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Admin\AppData\Local\Temp\VNPT Plugin\2bde6215-2565-4238-bf9b-a4479d9cd90e\"/>
    </mc:Choice>
  </mc:AlternateContent>
  <bookViews>
    <workbookView xWindow="-120" yWindow="-120" windowWidth="29040" windowHeight="15840" firstSheet="33" activeTab="35"/>
  </bookViews>
  <sheets>
    <sheet name="PL 03B" sheetId="2" state="hidden" r:id="rId1"/>
    <sheet name="PL 03A" sheetId="3" state="hidden" r:id="rId2"/>
    <sheet name="PL 03" sheetId="4" state="hidden" r:id="rId3"/>
    <sheet name="B02-DTPT NSTW" sheetId="1" state="hidden" r:id="rId4"/>
    <sheet name="foxz" sheetId="26" state="hidden" r:id="rId5"/>
    <sheet name="foxz_2" sheetId="27" state="veryHidden" r:id="rId6"/>
    <sheet name="foxz_3" sheetId="28" state="veryHidden" r:id="rId7"/>
    <sheet name="foxz_4" sheetId="29" state="veryHidden" r:id="rId8"/>
    <sheet name="foxz_5" sheetId="30" state="veryHidden" r:id="rId9"/>
    <sheet name="foxz_6" sheetId="31" state="veryHidden" r:id="rId10"/>
    <sheet name="foxz_7" sheetId="32" state="veryHidden" r:id="rId11"/>
    <sheet name="foxz_8" sheetId="33" state="veryHidden" r:id="rId12"/>
    <sheet name="foxz_9" sheetId="34" state="veryHidden" r:id="rId13"/>
    <sheet name="foxz_10" sheetId="35" state="veryHidden" r:id="rId14"/>
    <sheet name="foxz_11" sheetId="36" state="veryHidden" r:id="rId15"/>
    <sheet name="foxz_12" sheetId="38" state="veryHidden" r:id="rId16"/>
    <sheet name="foxz_13" sheetId="39" state="veryHidden" r:id="rId17"/>
    <sheet name="foxz_14" sheetId="40" state="veryHidden" r:id="rId18"/>
    <sheet name="foxz_15" sheetId="41" state="veryHidden" r:id="rId19"/>
    <sheet name="foxz_16" sheetId="46" state="veryHidden" r:id="rId20"/>
    <sheet name="foxz_17" sheetId="47" state="veryHidden" r:id="rId21"/>
    <sheet name="foxz_18" sheetId="48" state="veryHidden" r:id="rId22"/>
    <sheet name="foxz_19" sheetId="49" state="veryHidden" r:id="rId23"/>
    <sheet name="foxz_20" sheetId="50" state="veryHidden" r:id="rId24"/>
    <sheet name="PL I" sheetId="22" state="hidden" r:id="rId25"/>
    <sheet name="PL II " sheetId="21" state="hidden" r:id="rId26"/>
    <sheet name="PL III " sheetId="5" state="hidden" r:id="rId27"/>
    <sheet name="PL 05" sheetId="6" state="hidden" r:id="rId28"/>
    <sheet name="PL 04B" sheetId="7" state="hidden" r:id="rId29"/>
    <sheet name="PL 04A" sheetId="8" state="hidden" r:id="rId30"/>
    <sheet name="PL 04" sheetId="9" state="hidden" r:id="rId31"/>
    <sheet name="PL IV " sheetId="37" state="hidden" r:id="rId32"/>
    <sheet name="PL02" sheetId="56" state="hidden" r:id="rId33"/>
    <sheet name="PL 01" sheetId="58" r:id="rId34"/>
    <sheet name="PL 02" sheetId="15" r:id="rId35"/>
    <sheet name="PL03" sheetId="59" r:id="rId36"/>
    <sheet name="PL VI -NTM " sheetId="16" state="hidden" r:id="rId37"/>
    <sheet name="PLVII SN ntm " sheetId="51" state="hidden" r:id="rId38"/>
    <sheet name=" PL VIII SNGN" sheetId="19" state="hidden" r:id="rId39"/>
    <sheet name="PL IX SN MN " sheetId="20" state="hidden" r:id="rId40"/>
    <sheet name="PL X ĐU NTM" sheetId="43" state="hidden" r:id="rId41"/>
    <sheet name="PL XI ĐU GN" sheetId="52" state="hidden" r:id="rId42"/>
    <sheet name="PL XII ĐU MN " sheetId="53" state="hidden" r:id="rId43"/>
    <sheet name="PL XIII ĐƯ VĐT tổng" sheetId="23" state="hidden" r:id="rId44"/>
    <sheet name="PL XIV ĐƯ VĐT ctiet" sheetId="24" state="hidden" r:id="rId45"/>
  </sheets>
  <externalReferences>
    <externalReference r:id="rId46"/>
    <externalReference r:id="rId47"/>
    <externalReference r:id="rId48"/>
    <externalReference r:id="rId49"/>
  </externalReferences>
  <definedNames>
    <definedName name="_xlnm.Print_Area" localSheetId="33">'PL 01'!$A$1:$R$23</definedName>
    <definedName name="_xlnm.Print_Area" localSheetId="34">'PL 02'!$A$1:$T$23</definedName>
    <definedName name="_xlnm.Print_Area" localSheetId="2">'PL 03'!$A$1:$L$110</definedName>
    <definedName name="_xlnm.Print_Area" localSheetId="1">'PL 03A'!$A$1:$X$116</definedName>
    <definedName name="_xlnm.Print_Area" localSheetId="0">'PL 03B'!$A$1:$R$124</definedName>
    <definedName name="_xlnm.Print_Area" localSheetId="30">'PL 04'!$A$1:$BS$225</definedName>
    <definedName name="_xlnm.Print_Area" localSheetId="29">'PL 04A'!$A$1:$BS$221</definedName>
    <definedName name="_xlnm.Print_Area" localSheetId="28">'PL 04B'!$A$1:$BS$225</definedName>
    <definedName name="_xlnm.Print_Area" localSheetId="27">'PL 05'!$A$1:$AL$1027</definedName>
    <definedName name="_xlnm.Print_Area" localSheetId="24">'PL I'!$A$1:$E$22</definedName>
    <definedName name="_xlnm.Print_Area" localSheetId="25">'PL II '!$A$1:$H$14</definedName>
    <definedName name="_xlnm.Print_Area" localSheetId="26">'PL III '!$A$1:$N$37</definedName>
    <definedName name="_xlnm.Print_Area" localSheetId="31">'PL IV '!$A$1:$J$40</definedName>
    <definedName name="_xlnm.Print_Area" localSheetId="36">'PL VI -NTM '!$A$1:$R$18</definedName>
    <definedName name="_xlnm.Print_Area" localSheetId="40">'PL X ĐU NTM'!$A$1:$I$29</definedName>
    <definedName name="_xlnm.Print_Area" localSheetId="32">'PL02'!$A$1:$AB$22</definedName>
    <definedName name="_xlnm.Print_Area" localSheetId="35">'PL03'!$A$1:$R$23</definedName>
    <definedName name="_xlnm.Print_Area" localSheetId="37">'PLVII SN ntm '!$A$1:$I$26</definedName>
    <definedName name="_xlnm.Print_Titles" localSheetId="33">'PL 01'!$5:$8</definedName>
    <definedName name="_xlnm.Print_Titles" localSheetId="34">'PL 02'!$5:$8</definedName>
    <definedName name="_xlnm.Print_Titles" localSheetId="2">'PL 03'!$5:$10</definedName>
    <definedName name="_xlnm.Print_Titles" localSheetId="1">'PL 03A'!$6:$10</definedName>
    <definedName name="_xlnm.Print_Titles" localSheetId="0">'PL 03B'!$6:$10</definedName>
    <definedName name="_xlnm.Print_Titles" localSheetId="30">'PL 04'!$5:$9</definedName>
    <definedName name="_xlnm.Print_Titles" localSheetId="29">'PL 04A'!$5:$9</definedName>
    <definedName name="_xlnm.Print_Titles" localSheetId="28">'PL 04B'!$5:$9</definedName>
    <definedName name="_xlnm.Print_Titles" localSheetId="27">'PL 05'!$5:$9</definedName>
    <definedName name="_xlnm.Print_Titles" localSheetId="26">'PL III '!$5:$7</definedName>
    <definedName name="_xlnm.Print_Titles" localSheetId="39">'PL IX SN MN '!$5:$7</definedName>
    <definedName name="_xlnm.Print_Titles" localSheetId="36">'PL VI -NTM '!$5:$7</definedName>
    <definedName name="_xlnm.Print_Titles" localSheetId="40">'PL X ĐU NTM'!$5:$7</definedName>
    <definedName name="_xlnm.Print_Titles" localSheetId="41">'PL XI ĐU GN'!$5:$8</definedName>
    <definedName name="_xlnm.Print_Titles" localSheetId="42">'PL XII ĐU MN '!$5:$7</definedName>
    <definedName name="_xlnm.Print_Titles" localSheetId="43">'PL XIII ĐƯ VĐT tổng'!$5:$8</definedName>
    <definedName name="_xlnm.Print_Titles" localSheetId="44">'PL XIV ĐƯ VĐT ctiet'!$5:$9</definedName>
    <definedName name="_xlnm.Print_Titles" localSheetId="32">'PL02'!$5:$8</definedName>
    <definedName name="_xlnm.Print_Titles" localSheetId="35">'PL03'!$5:$8</definedName>
    <definedName name="_xlnm.Print_Titles" localSheetId="37">'PLVII SN ntm '!$5:$7</definedName>
  </definedNames>
  <calcPr calcId="162913"/>
</workbook>
</file>

<file path=xl/calcChain.xml><?xml version="1.0" encoding="utf-8"?>
<calcChain xmlns="http://schemas.openxmlformats.org/spreadsheetml/2006/main">
  <c r="X25" i="59" l="1"/>
  <c r="W25" i="59"/>
  <c r="V25" i="59"/>
  <c r="X23" i="59"/>
  <c r="V23" i="59"/>
  <c r="U23" i="59"/>
  <c r="T23" i="59"/>
  <c r="W23" i="59" s="1"/>
  <c r="S23" i="59"/>
  <c r="W20" i="59"/>
  <c r="V20" i="59"/>
  <c r="W14" i="59"/>
  <c r="V14" i="59"/>
  <c r="A3" i="59"/>
  <c r="A3" i="58"/>
  <c r="X25" i="58" l="1"/>
  <c r="W25" i="58"/>
  <c r="V25" i="58"/>
  <c r="W23" i="58"/>
  <c r="V23" i="58"/>
  <c r="U23" i="15"/>
  <c r="V21" i="15"/>
  <c r="U21" i="15" s="1"/>
  <c r="U23" i="58"/>
  <c r="T23" i="58"/>
  <c r="S23" i="58"/>
  <c r="X23" i="58"/>
  <c r="W20" i="58"/>
  <c r="V20" i="58"/>
  <c r="W14" i="58"/>
  <c r="V14" i="58"/>
  <c r="AF20" i="56"/>
  <c r="AE20" i="56"/>
  <c r="AF14" i="56"/>
  <c r="AE14" i="56"/>
  <c r="AD14" i="56"/>
  <c r="AC14" i="56"/>
  <c r="W14" i="56"/>
  <c r="AF8" i="56"/>
  <c r="AE8" i="56"/>
  <c r="AD8" i="56"/>
  <c r="AC8" i="56"/>
  <c r="V14" i="15"/>
  <c r="U14" i="15"/>
  <c r="V8" i="15"/>
  <c r="U8" i="15"/>
  <c r="O12" i="16" l="1"/>
  <c r="K11" i="16"/>
  <c r="H11" i="16"/>
  <c r="E11" i="5" l="1"/>
  <c r="E12" i="5"/>
  <c r="E13" i="5"/>
  <c r="E14" i="5"/>
  <c r="E15" i="5"/>
  <c r="E16" i="5"/>
  <c r="E17" i="5"/>
  <c r="E18" i="5"/>
  <c r="E19" i="5"/>
  <c r="E20" i="5"/>
  <c r="E21" i="5"/>
  <c r="E22" i="5"/>
  <c r="C22" i="5" s="1"/>
  <c r="E23" i="5"/>
  <c r="E25" i="5"/>
  <c r="E26" i="5"/>
  <c r="E27" i="5"/>
  <c r="E28" i="5"/>
  <c r="E29" i="5"/>
  <c r="E30" i="5"/>
  <c r="E31" i="5"/>
  <c r="E32" i="5"/>
  <c r="E33" i="5"/>
  <c r="E34" i="5"/>
  <c r="E35" i="5"/>
  <c r="E36" i="5"/>
  <c r="E10" i="5"/>
  <c r="S28" i="53" l="1"/>
  <c r="H28" i="53"/>
  <c r="D28" i="53"/>
  <c r="C28" i="53" s="1"/>
  <c r="S27" i="53"/>
  <c r="H27" i="53"/>
  <c r="D27" i="53"/>
  <c r="S26" i="53"/>
  <c r="H26" i="53"/>
  <c r="D26" i="53"/>
  <c r="S25" i="53"/>
  <c r="H25" i="53"/>
  <c r="D25" i="53"/>
  <c r="S24" i="53"/>
  <c r="H24" i="53"/>
  <c r="D24" i="53"/>
  <c r="S23" i="53"/>
  <c r="H23" i="53"/>
  <c r="D23" i="53"/>
  <c r="S22" i="53"/>
  <c r="H22" i="53"/>
  <c r="D22" i="53"/>
  <c r="S21" i="53"/>
  <c r="H21" i="53"/>
  <c r="D21" i="53"/>
  <c r="S20" i="53"/>
  <c r="D20" i="53"/>
  <c r="C20" i="53"/>
  <c r="S19" i="53"/>
  <c r="H19" i="53"/>
  <c r="D19" i="53"/>
  <c r="D16" i="53" s="1"/>
  <c r="S18" i="53"/>
  <c r="H18" i="53"/>
  <c r="D18" i="53"/>
  <c r="S17" i="53"/>
  <c r="H17" i="53"/>
  <c r="D17" i="53"/>
  <c r="V16" i="53"/>
  <c r="U16" i="53"/>
  <c r="T16" i="53"/>
  <c r="R16" i="53"/>
  <c r="Q16" i="53"/>
  <c r="P16" i="53"/>
  <c r="O16" i="53"/>
  <c r="N16" i="53"/>
  <c r="M16" i="53"/>
  <c r="L16" i="53"/>
  <c r="K16" i="53"/>
  <c r="J16" i="53"/>
  <c r="I16" i="53"/>
  <c r="F16" i="53"/>
  <c r="F8" i="53" s="1"/>
  <c r="E16" i="53"/>
  <c r="S15" i="53"/>
  <c r="L15" i="53"/>
  <c r="S14" i="53"/>
  <c r="L14" i="53"/>
  <c r="C14" i="53" s="1"/>
  <c r="S13" i="53"/>
  <c r="L13" i="53"/>
  <c r="S12" i="53"/>
  <c r="L12" i="53"/>
  <c r="S11" i="53"/>
  <c r="L11" i="53"/>
  <c r="S10" i="53"/>
  <c r="L10" i="53"/>
  <c r="V9" i="53"/>
  <c r="U9" i="53"/>
  <c r="T9" i="53"/>
  <c r="T8" i="53" s="1"/>
  <c r="R9" i="53"/>
  <c r="Q9" i="53"/>
  <c r="Q8" i="53" s="1"/>
  <c r="P9" i="53"/>
  <c r="O9" i="53"/>
  <c r="N9" i="53"/>
  <c r="M9" i="53"/>
  <c r="K9" i="53"/>
  <c r="K8" i="53" s="1"/>
  <c r="J9" i="53"/>
  <c r="I9" i="53"/>
  <c r="I8" i="53" s="1"/>
  <c r="G9" i="53"/>
  <c r="E9" i="53"/>
  <c r="D9" i="53" s="1"/>
  <c r="O8" i="53"/>
  <c r="G8" i="53"/>
  <c r="S28" i="20"/>
  <c r="H28" i="20"/>
  <c r="D28" i="20"/>
  <c r="S27" i="20"/>
  <c r="H27" i="20"/>
  <c r="D27" i="20"/>
  <c r="S26" i="20"/>
  <c r="H26" i="20"/>
  <c r="D26" i="20"/>
  <c r="S25" i="20"/>
  <c r="H25" i="20"/>
  <c r="D25" i="20"/>
  <c r="C25" i="20" s="1"/>
  <c r="S24" i="20"/>
  <c r="H24" i="20"/>
  <c r="D24" i="20"/>
  <c r="S23" i="20"/>
  <c r="H23" i="20"/>
  <c r="D23" i="20"/>
  <c r="S22" i="20"/>
  <c r="H22" i="20"/>
  <c r="D22" i="20"/>
  <c r="S21" i="20"/>
  <c r="H21" i="20"/>
  <c r="D21" i="20"/>
  <c r="S20" i="20"/>
  <c r="D20" i="20"/>
  <c r="C20" i="20" s="1"/>
  <c r="S19" i="20"/>
  <c r="H19" i="20"/>
  <c r="D19" i="20"/>
  <c r="S18" i="20"/>
  <c r="H18" i="20"/>
  <c r="D18" i="20"/>
  <c r="S17" i="20"/>
  <c r="H17" i="20"/>
  <c r="D17" i="20"/>
  <c r="V16" i="20"/>
  <c r="U16" i="20"/>
  <c r="T16" i="20"/>
  <c r="R16" i="20"/>
  <c r="Q16" i="20"/>
  <c r="P16" i="20"/>
  <c r="O16" i="20"/>
  <c r="N16" i="20"/>
  <c r="M16" i="20"/>
  <c r="L16" i="20"/>
  <c r="K16" i="20"/>
  <c r="J16" i="20"/>
  <c r="I16" i="20"/>
  <c r="I8" i="20" s="1"/>
  <c r="F16" i="20"/>
  <c r="F8" i="20" s="1"/>
  <c r="E16" i="20"/>
  <c r="S15" i="20"/>
  <c r="L15" i="20"/>
  <c r="C15" i="20" s="1"/>
  <c r="S14" i="20"/>
  <c r="L14" i="20"/>
  <c r="S13" i="20"/>
  <c r="L13" i="20"/>
  <c r="C13" i="20" s="1"/>
  <c r="S12" i="20"/>
  <c r="L12" i="20"/>
  <c r="S11" i="20"/>
  <c r="L11" i="20"/>
  <c r="S10" i="20"/>
  <c r="L10" i="20"/>
  <c r="C10" i="20" s="1"/>
  <c r="V9" i="20"/>
  <c r="U9" i="20"/>
  <c r="U8" i="20" s="1"/>
  <c r="T9" i="20"/>
  <c r="R9" i="20"/>
  <c r="R8" i="20" s="1"/>
  <c r="Q9" i="20"/>
  <c r="P9" i="20"/>
  <c r="P8" i="20" s="1"/>
  <c r="O9" i="20"/>
  <c r="N9" i="20"/>
  <c r="M9" i="20"/>
  <c r="K9" i="20"/>
  <c r="J9" i="20"/>
  <c r="I9" i="20"/>
  <c r="G9" i="20"/>
  <c r="G8" i="20" s="1"/>
  <c r="E9" i="20"/>
  <c r="D9" i="20" s="1"/>
  <c r="J8" i="20"/>
  <c r="C21" i="20" l="1"/>
  <c r="M8" i="20"/>
  <c r="S16" i="53"/>
  <c r="U8" i="53"/>
  <c r="M8" i="53"/>
  <c r="V8" i="20"/>
  <c r="C18" i="53"/>
  <c r="C27" i="20"/>
  <c r="C13" i="53"/>
  <c r="S9" i="20"/>
  <c r="L9" i="53"/>
  <c r="L8" i="53" s="1"/>
  <c r="C21" i="53"/>
  <c r="H9" i="20"/>
  <c r="N8" i="20"/>
  <c r="D16" i="20"/>
  <c r="D8" i="20" s="1"/>
  <c r="C19" i="20"/>
  <c r="C28" i="20"/>
  <c r="P8" i="53"/>
  <c r="C24" i="53"/>
  <c r="T8" i="20"/>
  <c r="H16" i="20"/>
  <c r="C23" i="20"/>
  <c r="H9" i="53"/>
  <c r="K8" i="20"/>
  <c r="C26" i="20"/>
  <c r="C19" i="53"/>
  <c r="C25" i="53"/>
  <c r="L9" i="20"/>
  <c r="L8" i="20" s="1"/>
  <c r="C24" i="20"/>
  <c r="E8" i="53"/>
  <c r="C17" i="53"/>
  <c r="Q8" i="20"/>
  <c r="C14" i="20"/>
  <c r="C22" i="20"/>
  <c r="E8" i="20"/>
  <c r="C18" i="20"/>
  <c r="C12" i="20"/>
  <c r="C17" i="20"/>
  <c r="V8" i="53"/>
  <c r="C11" i="53"/>
  <c r="C23" i="53"/>
  <c r="C27" i="53"/>
  <c r="C11" i="20"/>
  <c r="S16" i="20"/>
  <c r="D8" i="53"/>
  <c r="J8" i="53"/>
  <c r="N8" i="53"/>
  <c r="R8" i="53"/>
  <c r="C10" i="53"/>
  <c r="C12" i="53"/>
  <c r="C15" i="53"/>
  <c r="H16" i="53"/>
  <c r="C16" i="53" s="1"/>
  <c r="C22" i="53"/>
  <c r="C26" i="53"/>
  <c r="S9" i="53"/>
  <c r="S8" i="53" s="1"/>
  <c r="O8" i="20"/>
  <c r="A3" i="51"/>
  <c r="C9" i="53" l="1"/>
  <c r="C16" i="20"/>
  <c r="C9" i="20"/>
  <c r="C8" i="20" s="1"/>
  <c r="H8" i="20"/>
  <c r="C8" i="53"/>
  <c r="H8" i="53"/>
  <c r="S8" i="20"/>
  <c r="H17" i="16" l="1"/>
  <c r="K17" i="16"/>
  <c r="O17" i="16"/>
  <c r="A3" i="16" l="1"/>
  <c r="H15" i="23" l="1"/>
  <c r="I13" i="16" l="1"/>
  <c r="J13" i="16"/>
  <c r="L13" i="16"/>
  <c r="M13" i="16"/>
  <c r="N13" i="16"/>
  <c r="P13" i="16"/>
  <c r="I10" i="16"/>
  <c r="J10" i="16"/>
  <c r="K10" i="16"/>
  <c r="L10" i="16"/>
  <c r="M10" i="16"/>
  <c r="N10" i="16"/>
  <c r="P10" i="16"/>
  <c r="H10" i="16"/>
  <c r="O16" i="16"/>
  <c r="K16" i="16"/>
  <c r="O15" i="16"/>
  <c r="K15" i="16"/>
  <c r="H15" i="16"/>
  <c r="Q13" i="16"/>
  <c r="O10" i="16"/>
  <c r="Q10" i="16"/>
  <c r="N9" i="16" l="1"/>
  <c r="J9" i="16"/>
  <c r="O13" i="16"/>
  <c r="O9" i="16" s="1"/>
  <c r="H13" i="16"/>
  <c r="H9" i="16" s="1"/>
  <c r="K13" i="16"/>
  <c r="K9" i="16" s="1"/>
  <c r="P9" i="16"/>
  <c r="L9" i="16"/>
  <c r="I9" i="16"/>
  <c r="M9" i="16"/>
  <c r="Q9" i="16"/>
  <c r="G25" i="24"/>
  <c r="H25" i="24"/>
  <c r="I25" i="24"/>
  <c r="F25" i="24"/>
  <c r="G38" i="24"/>
  <c r="H38" i="24"/>
  <c r="I38" i="24"/>
  <c r="G42" i="24"/>
  <c r="H42" i="24"/>
  <c r="I42" i="24"/>
  <c r="G40" i="24"/>
  <c r="H40" i="24"/>
  <c r="I40" i="24"/>
  <c r="F42" i="24"/>
  <c r="F40" i="24"/>
  <c r="F38" i="24"/>
  <c r="G36" i="24"/>
  <c r="H36" i="24"/>
  <c r="I36" i="24"/>
  <c r="F36" i="24"/>
  <c r="G34" i="24"/>
  <c r="H34" i="24"/>
  <c r="I34" i="24"/>
  <c r="F34" i="24"/>
  <c r="G31" i="24"/>
  <c r="G30" i="24" s="1"/>
  <c r="H31" i="24"/>
  <c r="H30" i="24" s="1"/>
  <c r="I31" i="24"/>
  <c r="I30" i="24" s="1"/>
  <c r="F31" i="24"/>
  <c r="F30" i="24" s="1"/>
  <c r="J17" i="23"/>
  <c r="F17" i="23" s="1"/>
  <c r="D17" i="23" s="1"/>
  <c r="M17" i="23" s="1"/>
  <c r="G28" i="24"/>
  <c r="H28" i="24"/>
  <c r="I28" i="24"/>
  <c r="F28" i="24"/>
  <c r="G21" i="24"/>
  <c r="H21" i="24"/>
  <c r="I21" i="24"/>
  <c r="F21" i="24"/>
  <c r="G15" i="24"/>
  <c r="H15" i="24"/>
  <c r="I15" i="24"/>
  <c r="F15" i="24"/>
  <c r="F18" i="23"/>
  <c r="D18" i="23" s="1"/>
  <c r="M18" i="23" s="1"/>
  <c r="F19" i="23"/>
  <c r="D19" i="23" s="1"/>
  <c r="M19" i="23" s="1"/>
  <c r="F20" i="23"/>
  <c r="D20" i="23" s="1"/>
  <c r="M20" i="23" s="1"/>
  <c r="F21" i="23"/>
  <c r="D21" i="23" s="1"/>
  <c r="M21" i="23" s="1"/>
  <c r="F22" i="23"/>
  <c r="D22" i="23" s="1"/>
  <c r="M22" i="23" s="1"/>
  <c r="F23" i="23"/>
  <c r="D23" i="23" s="1"/>
  <c r="M23" i="23" s="1"/>
  <c r="F24" i="23"/>
  <c r="D24" i="23" s="1"/>
  <c r="M24" i="23" s="1"/>
  <c r="F25" i="23"/>
  <c r="D25" i="23" s="1"/>
  <c r="M25" i="23" s="1"/>
  <c r="F26" i="23"/>
  <c r="D26" i="23" s="1"/>
  <c r="M26" i="23" s="1"/>
  <c r="F27" i="23"/>
  <c r="D27" i="23" s="1"/>
  <c r="M27" i="23" s="1"/>
  <c r="F28" i="23"/>
  <c r="D28" i="23" s="1"/>
  <c r="M28" i="23" s="1"/>
  <c r="F12" i="23"/>
  <c r="D12" i="23" s="1"/>
  <c r="F13" i="23"/>
  <c r="D13" i="23" s="1"/>
  <c r="F14" i="23"/>
  <c r="D14" i="23" s="1"/>
  <c r="F15" i="23"/>
  <c r="D15" i="23" s="1"/>
  <c r="F11" i="23"/>
  <c r="D11" i="23" s="1"/>
  <c r="H33" i="24" l="1"/>
  <c r="H24" i="24"/>
  <c r="I24" i="24"/>
  <c r="G24" i="24"/>
  <c r="G33" i="24"/>
  <c r="F24" i="24"/>
  <c r="F33" i="24"/>
  <c r="I33" i="24"/>
  <c r="I23" i="24" s="1"/>
  <c r="K12" i="52"/>
  <c r="N28" i="52"/>
  <c r="K28" i="52"/>
  <c r="H28" i="52"/>
  <c r="E28" i="52"/>
  <c r="N27" i="52"/>
  <c r="K27" i="52"/>
  <c r="H27" i="52"/>
  <c r="E27" i="52"/>
  <c r="N26" i="52"/>
  <c r="K26" i="52"/>
  <c r="H26" i="52"/>
  <c r="E26" i="52"/>
  <c r="N25" i="52"/>
  <c r="K25" i="52"/>
  <c r="H25" i="52"/>
  <c r="E25" i="52"/>
  <c r="N24" i="52"/>
  <c r="K24" i="52"/>
  <c r="H24" i="52"/>
  <c r="E24" i="52"/>
  <c r="N23" i="52"/>
  <c r="K23" i="52"/>
  <c r="H23" i="52"/>
  <c r="E23" i="52"/>
  <c r="N22" i="52"/>
  <c r="K22" i="52"/>
  <c r="H22" i="52"/>
  <c r="E22" i="52"/>
  <c r="N21" i="52"/>
  <c r="K21" i="52"/>
  <c r="H21" i="52"/>
  <c r="E21" i="52"/>
  <c r="N20" i="52"/>
  <c r="K20" i="52"/>
  <c r="H20" i="52"/>
  <c r="E20" i="52"/>
  <c r="N19" i="52"/>
  <c r="K19" i="52"/>
  <c r="H19" i="52"/>
  <c r="E19" i="52"/>
  <c r="N18" i="52"/>
  <c r="K18" i="52"/>
  <c r="H18" i="52"/>
  <c r="E18" i="52"/>
  <c r="N17" i="52"/>
  <c r="K17" i="52"/>
  <c r="H17" i="52"/>
  <c r="E17" i="52"/>
  <c r="P16" i="52"/>
  <c r="O16" i="52"/>
  <c r="M16" i="52"/>
  <c r="L16" i="52"/>
  <c r="J16" i="52"/>
  <c r="I16" i="52"/>
  <c r="G16" i="52"/>
  <c r="F16" i="52"/>
  <c r="D16" i="52"/>
  <c r="E15" i="52"/>
  <c r="C15" i="52" s="1"/>
  <c r="K14" i="52"/>
  <c r="H13" i="52"/>
  <c r="C13" i="52" s="1"/>
  <c r="N12" i="52"/>
  <c r="H12" i="52"/>
  <c r="H11" i="52"/>
  <c r="E11" i="52"/>
  <c r="Q10" i="52"/>
  <c r="Q9" i="52" s="1"/>
  <c r="P10" i="52"/>
  <c r="O10" i="52"/>
  <c r="M10" i="52"/>
  <c r="L10" i="52"/>
  <c r="J10" i="52"/>
  <c r="I10" i="52"/>
  <c r="G10" i="52"/>
  <c r="F10" i="52"/>
  <c r="D10" i="52"/>
  <c r="E16" i="52" l="1"/>
  <c r="F9" i="52"/>
  <c r="C18" i="52"/>
  <c r="C28" i="52"/>
  <c r="G9" i="52"/>
  <c r="D9" i="52"/>
  <c r="W19" i="53"/>
  <c r="H16" i="52"/>
  <c r="I9" i="52"/>
  <c r="C26" i="52"/>
  <c r="C22" i="52"/>
  <c r="K16" i="52"/>
  <c r="L9" i="52"/>
  <c r="C25" i="52"/>
  <c r="C24" i="52"/>
  <c r="C23" i="52"/>
  <c r="C21" i="52"/>
  <c r="C20" i="52"/>
  <c r="C27" i="52"/>
  <c r="C19" i="52"/>
  <c r="O9" i="52"/>
  <c r="P9" i="52"/>
  <c r="N16" i="52"/>
  <c r="C14" i="52"/>
  <c r="H10" i="52"/>
  <c r="J9" i="52"/>
  <c r="N10" i="52"/>
  <c r="C12" i="52"/>
  <c r="K10" i="52"/>
  <c r="C11" i="52"/>
  <c r="E10" i="52"/>
  <c r="E9" i="52" s="1"/>
  <c r="C17" i="52"/>
  <c r="M9" i="52"/>
  <c r="C28" i="43"/>
  <c r="C27" i="43"/>
  <c r="H26" i="43"/>
  <c r="C26" i="43" s="1"/>
  <c r="H25" i="43"/>
  <c r="C25" i="43" s="1"/>
  <c r="C24" i="43"/>
  <c r="C23" i="43"/>
  <c r="C22" i="43"/>
  <c r="C21" i="43"/>
  <c r="C20" i="43"/>
  <c r="C19" i="43"/>
  <c r="C18" i="43"/>
  <c r="C25" i="51"/>
  <c r="C24" i="51"/>
  <c r="H23" i="51"/>
  <c r="C23" i="51"/>
  <c r="H22" i="51"/>
  <c r="C21" i="51"/>
  <c r="C20" i="51"/>
  <c r="C19" i="51"/>
  <c r="C18" i="51"/>
  <c r="C17" i="51"/>
  <c r="C16" i="51"/>
  <c r="C15" i="51"/>
  <c r="C13" i="51"/>
  <c r="C12" i="51"/>
  <c r="C11" i="51"/>
  <c r="C10" i="51"/>
  <c r="I14" i="51"/>
  <c r="G14" i="51"/>
  <c r="F14" i="51"/>
  <c r="E14" i="51"/>
  <c r="D14" i="51"/>
  <c r="H9" i="51"/>
  <c r="G9" i="51"/>
  <c r="F9" i="51"/>
  <c r="E9" i="51"/>
  <c r="D9" i="51"/>
  <c r="C16" i="43"/>
  <c r="C15" i="43"/>
  <c r="C14" i="43"/>
  <c r="C13" i="43"/>
  <c r="H14" i="51" l="1"/>
  <c r="D8" i="51"/>
  <c r="C22" i="51"/>
  <c r="C14" i="51" s="1"/>
  <c r="H9" i="52"/>
  <c r="C16" i="52"/>
  <c r="K9" i="52"/>
  <c r="N9" i="52"/>
  <c r="C10" i="52"/>
  <c r="E8" i="51"/>
  <c r="H8" i="51"/>
  <c r="C9" i="51"/>
  <c r="F8" i="51"/>
  <c r="G8" i="51"/>
  <c r="C8" i="51" l="1"/>
  <c r="C9" i="52"/>
  <c r="N28" i="19" l="1"/>
  <c r="K28" i="19"/>
  <c r="H28" i="19"/>
  <c r="E28" i="19"/>
  <c r="C28" i="19" s="1"/>
  <c r="N27" i="19"/>
  <c r="K27" i="19"/>
  <c r="H27" i="19"/>
  <c r="E27" i="19"/>
  <c r="C27" i="19" s="1"/>
  <c r="N26" i="19"/>
  <c r="K26" i="19"/>
  <c r="H26" i="19"/>
  <c r="E26" i="19"/>
  <c r="N25" i="19"/>
  <c r="K25" i="19"/>
  <c r="H25" i="19"/>
  <c r="E25" i="19"/>
  <c r="N24" i="19"/>
  <c r="K24" i="19"/>
  <c r="H24" i="19"/>
  <c r="E24" i="19"/>
  <c r="N23" i="19"/>
  <c r="K23" i="19"/>
  <c r="H23" i="19"/>
  <c r="E23" i="19"/>
  <c r="N22" i="19"/>
  <c r="K22" i="19"/>
  <c r="H22" i="19"/>
  <c r="E22" i="19"/>
  <c r="N21" i="19"/>
  <c r="K21" i="19"/>
  <c r="H21" i="19"/>
  <c r="E21" i="19"/>
  <c r="C21" i="19" s="1"/>
  <c r="N20" i="19"/>
  <c r="K20" i="19"/>
  <c r="H20" i="19"/>
  <c r="E20" i="19"/>
  <c r="N19" i="19"/>
  <c r="K19" i="19"/>
  <c r="H19" i="19"/>
  <c r="E19" i="19"/>
  <c r="N18" i="19"/>
  <c r="K18" i="19"/>
  <c r="H18" i="19"/>
  <c r="E18" i="19"/>
  <c r="N17" i="19"/>
  <c r="N16" i="19" s="1"/>
  <c r="K17" i="19"/>
  <c r="H17" i="19"/>
  <c r="E17" i="19"/>
  <c r="P16" i="19"/>
  <c r="O16" i="19"/>
  <c r="M16" i="19"/>
  <c r="L16" i="19"/>
  <c r="J16" i="19"/>
  <c r="I16" i="19"/>
  <c r="G16" i="19"/>
  <c r="F16" i="19"/>
  <c r="D16" i="19"/>
  <c r="N15" i="19"/>
  <c r="K15" i="19"/>
  <c r="H15" i="19"/>
  <c r="E15" i="19"/>
  <c r="N14" i="19"/>
  <c r="K14" i="19"/>
  <c r="H14" i="19"/>
  <c r="E14" i="19"/>
  <c r="N13" i="19"/>
  <c r="K13" i="19"/>
  <c r="H13" i="19"/>
  <c r="E13" i="19"/>
  <c r="N12" i="19"/>
  <c r="K12" i="19"/>
  <c r="H12" i="19"/>
  <c r="E12" i="19"/>
  <c r="N11" i="19"/>
  <c r="K11" i="19"/>
  <c r="H11" i="19"/>
  <c r="E11" i="19"/>
  <c r="Q10" i="19"/>
  <c r="Q9" i="19" s="1"/>
  <c r="P10" i="19"/>
  <c r="P9" i="19" s="1"/>
  <c r="O10" i="19"/>
  <c r="M10" i="19"/>
  <c r="L10" i="19"/>
  <c r="J10" i="19"/>
  <c r="I10" i="19"/>
  <c r="G10" i="19"/>
  <c r="F10" i="19"/>
  <c r="D10" i="19"/>
  <c r="H16" i="19" l="1"/>
  <c r="H10" i="19"/>
  <c r="N10" i="19"/>
  <c r="I9" i="19"/>
  <c r="G9" i="19"/>
  <c r="C13" i="19"/>
  <c r="K16" i="19"/>
  <c r="M9" i="19"/>
  <c r="C14" i="19"/>
  <c r="C12" i="19"/>
  <c r="C18" i="19"/>
  <c r="N9" i="19"/>
  <c r="F9" i="19"/>
  <c r="H9" i="19"/>
  <c r="C11" i="19"/>
  <c r="C15" i="19"/>
  <c r="J9" i="19"/>
  <c r="O9" i="19"/>
  <c r="K10" i="19"/>
  <c r="C20" i="19"/>
  <c r="C24" i="19"/>
  <c r="C26" i="19"/>
  <c r="C17" i="19"/>
  <c r="C19" i="19"/>
  <c r="C23" i="19"/>
  <c r="E16" i="19"/>
  <c r="C22" i="19"/>
  <c r="C25" i="19"/>
  <c r="D9" i="19"/>
  <c r="L9" i="19"/>
  <c r="E10" i="19"/>
  <c r="C16" i="19" l="1"/>
  <c r="K9" i="19"/>
  <c r="E9" i="19"/>
  <c r="C10" i="19"/>
  <c r="C9" i="19" s="1"/>
  <c r="J24" i="5" l="1"/>
  <c r="D25" i="5" l="1"/>
  <c r="G24" i="5"/>
  <c r="H24" i="5"/>
  <c r="K24" i="5"/>
  <c r="M24" i="5"/>
  <c r="N24" i="5"/>
  <c r="G9" i="5"/>
  <c r="H9" i="5"/>
  <c r="J9" i="5"/>
  <c r="K9" i="5"/>
  <c r="M9" i="5"/>
  <c r="N9" i="5"/>
  <c r="F20" i="5"/>
  <c r="F21" i="5"/>
  <c r="F22" i="5"/>
  <c r="E24" i="5" l="1"/>
  <c r="F12" i="21"/>
  <c r="F13" i="21"/>
  <c r="H10" i="21"/>
  <c r="C10" i="37"/>
  <c r="D12" i="37"/>
  <c r="E12" i="37"/>
  <c r="F12" i="37"/>
  <c r="G12" i="37"/>
  <c r="H12" i="37"/>
  <c r="I12" i="37"/>
  <c r="J12" i="37"/>
  <c r="C22" i="37"/>
  <c r="L22" i="37" s="1"/>
  <c r="C23" i="37"/>
  <c r="L23" i="37" s="1"/>
  <c r="C17" i="37"/>
  <c r="L17" i="37" s="1"/>
  <c r="C14" i="37"/>
  <c r="L14" i="37" s="1"/>
  <c r="C15" i="37"/>
  <c r="C16" i="37"/>
  <c r="C18" i="37"/>
  <c r="L18" i="37" s="1"/>
  <c r="C19" i="37"/>
  <c r="L19" i="37" s="1"/>
  <c r="C20" i="37"/>
  <c r="L20" i="37" s="1"/>
  <c r="C21" i="37"/>
  <c r="L21" i="37" s="1"/>
  <c r="C13" i="37"/>
  <c r="L13" i="37" s="1"/>
  <c r="D8" i="37"/>
  <c r="E8" i="37"/>
  <c r="F8" i="37"/>
  <c r="G8" i="37"/>
  <c r="H8" i="37"/>
  <c r="I8" i="37"/>
  <c r="J8" i="37"/>
  <c r="J7" i="37" l="1"/>
  <c r="G7" i="37"/>
  <c r="F7" i="37"/>
  <c r="I7" i="37"/>
  <c r="H7" i="37"/>
  <c r="E7" i="37"/>
  <c r="D7" i="37"/>
  <c r="C12" i="37"/>
  <c r="D36" i="5"/>
  <c r="C36" i="5" l="1"/>
  <c r="L34" i="5" l="1"/>
  <c r="I34" i="5"/>
  <c r="F34" i="5"/>
  <c r="L18" i="5"/>
  <c r="I18" i="5"/>
  <c r="F18" i="5"/>
  <c r="D18" i="5"/>
  <c r="L15" i="5"/>
  <c r="D34" i="5" l="1"/>
  <c r="C34" i="5" s="1"/>
  <c r="C18" i="5"/>
  <c r="L10" i="5" l="1"/>
  <c r="A3" i="21"/>
  <c r="A3" i="52" s="1"/>
  <c r="E17" i="43" l="1"/>
  <c r="A3" i="37" l="1"/>
  <c r="G8" i="43"/>
  <c r="L19" i="5" l="1"/>
  <c r="L20" i="5"/>
  <c r="L21" i="5"/>
  <c r="L23" i="5"/>
  <c r="I10" i="5"/>
  <c r="I11" i="5"/>
  <c r="I16" i="5"/>
  <c r="I17" i="5"/>
  <c r="I19" i="5"/>
  <c r="I20" i="5"/>
  <c r="I21" i="5"/>
  <c r="F10" i="5"/>
  <c r="F11" i="5"/>
  <c r="F12" i="5"/>
  <c r="F14" i="5"/>
  <c r="F15" i="5"/>
  <c r="F16" i="5"/>
  <c r="F17" i="5"/>
  <c r="F23" i="5"/>
  <c r="F25" i="5"/>
  <c r="C10" i="23"/>
  <c r="D13" i="5" l="1"/>
  <c r="D14" i="5"/>
  <c r="D15" i="5"/>
  <c r="D16" i="5"/>
  <c r="D17" i="5"/>
  <c r="D19" i="5"/>
  <c r="D20" i="5"/>
  <c r="C20" i="5" s="1"/>
  <c r="D21" i="5"/>
  <c r="C21" i="5" s="1"/>
  <c r="D23" i="5"/>
  <c r="C23" i="5" s="1"/>
  <c r="I17" i="43"/>
  <c r="H17" i="43"/>
  <c r="G17" i="43"/>
  <c r="F17" i="43"/>
  <c r="I12" i="43"/>
  <c r="H12" i="43"/>
  <c r="G12" i="43"/>
  <c r="F12" i="43"/>
  <c r="E12" i="43"/>
  <c r="E11" i="43" s="1"/>
  <c r="E10" i="43" s="1"/>
  <c r="E8" i="43" s="1"/>
  <c r="D12" i="43"/>
  <c r="D11" i="43" s="1"/>
  <c r="D10" i="43" s="1"/>
  <c r="D8" i="43" s="1"/>
  <c r="F35" i="5"/>
  <c r="F33" i="5"/>
  <c r="F32" i="5"/>
  <c r="F31" i="5"/>
  <c r="F30" i="5"/>
  <c r="F29" i="5"/>
  <c r="F28" i="5"/>
  <c r="F27" i="5"/>
  <c r="F26" i="5"/>
  <c r="F36" i="5"/>
  <c r="F11" i="43" l="1"/>
  <c r="F10" i="43" s="1"/>
  <c r="F8" i="43" s="1"/>
  <c r="C17" i="43"/>
  <c r="F24" i="5"/>
  <c r="F13" i="5"/>
  <c r="H11" i="43"/>
  <c r="H10" i="43" s="1"/>
  <c r="H8" i="43" s="1"/>
  <c r="F19" i="5"/>
  <c r="C19" i="5"/>
  <c r="G11" i="43"/>
  <c r="C12" i="43"/>
  <c r="J8" i="5"/>
  <c r="G8" i="5"/>
  <c r="F9" i="5" l="1"/>
  <c r="C10" i="43"/>
  <c r="C8" i="43" s="1"/>
  <c r="C11" i="43"/>
  <c r="E10" i="23" l="1"/>
  <c r="G10" i="23"/>
  <c r="H10" i="23"/>
  <c r="I10" i="23"/>
  <c r="J10" i="23"/>
  <c r="K10" i="23"/>
  <c r="L10" i="23"/>
  <c r="E16" i="23"/>
  <c r="G16" i="23"/>
  <c r="H16" i="23"/>
  <c r="I16" i="23"/>
  <c r="J16" i="23"/>
  <c r="K16" i="23"/>
  <c r="L16" i="23"/>
  <c r="M16" i="23"/>
  <c r="G9" i="23" l="1"/>
  <c r="E9" i="23"/>
  <c r="K9" i="23"/>
  <c r="J9" i="23"/>
  <c r="I9" i="23"/>
  <c r="L9" i="23"/>
  <c r="H9" i="23"/>
  <c r="L36" i="5"/>
  <c r="I23" i="5"/>
  <c r="H8" i="5" l="1"/>
  <c r="F8" i="5" s="1"/>
  <c r="C16" i="23"/>
  <c r="C9" i="23" s="1"/>
  <c r="D12" i="5" l="1"/>
  <c r="L15" i="37"/>
  <c r="L16" i="37"/>
  <c r="M15" i="23"/>
  <c r="M14" i="23"/>
  <c r="F10" i="23" l="1"/>
  <c r="F16" i="23"/>
  <c r="L24" i="37"/>
  <c r="D30" i="5"/>
  <c r="L30" i="5"/>
  <c r="L35" i="5"/>
  <c r="D35" i="5"/>
  <c r="D28" i="5"/>
  <c r="L28" i="5"/>
  <c r="D26" i="5"/>
  <c r="L26" i="5"/>
  <c r="D27" i="5"/>
  <c r="L27" i="5"/>
  <c r="D31" i="5"/>
  <c r="L31" i="5"/>
  <c r="D33" i="5"/>
  <c r="L33" i="5"/>
  <c r="D29" i="5"/>
  <c r="L29" i="5"/>
  <c r="D10" i="23"/>
  <c r="F9" i="23" l="1"/>
  <c r="L25" i="5"/>
  <c r="F11" i="21"/>
  <c r="D10" i="21"/>
  <c r="E10" i="21"/>
  <c r="G10" i="21"/>
  <c r="C12" i="21"/>
  <c r="C13" i="21"/>
  <c r="C11" i="21"/>
  <c r="F10" i="21" l="1"/>
  <c r="C10" i="21"/>
  <c r="K8" i="16"/>
  <c r="L8" i="16"/>
  <c r="M8" i="16"/>
  <c r="N8" i="16"/>
  <c r="Q8" i="16" l="1"/>
  <c r="P8" i="16" l="1"/>
  <c r="D32" i="5" l="1"/>
  <c r="D24" i="5" s="1"/>
  <c r="L32" i="5"/>
  <c r="L24" i="5" s="1"/>
  <c r="C11" i="37"/>
  <c r="D11" i="5" l="1"/>
  <c r="C9" i="37" l="1"/>
  <c r="C8" i="37" s="1"/>
  <c r="C7" i="37" s="1"/>
  <c r="M8" i="5" l="1"/>
  <c r="A3" i="5"/>
  <c r="D9" i="5" l="1"/>
  <c r="H8" i="16"/>
  <c r="D8" i="5" l="1"/>
  <c r="G19" i="24"/>
  <c r="G18" i="24" s="1"/>
  <c r="H19" i="24"/>
  <c r="H18" i="24" s="1"/>
  <c r="I19" i="24"/>
  <c r="I18" i="24" s="1"/>
  <c r="F19" i="24"/>
  <c r="F18" i="24" s="1"/>
  <c r="G13" i="24"/>
  <c r="H13" i="24"/>
  <c r="I13" i="24"/>
  <c r="F13" i="24"/>
  <c r="M13" i="23"/>
  <c r="M12" i="23"/>
  <c r="D16" i="23" l="1"/>
  <c r="D9" i="23" s="1"/>
  <c r="I12" i="24"/>
  <c r="I11" i="24" s="1"/>
  <c r="I10" i="24" s="1"/>
  <c r="G12" i="24"/>
  <c r="F12" i="24"/>
  <c r="H12" i="24"/>
  <c r="M11" i="23"/>
  <c r="M10" i="23" s="1"/>
  <c r="C10" i="5" l="1"/>
  <c r="M9" i="23"/>
  <c r="I15" i="5" l="1"/>
  <c r="I12" i="5" l="1"/>
  <c r="L13" i="5"/>
  <c r="I13" i="5" l="1"/>
  <c r="C13" i="5"/>
  <c r="G21" i="22"/>
  <c r="G20" i="22"/>
  <c r="G18" i="22"/>
  <c r="L16" i="5" l="1"/>
  <c r="A3" i="19"/>
  <c r="A3" i="20" l="1"/>
  <c r="A3" i="23" s="1"/>
  <c r="A3" i="24" s="1"/>
  <c r="A3" i="53"/>
  <c r="C16" i="5"/>
  <c r="A3" i="43" l="1"/>
  <c r="L12" i="5"/>
  <c r="C12" i="5"/>
  <c r="C15" i="5"/>
  <c r="I25" i="5"/>
  <c r="I36" i="5"/>
  <c r="I28" i="5"/>
  <c r="C28" i="5"/>
  <c r="I30" i="5"/>
  <c r="C30" i="5"/>
  <c r="I32" i="5"/>
  <c r="C32" i="5"/>
  <c r="I35" i="5"/>
  <c r="C35" i="5"/>
  <c r="I26" i="5"/>
  <c r="C26" i="5"/>
  <c r="I27" i="5"/>
  <c r="C27" i="5"/>
  <c r="I29" i="5"/>
  <c r="C29" i="5"/>
  <c r="I31" i="5"/>
  <c r="C31" i="5"/>
  <c r="I33" i="5"/>
  <c r="C33" i="5"/>
  <c r="C11" i="5" l="1"/>
  <c r="I24" i="5"/>
  <c r="C25" i="5"/>
  <c r="C24" i="5" s="1"/>
  <c r="P24" i="5" s="1"/>
  <c r="L11" i="5"/>
  <c r="L17" i="5"/>
  <c r="C17" i="5"/>
  <c r="Q24" i="5" l="1"/>
  <c r="I14" i="5"/>
  <c r="I9" i="5" s="1"/>
  <c r="L14" i="5"/>
  <c r="L9" i="5" s="1"/>
  <c r="E9" i="5"/>
  <c r="E8" i="5" s="1"/>
  <c r="W19" i="20"/>
  <c r="N8" i="5" l="1"/>
  <c r="L8" i="5" s="1"/>
  <c r="K8" i="5"/>
  <c r="I8" i="5" s="1"/>
  <c r="C14" i="5"/>
  <c r="C9" i="5" s="1"/>
  <c r="O8" i="16" l="1"/>
  <c r="C8" i="5"/>
  <c r="I8" i="16"/>
  <c r="J8" i="16" l="1"/>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3" i="2" s="1"/>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H22" i="2" s="1"/>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F85" i="3" s="1"/>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Q11" i="1" s="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V61" i="6"/>
  <c r="I62" i="6"/>
  <c r="O62" i="6"/>
  <c r="Z62" i="6"/>
  <c r="AH62" i="6"/>
  <c r="AF62" i="6" s="1"/>
  <c r="AV62" i="6"/>
  <c r="I63" i="6"/>
  <c r="O63" i="6"/>
  <c r="Z63" i="6"/>
  <c r="AH63" i="6"/>
  <c r="AF63" i="6" s="1"/>
  <c r="AV63" i="6"/>
  <c r="I64" i="6"/>
  <c r="AS64" i="6" s="1"/>
  <c r="O64" i="6"/>
  <c r="Z64" i="6"/>
  <c r="AH64" i="6"/>
  <c r="AF64" i="6" s="1"/>
  <c r="AT64" i="6" s="1"/>
  <c r="AU64" i="6" s="1"/>
  <c r="AV64" i="6"/>
  <c r="I65" i="6"/>
  <c r="O65" i="6"/>
  <c r="Z65" i="6"/>
  <c r="AH65" i="6"/>
  <c r="AF65" i="6" s="1"/>
  <c r="AS65" i="6" s="1"/>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T70" i="6" s="1"/>
  <c r="AU70" i="6" s="1"/>
  <c r="AV70" i="6"/>
  <c r="J71" i="6"/>
  <c r="AG71" i="6" s="1"/>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W78" i="6" s="1"/>
  <c r="AV78" i="6"/>
  <c r="I79" i="6"/>
  <c r="O79" i="6"/>
  <c r="Z79" i="6"/>
  <c r="AH79" i="6"/>
  <c r="AF79" i="6" s="1"/>
  <c r="AT79" i="6" s="1"/>
  <c r="AU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AF89" i="6" s="1"/>
  <c r="O89" i="6"/>
  <c r="Z89" i="6"/>
  <c r="AG89" i="6"/>
  <c r="AV89" i="6" s="1"/>
  <c r="AM89" i="6"/>
  <c r="I90" i="6"/>
  <c r="O90" i="6"/>
  <c r="Z90" i="6"/>
  <c r="AH90" i="6"/>
  <c r="AF90" i="6" s="1"/>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M95" i="6"/>
  <c r="AN95" i="6"/>
  <c r="AV95" i="6"/>
  <c r="I96" i="6"/>
  <c r="O96" i="6"/>
  <c r="Z96" i="6"/>
  <c r="AF96" i="6"/>
  <c r="AM96" i="6"/>
  <c r="AN96" i="6"/>
  <c r="AV96" i="6"/>
  <c r="I97" i="6"/>
  <c r="O97" i="6"/>
  <c r="Z97" i="6"/>
  <c r="AF97" i="6"/>
  <c r="AT97" i="6" s="1"/>
  <c r="AU97" i="6" s="1"/>
  <c r="AM97" i="6"/>
  <c r="AN97" i="6"/>
  <c r="AV97" i="6"/>
  <c r="I98" i="6"/>
  <c r="O98" i="6"/>
  <c r="Z98" i="6"/>
  <c r="AF98" i="6"/>
  <c r="AT98" i="6" s="1"/>
  <c r="AU98" i="6" s="1"/>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M112" i="6"/>
  <c r="AN112" i="6"/>
  <c r="AV112" i="6"/>
  <c r="I113" i="6"/>
  <c r="O113" i="6"/>
  <c r="Z113" i="6"/>
  <c r="AF113" i="6"/>
  <c r="AT113" i="6" s="1"/>
  <c r="AU113" i="6" s="1"/>
  <c r="AM113" i="6"/>
  <c r="AN113" i="6"/>
  <c r="AV113" i="6"/>
  <c r="I114" i="6"/>
  <c r="O114" i="6"/>
  <c r="Z114" i="6"/>
  <c r="AF114" i="6"/>
  <c r="AT114" i="6" s="1"/>
  <c r="AU114" i="6" s="1"/>
  <c r="AM114" i="6"/>
  <c r="AN114" i="6"/>
  <c r="AV114" i="6"/>
  <c r="I115" i="6"/>
  <c r="O115" i="6"/>
  <c r="Z115" i="6"/>
  <c r="AF115" i="6"/>
  <c r="AM115" i="6"/>
  <c r="AN115" i="6"/>
  <c r="AV115" i="6"/>
  <c r="I116" i="6"/>
  <c r="O116" i="6"/>
  <c r="Z116" i="6"/>
  <c r="AG116" i="6"/>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AW118" i="6" s="1"/>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M121" i="6"/>
  <c r="AN121" i="6"/>
  <c r="AV121" i="6"/>
  <c r="I122" i="6"/>
  <c r="O122" i="6"/>
  <c r="Z122" i="6"/>
  <c r="AH122" i="6"/>
  <c r="AF122" i="6" s="1"/>
  <c r="AT122" i="6" s="1"/>
  <c r="AU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M136" i="6"/>
  <c r="AN136" i="6"/>
  <c r="AV136" i="6"/>
  <c r="I137" i="6"/>
  <c r="O137" i="6"/>
  <c r="Z137" i="6"/>
  <c r="AF137" i="6"/>
  <c r="AT137" i="6" s="1"/>
  <c r="AU137" i="6" s="1"/>
  <c r="AM137" i="6"/>
  <c r="AN137" i="6"/>
  <c r="AV137" i="6"/>
  <c r="I138" i="6"/>
  <c r="O138" i="6"/>
  <c r="Z138" i="6"/>
  <c r="AF138" i="6"/>
  <c r="AT138" i="6" s="1"/>
  <c r="AU138" i="6" s="1"/>
  <c r="AM138" i="6"/>
  <c r="AN138" i="6"/>
  <c r="AV138" i="6"/>
  <c r="J139" i="6"/>
  <c r="O139" i="6"/>
  <c r="Z139" i="6"/>
  <c r="AG139" i="6"/>
  <c r="I140" i="6"/>
  <c r="O140" i="6"/>
  <c r="Z140" i="6"/>
  <c r="AF140" i="6"/>
  <c r="AT140" i="6" s="1"/>
  <c r="AU140" i="6" s="1"/>
  <c r="AM140" i="6"/>
  <c r="AN140" i="6"/>
  <c r="AV140" i="6"/>
  <c r="I141" i="6"/>
  <c r="O141" i="6"/>
  <c r="Z141" i="6"/>
  <c r="AF141" i="6"/>
  <c r="AM141" i="6"/>
  <c r="AN141" i="6"/>
  <c r="AV141" i="6"/>
  <c r="I142" i="6"/>
  <c r="O142" i="6"/>
  <c r="Z142" i="6"/>
  <c r="AF142" i="6"/>
  <c r="AM142" i="6"/>
  <c r="AN142" i="6"/>
  <c r="AV142" i="6"/>
  <c r="I143" i="6"/>
  <c r="O143" i="6"/>
  <c r="Z143" i="6"/>
  <c r="AF143" i="6"/>
  <c r="AT143" i="6" s="1"/>
  <c r="AU143" i="6" s="1"/>
  <c r="AM143" i="6"/>
  <c r="AN143" i="6"/>
  <c r="AV143" i="6"/>
  <c r="I144" i="6"/>
  <c r="O144" i="6"/>
  <c r="Z144" i="6"/>
  <c r="AF144" i="6"/>
  <c r="AT144" i="6" s="1"/>
  <c r="AU144" i="6" s="1"/>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I149" i="6" s="1"/>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L148" i="6" s="1"/>
  <c r="M163" i="6"/>
  <c r="M162" i="6" s="1"/>
  <c r="M161" i="6" s="1"/>
  <c r="M148" i="6" s="1"/>
  <c r="N163" i="6"/>
  <c r="N162" i="6" s="1"/>
  <c r="P163" i="6"/>
  <c r="P162" i="6" s="1"/>
  <c r="P161" i="6" s="1"/>
  <c r="Q163" i="6"/>
  <c r="Q162" i="6" s="1"/>
  <c r="Q161" i="6" s="1"/>
  <c r="R163" i="6"/>
  <c r="R162" i="6" s="1"/>
  <c r="R161" i="6" s="1"/>
  <c r="S163" i="6"/>
  <c r="S162" i="6" s="1"/>
  <c r="S161" i="6" s="1"/>
  <c r="T163" i="6"/>
  <c r="T162" i="6" s="1"/>
  <c r="T161" i="6" s="1"/>
  <c r="U163" i="6"/>
  <c r="U162" i="6" s="1"/>
  <c r="U161" i="6" s="1"/>
  <c r="U148" i="6" s="1"/>
  <c r="V163" i="6"/>
  <c r="V162" i="6" s="1"/>
  <c r="V161" i="6" s="1"/>
  <c r="W163" i="6"/>
  <c r="W162" i="6" s="1"/>
  <c r="W161" i="6" s="1"/>
  <c r="W148"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M166" i="6"/>
  <c r="AN166" i="6"/>
  <c r="AV166" i="6"/>
  <c r="I167" i="6"/>
  <c r="O167" i="6"/>
  <c r="Z167" i="6"/>
  <c r="AF167" i="6"/>
  <c r="AT167" i="6" s="1"/>
  <c r="AU167" i="6" s="1"/>
  <c r="AM167" i="6"/>
  <c r="AN167" i="6"/>
  <c r="AV167" i="6"/>
  <c r="I168" i="6"/>
  <c r="O168" i="6"/>
  <c r="Z168" i="6"/>
  <c r="AF168" i="6"/>
  <c r="AT168" i="6" s="1"/>
  <c r="AU168" i="6" s="1"/>
  <c r="AM168" i="6"/>
  <c r="AN168" i="6"/>
  <c r="AV168" i="6"/>
  <c r="I169" i="6"/>
  <c r="O169" i="6"/>
  <c r="Z169" i="6"/>
  <c r="AF169" i="6"/>
  <c r="AT169" i="6" s="1"/>
  <c r="AU169" i="6" s="1"/>
  <c r="AM169" i="6"/>
  <c r="AN169" i="6"/>
  <c r="AV169" i="6"/>
  <c r="I170" i="6"/>
  <c r="O170" i="6"/>
  <c r="Z170" i="6"/>
  <c r="AF170" i="6"/>
  <c r="AM170" i="6"/>
  <c r="AN170" i="6"/>
  <c r="AV170" i="6"/>
  <c r="I171" i="6"/>
  <c r="O171" i="6"/>
  <c r="Z171" i="6"/>
  <c r="AF171" i="6"/>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T183" i="6" s="1"/>
  <c r="AU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T189" i="6" s="1"/>
  <c r="AU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I163" i="6" s="1"/>
  <c r="AI162" i="6" s="1"/>
  <c r="AI161" i="6" s="1"/>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V207" i="6" s="1"/>
  <c r="AH207" i="6"/>
  <c r="AI207" i="6"/>
  <c r="AK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H208" i="6" s="1"/>
  <c r="AI210" i="6"/>
  <c r="AI209" i="6" s="1"/>
  <c r="AK210" i="6"/>
  <c r="AK209" i="6" s="1"/>
  <c r="I211" i="6"/>
  <c r="AF211" i="6"/>
  <c r="AV211" i="6"/>
  <c r="AF212" i="6"/>
  <c r="AM212" i="6"/>
  <c r="AV212" i="6"/>
  <c r="I213" i="6"/>
  <c r="AF213" i="6"/>
  <c r="AT213" i="6" s="1"/>
  <c r="AU213" i="6" s="1"/>
  <c r="AV213" i="6"/>
  <c r="I216" i="6"/>
  <c r="O216" i="6"/>
  <c r="AA216" i="6"/>
  <c r="Z216" i="6" s="1"/>
  <c r="AF216" i="6"/>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Q219" i="6"/>
  <c r="Q215" i="6" s="1"/>
  <c r="Q214" i="6" s="1"/>
  <c r="R219" i="6"/>
  <c r="R215" i="6" s="1"/>
  <c r="R214" i="6" s="1"/>
  <c r="R208" i="6" s="1"/>
  <c r="S219" i="6"/>
  <c r="S215" i="6" s="1"/>
  <c r="S214" i="6" s="1"/>
  <c r="T219" i="6"/>
  <c r="T215" i="6" s="1"/>
  <c r="T214" i="6" s="1"/>
  <c r="T208"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I208" i="6" s="1"/>
  <c r="AK219" i="6"/>
  <c r="AK215" i="6" s="1"/>
  <c r="AK214" i="6" s="1"/>
  <c r="I220" i="6"/>
  <c r="O220" i="6"/>
  <c r="Z220" i="6"/>
  <c r="AF220" i="6"/>
  <c r="AM220" i="6"/>
  <c r="AN220" i="6"/>
  <c r="AV220" i="6"/>
  <c r="I221" i="6"/>
  <c r="O221" i="6"/>
  <c r="AA221" i="6"/>
  <c r="AF221" i="6"/>
  <c r="AM221" i="6"/>
  <c r="AN221" i="6"/>
  <c r="AV221" i="6"/>
  <c r="I222" i="6"/>
  <c r="AW222" i="6" s="1"/>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V228" i="6" s="1"/>
  <c r="AH228" i="6"/>
  <c r="AI228" i="6"/>
  <c r="AK228" i="6"/>
  <c r="I229" i="6"/>
  <c r="O229" i="6"/>
  <c r="AG229" i="6"/>
  <c r="AV229" i="6" s="1"/>
  <c r="AH229" i="6"/>
  <c r="AI229" i="6"/>
  <c r="AK229" i="6"/>
  <c r="I230" i="6"/>
  <c r="O230" i="6"/>
  <c r="AG230" i="6"/>
  <c r="AH230" i="6"/>
  <c r="AI230" i="6"/>
  <c r="AK230" i="6"/>
  <c r="I231" i="6"/>
  <c r="O231" i="6"/>
  <c r="AG231" i="6"/>
  <c r="AH231" i="6"/>
  <c r="AI231" i="6"/>
  <c r="AK231" i="6"/>
  <c r="J234" i="6"/>
  <c r="J233" i="6" s="1"/>
  <c r="K234" i="6"/>
  <c r="K233" i="6" s="1"/>
  <c r="L234" i="6"/>
  <c r="L233" i="6" s="1"/>
  <c r="L232"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A232" i="6" s="1"/>
  <c r="AB234" i="6"/>
  <c r="AB233" i="6" s="1"/>
  <c r="AC234" i="6"/>
  <c r="AC233" i="6" s="1"/>
  <c r="AE234" i="6"/>
  <c r="AE233" i="6" s="1"/>
  <c r="AE232" i="6" s="1"/>
  <c r="AG234" i="6"/>
  <c r="AG233" i="6" s="1"/>
  <c r="AH234" i="6"/>
  <c r="AH233" i="6" s="1"/>
  <c r="AI234" i="6"/>
  <c r="AI233" i="6" s="1"/>
  <c r="AK234" i="6"/>
  <c r="AK233" i="6" s="1"/>
  <c r="Z235" i="6"/>
  <c r="AF235" i="6"/>
  <c r="AS235" i="6" s="1"/>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AW250" i="6" s="1"/>
  <c r="O250" i="6"/>
  <c r="Z250" i="6"/>
  <c r="AF250" i="6"/>
  <c r="AT250" i="6" s="1"/>
  <c r="AU250" i="6" s="1"/>
  <c r="AM250" i="6"/>
  <c r="AN250" i="6"/>
  <c r="AV250" i="6"/>
  <c r="I251" i="6"/>
  <c r="O251" i="6"/>
  <c r="Z251" i="6"/>
  <c r="AF251" i="6"/>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AS262" i="6" s="1"/>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P269" i="6" s="1"/>
  <c r="R271" i="6"/>
  <c r="R270" i="6" s="1"/>
  <c r="S271" i="6"/>
  <c r="S270" i="6" s="1"/>
  <c r="T271" i="6"/>
  <c r="T270" i="6" s="1"/>
  <c r="U271" i="6"/>
  <c r="U270" i="6" s="1"/>
  <c r="V271" i="6"/>
  <c r="V270" i="6" s="1"/>
  <c r="W271" i="6"/>
  <c r="W270" i="6" s="1"/>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Z276" i="6"/>
  <c r="AS276" i="6"/>
  <c r="AT276" i="6"/>
  <c r="AU276" i="6" s="1"/>
  <c r="AV276" i="6"/>
  <c r="AW276" i="6"/>
  <c r="J278" i="6"/>
  <c r="K278" i="6"/>
  <c r="K277" i="6" s="1"/>
  <c r="K269" i="6" s="1"/>
  <c r="L278" i="6"/>
  <c r="L277" i="6" s="1"/>
  <c r="M278" i="6"/>
  <c r="M277" i="6" s="1"/>
  <c r="P278" i="6"/>
  <c r="P277" i="6" s="1"/>
  <c r="R278" i="6"/>
  <c r="R277" i="6" s="1"/>
  <c r="R269" i="6" s="1"/>
  <c r="S278" i="6"/>
  <c r="S277" i="6" s="1"/>
  <c r="T278" i="6"/>
  <c r="T277" i="6" s="1"/>
  <c r="U278" i="6"/>
  <c r="U277" i="6" s="1"/>
  <c r="V278" i="6"/>
  <c r="V277" i="6" s="1"/>
  <c r="W278" i="6"/>
  <c r="W277" i="6" s="1"/>
  <c r="X278" i="6"/>
  <c r="X277" i="6" s="1"/>
  <c r="Y278" i="6"/>
  <c r="Y277" i="6" s="1"/>
  <c r="AB278" i="6"/>
  <c r="AB277" i="6" s="1"/>
  <c r="AC278" i="6"/>
  <c r="AC277" i="6" s="1"/>
  <c r="AE278" i="6"/>
  <c r="AE277" i="6" s="1"/>
  <c r="AE269" i="6" s="1"/>
  <c r="AH278" i="6"/>
  <c r="AH277" i="6" s="1"/>
  <c r="AI278" i="6"/>
  <c r="AI277" i="6" s="1"/>
  <c r="AK278" i="6"/>
  <c r="AK277" i="6" s="1"/>
  <c r="I279" i="6"/>
  <c r="Z279" i="6"/>
  <c r="AG279" i="6"/>
  <c r="AV279" i="6" s="1"/>
  <c r="I280" i="6"/>
  <c r="Z280" i="6"/>
  <c r="AG280" i="6"/>
  <c r="AV280" i="6" s="1"/>
  <c r="I281" i="6"/>
  <c r="O281" i="6"/>
  <c r="Z281" i="6"/>
  <c r="AG281" i="6"/>
  <c r="AF281" i="6" s="1"/>
  <c r="AT281" i="6" s="1"/>
  <c r="AU281" i="6" s="1"/>
  <c r="I282" i="6"/>
  <c r="AS282" i="6" s="1"/>
  <c r="O282" i="6"/>
  <c r="Z282" i="6"/>
  <c r="AG282" i="6"/>
  <c r="AF282" i="6" s="1"/>
  <c r="I283" i="6"/>
  <c r="O283" i="6"/>
  <c r="Z283" i="6"/>
  <c r="AG283" i="6"/>
  <c r="AF283" i="6" s="1"/>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AS290" i="6" s="1"/>
  <c r="O290" i="6"/>
  <c r="Z290" i="6"/>
  <c r="AF290" i="6"/>
  <c r="AT290" i="6" s="1"/>
  <c r="AU290" i="6" s="1"/>
  <c r="AV290" i="6"/>
  <c r="I291" i="6"/>
  <c r="O291" i="6"/>
  <c r="Z291" i="6"/>
  <c r="AF291" i="6"/>
  <c r="AT291" i="6" s="1"/>
  <c r="AU291" i="6" s="1"/>
  <c r="AV291" i="6"/>
  <c r="I292" i="6"/>
  <c r="O292" i="6"/>
  <c r="Z292" i="6"/>
  <c r="AF292" i="6"/>
  <c r="AT292" i="6" s="1"/>
  <c r="AU292" i="6" s="1"/>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AW298" i="6" s="1"/>
  <c r="O298" i="6"/>
  <c r="Z298" i="6"/>
  <c r="AF298" i="6"/>
  <c r="AT298" i="6" s="1"/>
  <c r="AU298" i="6" s="1"/>
  <c r="AV298" i="6"/>
  <c r="I299" i="6"/>
  <c r="O299" i="6"/>
  <c r="Z299" i="6"/>
  <c r="AF299" i="6"/>
  <c r="AV299" i="6"/>
  <c r="I300" i="6"/>
  <c r="O300" i="6"/>
  <c r="Z300" i="6"/>
  <c r="AF300" i="6"/>
  <c r="AT300" i="6" s="1"/>
  <c r="AU300" i="6" s="1"/>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T305" i="6" s="1"/>
  <c r="AU305" i="6" s="1"/>
  <c r="AV305" i="6"/>
  <c r="I306" i="6"/>
  <c r="AW306" i="6" s="1"/>
  <c r="O306" i="6"/>
  <c r="Z306" i="6"/>
  <c r="AF306" i="6"/>
  <c r="AT306" i="6" s="1"/>
  <c r="AU306" i="6" s="1"/>
  <c r="AV306" i="6"/>
  <c r="I307" i="6"/>
  <c r="AW307" i="6" s="1"/>
  <c r="O307" i="6"/>
  <c r="Z307" i="6"/>
  <c r="AF307" i="6"/>
  <c r="AT307" i="6" s="1"/>
  <c r="AU307" i="6" s="1"/>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T316" i="6" s="1"/>
  <c r="AU316" i="6" s="1"/>
  <c r="AV316" i="6"/>
  <c r="I317" i="6"/>
  <c r="O317" i="6"/>
  <c r="Z317" i="6"/>
  <c r="AF317" i="6"/>
  <c r="AT317" i="6" s="1"/>
  <c r="AU317" i="6" s="1"/>
  <c r="AV317" i="6"/>
  <c r="I318" i="6"/>
  <c r="O318" i="6"/>
  <c r="Z318" i="6"/>
  <c r="AF318" i="6"/>
  <c r="AV318" i="6"/>
  <c r="I319" i="6"/>
  <c r="O319" i="6"/>
  <c r="Z319" i="6"/>
  <c r="AF319" i="6"/>
  <c r="AT319" i="6" s="1"/>
  <c r="AU319" i="6" s="1"/>
  <c r="AV319" i="6"/>
  <c r="I320" i="6"/>
  <c r="O320" i="6"/>
  <c r="Z320" i="6"/>
  <c r="AF320" i="6"/>
  <c r="AT320" i="6" s="1"/>
  <c r="AU320" i="6" s="1"/>
  <c r="AV320" i="6"/>
  <c r="I321" i="6"/>
  <c r="O321" i="6"/>
  <c r="Z321" i="6"/>
  <c r="AF321" i="6"/>
  <c r="AT321" i="6" s="1"/>
  <c r="AU321" i="6" s="1"/>
  <c r="AV321" i="6"/>
  <c r="I322" i="6"/>
  <c r="O322" i="6"/>
  <c r="Z322" i="6"/>
  <c r="AF322" i="6"/>
  <c r="AT322" i="6" s="1"/>
  <c r="AU322" i="6" s="1"/>
  <c r="AV322" i="6"/>
  <c r="I323" i="6"/>
  <c r="O323" i="6"/>
  <c r="Z323" i="6"/>
  <c r="AF323" i="6"/>
  <c r="AT323" i="6" s="1"/>
  <c r="AU323" i="6" s="1"/>
  <c r="AV323" i="6"/>
  <c r="I324" i="6"/>
  <c r="O324" i="6"/>
  <c r="Z324" i="6"/>
  <c r="AF324" i="6"/>
  <c r="AT324" i="6" s="1"/>
  <c r="AU324" i="6" s="1"/>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T332" i="6" s="1"/>
  <c r="AU332" i="6" s="1"/>
  <c r="AV332" i="6"/>
  <c r="I333" i="6"/>
  <c r="O333" i="6"/>
  <c r="Z333" i="6"/>
  <c r="AF333" i="6"/>
  <c r="AV333" i="6"/>
  <c r="I334" i="6"/>
  <c r="O334" i="6"/>
  <c r="Z334" i="6"/>
  <c r="AF334" i="6"/>
  <c r="AV334" i="6"/>
  <c r="I335" i="6"/>
  <c r="O335" i="6"/>
  <c r="Z335" i="6"/>
  <c r="AF335" i="6"/>
  <c r="AT335" i="6" s="1"/>
  <c r="AU335" i="6" s="1"/>
  <c r="AV335" i="6"/>
  <c r="I336" i="6"/>
  <c r="AW336" i="6" s="1"/>
  <c r="O336" i="6"/>
  <c r="Z336" i="6"/>
  <c r="AF336" i="6"/>
  <c r="AT336" i="6" s="1"/>
  <c r="AU336" i="6" s="1"/>
  <c r="AV336" i="6"/>
  <c r="I337" i="6"/>
  <c r="O337" i="6"/>
  <c r="Z337" i="6"/>
  <c r="AF337" i="6"/>
  <c r="AV337" i="6"/>
  <c r="I338" i="6"/>
  <c r="AW338" i="6" s="1"/>
  <c r="O338" i="6"/>
  <c r="Z338" i="6"/>
  <c r="AF338" i="6"/>
  <c r="AT338" i="6" s="1"/>
  <c r="AU338" i="6" s="1"/>
  <c r="AV338" i="6"/>
  <c r="I339" i="6"/>
  <c r="O339" i="6"/>
  <c r="Z339" i="6"/>
  <c r="AG339" i="6"/>
  <c r="AV339" i="6" s="1"/>
  <c r="I340" i="6"/>
  <c r="O340" i="6"/>
  <c r="AA340" i="6"/>
  <c r="AG340" i="6"/>
  <c r="I343" i="6"/>
  <c r="J343" i="6"/>
  <c r="K343" i="6"/>
  <c r="L343" i="6"/>
  <c r="L342" i="6" s="1"/>
  <c r="L341" i="6" s="1"/>
  <c r="P343" i="6"/>
  <c r="R343" i="6"/>
  <c r="S343" i="6"/>
  <c r="T343" i="6"/>
  <c r="U343" i="6"/>
  <c r="V343" i="6"/>
  <c r="W343" i="6"/>
  <c r="X343" i="6"/>
  <c r="X342" i="6" s="1"/>
  <c r="X341" i="6" s="1"/>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J361" i="6" s="1"/>
  <c r="K363" i="6"/>
  <c r="K361" i="6" s="1"/>
  <c r="L363" i="6"/>
  <c r="L361" i="6" s="1"/>
  <c r="P363" i="6"/>
  <c r="P361" i="6" s="1"/>
  <c r="R363" i="6"/>
  <c r="R361" i="6" s="1"/>
  <c r="S363" i="6"/>
  <c r="S361" i="6" s="1"/>
  <c r="S342"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AK342" i="6" s="1"/>
  <c r="AK34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O386" i="6"/>
  <c r="AG386" i="6"/>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AW394" i="6" s="1"/>
  <c r="O394" i="6"/>
  <c r="AT394" i="6"/>
  <c r="AU394" i="6" s="1"/>
  <c r="AV394" i="6"/>
  <c r="I395" i="6"/>
  <c r="AS395" i="6" s="1"/>
  <c r="O395" i="6"/>
  <c r="AT395" i="6"/>
  <c r="AU395" i="6" s="1"/>
  <c r="AV395" i="6"/>
  <c r="I396" i="6"/>
  <c r="AW396" i="6" s="1"/>
  <c r="O396" i="6"/>
  <c r="AT396" i="6"/>
  <c r="AU396" i="6" s="1"/>
  <c r="AV396" i="6"/>
  <c r="I397" i="6"/>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J369"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U419" i="6" s="1"/>
  <c r="V421" i="6"/>
  <c r="V420" i="6" s="1"/>
  <c r="X421" i="6"/>
  <c r="X420" i="6" s="1"/>
  <c r="Y421" i="6"/>
  <c r="Y420" i="6" s="1"/>
  <c r="AB421" i="6"/>
  <c r="AB420" i="6" s="1"/>
  <c r="AC421" i="6"/>
  <c r="AC420" i="6" s="1"/>
  <c r="AC419" i="6" s="1"/>
  <c r="AD421" i="6"/>
  <c r="AE421" i="6"/>
  <c r="AE420" i="6" s="1"/>
  <c r="AF421" i="6"/>
  <c r="AT421" i="6" s="1"/>
  <c r="AG421" i="6"/>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AS429" i="6" s="1"/>
  <c r="Z429" i="6"/>
  <c r="AT429" i="6"/>
  <c r="AU429" i="6" s="1"/>
  <c r="AV429" i="6"/>
  <c r="AW429" i="6"/>
  <c r="O430" i="6"/>
  <c r="T430" i="6"/>
  <c r="W430" i="6"/>
  <c r="Z430" i="6"/>
  <c r="AT430" i="6"/>
  <c r="AU430" i="6" s="1"/>
  <c r="AV430" i="6"/>
  <c r="AW430" i="6"/>
  <c r="O431" i="6"/>
  <c r="T431" i="6"/>
  <c r="W431" i="6"/>
  <c r="AS431" i="6" s="1"/>
  <c r="Z431" i="6"/>
  <c r="AT431" i="6"/>
  <c r="AU431" i="6" s="1"/>
  <c r="AV431" i="6"/>
  <c r="AW431" i="6"/>
  <c r="K433" i="6"/>
  <c r="K432" i="6" s="1"/>
  <c r="K419" i="6" s="1"/>
  <c r="L433" i="6"/>
  <c r="L432" i="6" s="1"/>
  <c r="L419" i="6" s="1"/>
  <c r="P433" i="6"/>
  <c r="P432" i="6" s="1"/>
  <c r="R433" i="6"/>
  <c r="R432" i="6" s="1"/>
  <c r="R419" i="6" s="1"/>
  <c r="S433" i="6"/>
  <c r="S432" i="6" s="1"/>
  <c r="U433" i="6"/>
  <c r="U432" i="6" s="1"/>
  <c r="V433" i="6"/>
  <c r="V432" i="6" s="1"/>
  <c r="X433" i="6"/>
  <c r="X432" i="6" s="1"/>
  <c r="Y433" i="6"/>
  <c r="Y432" i="6" s="1"/>
  <c r="Y419" i="6" s="1"/>
  <c r="AA433" i="6"/>
  <c r="AA432" i="6" s="1"/>
  <c r="AB433" i="6"/>
  <c r="AB432" i="6" s="1"/>
  <c r="AB419"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T433" i="6" s="1"/>
  <c r="T432" i="6" s="1"/>
  <c r="W442" i="6"/>
  <c r="Z442" i="6"/>
  <c r="AT442" i="6"/>
  <c r="AU442" i="6" s="1"/>
  <c r="AV442" i="6"/>
  <c r="AW442" i="6"/>
  <c r="J443" i="6"/>
  <c r="AV443" i="6" s="1"/>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J433" i="6" s="1"/>
  <c r="J432" i="6" s="1"/>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AW459" i="6" s="1"/>
  <c r="O459" i="6"/>
  <c r="Z459" i="6"/>
  <c r="AF459" i="6"/>
  <c r="AT459" i="6" s="1"/>
  <c r="AU459" i="6" s="1"/>
  <c r="AV459" i="6"/>
  <c r="O460" i="6"/>
  <c r="Z460" i="6"/>
  <c r="AF460" i="6"/>
  <c r="AV460" i="6"/>
  <c r="O461" i="6"/>
  <c r="Z461" i="6"/>
  <c r="AF461" i="6"/>
  <c r="AT461" i="6" s="1"/>
  <c r="AU461" i="6" s="1"/>
  <c r="AV461" i="6"/>
  <c r="O462" i="6"/>
  <c r="Z462" i="6"/>
  <c r="AF462" i="6"/>
  <c r="AV462" i="6"/>
  <c r="I463" i="6"/>
  <c r="M463" i="6" s="1"/>
  <c r="O463" i="6"/>
  <c r="AF463" i="6"/>
  <c r="AT463" i="6" s="1"/>
  <c r="AU463" i="6" s="1"/>
  <c r="AV463" i="6"/>
  <c r="I464" i="6"/>
  <c r="O464" i="6"/>
  <c r="AF464" i="6"/>
  <c r="AT464" i="6" s="1"/>
  <c r="AU464" i="6" s="1"/>
  <c r="AV464" i="6"/>
  <c r="I465" i="6"/>
  <c r="M465" i="6" s="1"/>
  <c r="O465" i="6"/>
  <c r="AF465" i="6"/>
  <c r="AT465" i="6" s="1"/>
  <c r="AU465" i="6" s="1"/>
  <c r="AV465" i="6"/>
  <c r="I466" i="6"/>
  <c r="O466" i="6"/>
  <c r="AF466" i="6"/>
  <c r="AT466" i="6" s="1"/>
  <c r="AU466" i="6" s="1"/>
  <c r="AV466" i="6"/>
  <c r="I467" i="6"/>
  <c r="O467" i="6"/>
  <c r="Z467" i="6"/>
  <c r="AF467" i="6"/>
  <c r="AV467" i="6"/>
  <c r="I468" i="6"/>
  <c r="O468" i="6"/>
  <c r="AF468" i="6"/>
  <c r="AT468" i="6" s="1"/>
  <c r="AU468" i="6" s="1"/>
  <c r="AV468" i="6"/>
  <c r="I469" i="6"/>
  <c r="M469" i="6" s="1"/>
  <c r="O469" i="6"/>
  <c r="AF469" i="6"/>
  <c r="AV469" i="6"/>
  <c r="I470" i="6"/>
  <c r="O470" i="6"/>
  <c r="AF470" i="6"/>
  <c r="AT470" i="6" s="1"/>
  <c r="AU470" i="6" s="1"/>
  <c r="AV470" i="6"/>
  <c r="I471" i="6"/>
  <c r="M471" i="6" s="1"/>
  <c r="O471" i="6"/>
  <c r="AF471" i="6"/>
  <c r="AT471" i="6" s="1"/>
  <c r="AU471" i="6" s="1"/>
  <c r="AV471" i="6"/>
  <c r="I472" i="6"/>
  <c r="M472" i="6" s="1"/>
  <c r="O472" i="6"/>
  <c r="AF472" i="6"/>
  <c r="AW472" i="6" s="1"/>
  <c r="AV472" i="6"/>
  <c r="I473" i="6"/>
  <c r="M473" i="6" s="1"/>
  <c r="O473" i="6"/>
  <c r="AF473" i="6"/>
  <c r="AV473" i="6"/>
  <c r="I474" i="6"/>
  <c r="M474" i="6" s="1"/>
  <c r="O474" i="6"/>
  <c r="AF474" i="6"/>
  <c r="AS474" i="6" s="1"/>
  <c r="AV474" i="6"/>
  <c r="I475" i="6"/>
  <c r="M475" i="6" s="1"/>
  <c r="O475" i="6"/>
  <c r="AF475" i="6"/>
  <c r="AV475" i="6"/>
  <c r="I476" i="6"/>
  <c r="O476" i="6"/>
  <c r="AF476" i="6"/>
  <c r="AT476" i="6" s="1"/>
  <c r="AU476" i="6" s="1"/>
  <c r="AV476" i="6"/>
  <c r="I477" i="6"/>
  <c r="M477" i="6" s="1"/>
  <c r="O477" i="6"/>
  <c r="AF477" i="6"/>
  <c r="AV477" i="6"/>
  <c r="I478" i="6"/>
  <c r="M478" i="6" s="1"/>
  <c r="O478" i="6"/>
  <c r="AF478" i="6"/>
  <c r="AW478" i="6" s="1"/>
  <c r="AV478" i="6"/>
  <c r="I479" i="6"/>
  <c r="M479" i="6" s="1"/>
  <c r="O479" i="6"/>
  <c r="AF479" i="6"/>
  <c r="AV479" i="6"/>
  <c r="I480" i="6"/>
  <c r="O480" i="6"/>
  <c r="AF480" i="6"/>
  <c r="AT480" i="6" s="1"/>
  <c r="AU480" i="6" s="1"/>
  <c r="AV480" i="6"/>
  <c r="I481" i="6"/>
  <c r="O481" i="6"/>
  <c r="AF481" i="6"/>
  <c r="AV481" i="6"/>
  <c r="I482" i="6"/>
  <c r="M482" i="6" s="1"/>
  <c r="O482" i="6"/>
  <c r="AF482" i="6"/>
  <c r="AT482" i="6" s="1"/>
  <c r="AU482" i="6" s="1"/>
  <c r="AV482" i="6"/>
  <c r="I483" i="6"/>
  <c r="M483" i="6" s="1"/>
  <c r="O483" i="6"/>
  <c r="AF483" i="6"/>
  <c r="AV483" i="6"/>
  <c r="I484" i="6"/>
  <c r="M484" i="6" s="1"/>
  <c r="O484" i="6"/>
  <c r="AF484" i="6"/>
  <c r="AS484" i="6" s="1"/>
  <c r="AV484" i="6"/>
  <c r="I485" i="6"/>
  <c r="M485" i="6" s="1"/>
  <c r="O485" i="6"/>
  <c r="AG485" i="6"/>
  <c r="AF485" i="6" s="1"/>
  <c r="I486" i="6"/>
  <c r="O486" i="6"/>
  <c r="AG486" i="6"/>
  <c r="AF486" i="6" s="1"/>
  <c r="AT486" i="6" s="1"/>
  <c r="I489" i="6"/>
  <c r="I488" i="6" s="1"/>
  <c r="I487" i="6" s="1"/>
  <c r="J489" i="6"/>
  <c r="J488" i="6" s="1"/>
  <c r="J487"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S512" i="6" s="1"/>
  <c r="AV512" i="6"/>
  <c r="O513" i="6"/>
  <c r="AF513" i="6"/>
  <c r="AV513" i="6"/>
  <c r="O514" i="6"/>
  <c r="AF514" i="6"/>
  <c r="AV514" i="6"/>
  <c r="O515" i="6"/>
  <c r="AG515" i="6"/>
  <c r="AF515" i="6" s="1"/>
  <c r="AS515" i="6" s="1"/>
  <c r="O516" i="6"/>
  <c r="AG516" i="6"/>
  <c r="AF516" i="6" s="1"/>
  <c r="O517" i="6"/>
  <c r="AG517" i="6"/>
  <c r="AV517" i="6" s="1"/>
  <c r="O518" i="6"/>
  <c r="AG518" i="6"/>
  <c r="O519" i="6"/>
  <c r="AG519" i="6"/>
  <c r="O520" i="6"/>
  <c r="AG520" i="6"/>
  <c r="O521" i="6"/>
  <c r="AG521" i="6"/>
  <c r="AV521" i="6" s="1"/>
  <c r="O522" i="6"/>
  <c r="AG522" i="6"/>
  <c r="O523" i="6"/>
  <c r="AG523" i="6"/>
  <c r="O524" i="6"/>
  <c r="AG524" i="6"/>
  <c r="AF524" i="6" s="1"/>
  <c r="AS524" i="6" s="1"/>
  <c r="O525" i="6"/>
  <c r="AG525" i="6"/>
  <c r="AV525" i="6" s="1"/>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AF531" i="6" s="1"/>
  <c r="O532" i="6"/>
  <c r="AG532" i="6"/>
  <c r="AV532" i="6" s="1"/>
  <c r="O533" i="6"/>
  <c r="AG533" i="6"/>
  <c r="AF533" i="6" s="1"/>
  <c r="AS533" i="6" s="1"/>
  <c r="O534" i="6"/>
  <c r="AG534" i="6"/>
  <c r="AV534" i="6" s="1"/>
  <c r="O535" i="6"/>
  <c r="AG535" i="6"/>
  <c r="AF535" i="6" s="1"/>
  <c r="O536" i="6"/>
  <c r="AG536" i="6"/>
  <c r="O537" i="6"/>
  <c r="AG537" i="6"/>
  <c r="AV537" i="6" s="1"/>
  <c r="O538" i="6"/>
  <c r="AG538" i="6"/>
  <c r="O539" i="6"/>
  <c r="AG539" i="6"/>
  <c r="AF539" i="6" s="1"/>
  <c r="O540" i="6"/>
  <c r="AG540" i="6"/>
  <c r="AV540" i="6" s="1"/>
  <c r="O541" i="6"/>
  <c r="AG541" i="6"/>
  <c r="AV541" i="6" s="1"/>
  <c r="O542" i="6"/>
  <c r="AG542" i="6"/>
  <c r="AV542" i="6" s="1"/>
  <c r="O543" i="6"/>
  <c r="AG543" i="6"/>
  <c r="AF543" i="6" s="1"/>
  <c r="O544" i="6"/>
  <c r="AG544" i="6"/>
  <c r="O545" i="6"/>
  <c r="AG545" i="6"/>
  <c r="O546" i="6"/>
  <c r="AF546" i="6"/>
  <c r="AW546" i="6" s="1"/>
  <c r="AV546" i="6"/>
  <c r="O547" i="6"/>
  <c r="AF547" i="6"/>
  <c r="AW547" i="6" s="1"/>
  <c r="AV547" i="6"/>
  <c r="O548" i="6"/>
  <c r="AF548" i="6"/>
  <c r="AW548" i="6" s="1"/>
  <c r="AV548" i="6"/>
  <c r="O549" i="6"/>
  <c r="AF549" i="6"/>
  <c r="AV549" i="6"/>
  <c r="O550" i="6"/>
  <c r="AF550" i="6"/>
  <c r="AV550" i="6"/>
  <c r="O551" i="6"/>
  <c r="AF551" i="6"/>
  <c r="AS551" i="6" s="1"/>
  <c r="AV551" i="6"/>
  <c r="O552" i="6"/>
  <c r="AF552" i="6"/>
  <c r="AT552" i="6" s="1"/>
  <c r="AU552" i="6" s="1"/>
  <c r="AV552" i="6"/>
  <c r="O553" i="6"/>
  <c r="AF553" i="6"/>
  <c r="AT553" i="6" s="1"/>
  <c r="AU553" i="6" s="1"/>
  <c r="AV553" i="6"/>
  <c r="O554" i="6"/>
  <c r="AF554" i="6"/>
  <c r="AV554" i="6"/>
  <c r="O555" i="6"/>
  <c r="AF555" i="6"/>
  <c r="AV555" i="6"/>
  <c r="O556" i="6"/>
  <c r="AF556" i="6"/>
  <c r="AT556" i="6" s="1"/>
  <c r="AU556" i="6" s="1"/>
  <c r="AV556" i="6"/>
  <c r="O557" i="6"/>
  <c r="AF557" i="6"/>
  <c r="AV557" i="6"/>
  <c r="O558" i="6"/>
  <c r="AF558" i="6"/>
  <c r="AV558" i="6"/>
  <c r="O559" i="6"/>
  <c r="AF559" i="6"/>
  <c r="AV559" i="6"/>
  <c r="O560" i="6"/>
  <c r="AF560" i="6"/>
  <c r="AV560" i="6"/>
  <c r="O561" i="6"/>
  <c r="AF561" i="6"/>
  <c r="AS561" i="6" s="1"/>
  <c r="AV561" i="6"/>
  <c r="O562" i="6"/>
  <c r="AF562" i="6"/>
  <c r="AW562" i="6" s="1"/>
  <c r="AV562" i="6"/>
  <c r="O563" i="6"/>
  <c r="AF563" i="6"/>
  <c r="AV563" i="6"/>
  <c r="O564" i="6"/>
  <c r="AF564" i="6"/>
  <c r="AT564" i="6" s="1"/>
  <c r="AU564" i="6" s="1"/>
  <c r="AV564" i="6"/>
  <c r="O565" i="6"/>
  <c r="AF565" i="6"/>
  <c r="AV565" i="6"/>
  <c r="O566" i="6"/>
  <c r="AF566" i="6"/>
  <c r="AS566" i="6" s="1"/>
  <c r="AV566" i="6"/>
  <c r="O567" i="6"/>
  <c r="AF567" i="6"/>
  <c r="AV567" i="6"/>
  <c r="O568" i="6"/>
  <c r="AF568" i="6"/>
  <c r="AS568" i="6" s="1"/>
  <c r="AV568" i="6"/>
  <c r="O569" i="6"/>
  <c r="AF569" i="6"/>
  <c r="AW569" i="6" s="1"/>
  <c r="AV569" i="6"/>
  <c r="O570" i="6"/>
  <c r="AF570" i="6"/>
  <c r="AS570" i="6" s="1"/>
  <c r="AV570" i="6"/>
  <c r="O571" i="6"/>
  <c r="AF571" i="6"/>
  <c r="AW571" i="6" s="1"/>
  <c r="AV571" i="6"/>
  <c r="O572" i="6"/>
  <c r="AF572" i="6"/>
  <c r="AT572" i="6" s="1"/>
  <c r="AU572" i="6" s="1"/>
  <c r="AV572" i="6"/>
  <c r="O573" i="6"/>
  <c r="AF573" i="6"/>
  <c r="AV573" i="6"/>
  <c r="O574" i="6"/>
  <c r="AF574" i="6"/>
  <c r="AW574" i="6" s="1"/>
  <c r="AV574" i="6"/>
  <c r="O575" i="6"/>
  <c r="AF575" i="6"/>
  <c r="AS575" i="6" s="1"/>
  <c r="AV575" i="6"/>
  <c r="O576" i="6"/>
  <c r="AF576" i="6"/>
  <c r="AS576" i="6" s="1"/>
  <c r="AV576" i="6"/>
  <c r="O577" i="6"/>
  <c r="AF577" i="6"/>
  <c r="AT577" i="6" s="1"/>
  <c r="AU577" i="6" s="1"/>
  <c r="AV577" i="6"/>
  <c r="I580" i="6"/>
  <c r="J580" i="6"/>
  <c r="K580" i="6"/>
  <c r="K579" i="6" s="1"/>
  <c r="L580" i="6"/>
  <c r="L579" i="6" s="1"/>
  <c r="L578"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Z578" i="6" s="1"/>
  <c r="AA580" i="6"/>
  <c r="AA579" i="6" s="1"/>
  <c r="AB580" i="6"/>
  <c r="AB579" i="6" s="1"/>
  <c r="AC580" i="6"/>
  <c r="AC579" i="6" s="1"/>
  <c r="AD580" i="6"/>
  <c r="AD579" i="6" s="1"/>
  <c r="AE580" i="6"/>
  <c r="AE579" i="6" s="1"/>
  <c r="AF580" i="6"/>
  <c r="AF579" i="6" s="1"/>
  <c r="AG580" i="6"/>
  <c r="AG579" i="6" s="1"/>
  <c r="AH580" i="6"/>
  <c r="AH579" i="6" s="1"/>
  <c r="AH578" i="6" s="1"/>
  <c r="AI580" i="6"/>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G587" i="6" s="1"/>
  <c r="AH588" i="6"/>
  <c r="AH587" i="6" s="1"/>
  <c r="AI588" i="6"/>
  <c r="AI587" i="6" s="1"/>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J673"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T672" i="6" s="1"/>
  <c r="U678" i="6"/>
  <c r="U676" i="6" s="1"/>
  <c r="U673" i="6" s="1"/>
  <c r="V678" i="6"/>
  <c r="V676" i="6" s="1"/>
  <c r="V673" i="6" s="1"/>
  <c r="W678" i="6"/>
  <c r="W676" i="6" s="1"/>
  <c r="W673" i="6" s="1"/>
  <c r="X678" i="6"/>
  <c r="X676" i="6" s="1"/>
  <c r="X673" i="6" s="1"/>
  <c r="Y678" i="6"/>
  <c r="Y676" i="6" s="1"/>
  <c r="Y673" i="6" s="1"/>
  <c r="Y672"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V672" i="6" s="1"/>
  <c r="W689" i="6"/>
  <c r="W688" i="6" s="1"/>
  <c r="X689" i="6"/>
  <c r="X688" i="6" s="1"/>
  <c r="X672" i="6" s="1"/>
  <c r="Y689" i="6"/>
  <c r="Y688" i="6" s="1"/>
  <c r="AB689" i="6"/>
  <c r="AB688" i="6" s="1"/>
  <c r="AC689" i="6"/>
  <c r="AC688" i="6" s="1"/>
  <c r="AD689" i="6"/>
  <c r="AD688" i="6" s="1"/>
  <c r="AE689" i="6"/>
  <c r="AE688" i="6" s="1"/>
  <c r="AH689" i="6"/>
  <c r="AH688" i="6" s="1"/>
  <c r="AI689" i="6"/>
  <c r="AI688" i="6" s="1"/>
  <c r="AI672"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J688" i="6" s="1"/>
  <c r="O709" i="6"/>
  <c r="AA709" i="6"/>
  <c r="AA689" i="6" s="1"/>
  <c r="AA688" i="6" s="1"/>
  <c r="AA672" i="6" s="1"/>
  <c r="AG709" i="6"/>
  <c r="O710" i="6"/>
  <c r="AS710" i="6"/>
  <c r="AT710" i="6"/>
  <c r="AU710" i="6" s="1"/>
  <c r="AV710" i="6"/>
  <c r="AW710" i="6"/>
  <c r="O711" i="6"/>
  <c r="AG711" i="6"/>
  <c r="AF711" i="6" s="1"/>
  <c r="AS711" i="6" s="1"/>
  <c r="I714" i="6"/>
  <c r="I713" i="6" s="1"/>
  <c r="I712" i="6" s="1"/>
  <c r="J714" i="6"/>
  <c r="J713" i="6" s="1"/>
  <c r="J712"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AV723" i="6" s="1"/>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G733" i="6" s="1"/>
  <c r="AG732" i="6" s="1"/>
  <c r="AH734" i="6"/>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AS744" i="6" s="1"/>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AS748" i="6" s="1"/>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AS761" i="6" s="1"/>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AW765" i="6" s="1"/>
  <c r="O765" i="6"/>
  <c r="AT765" i="6"/>
  <c r="AU765" i="6" s="1"/>
  <c r="AV765" i="6"/>
  <c r="I766" i="6"/>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O770" i="6"/>
  <c r="AT770" i="6"/>
  <c r="AU770" i="6" s="1"/>
  <c r="AV770" i="6"/>
  <c r="I771" i="6"/>
  <c r="O771" i="6"/>
  <c r="AT771" i="6"/>
  <c r="AU771" i="6" s="1"/>
  <c r="AV771" i="6"/>
  <c r="I772" i="6"/>
  <c r="O772" i="6"/>
  <c r="AT772" i="6"/>
  <c r="AU772" i="6" s="1"/>
  <c r="AV772" i="6"/>
  <c r="I773" i="6"/>
  <c r="AS773" i="6" s="1"/>
  <c r="O773" i="6"/>
  <c r="AT773" i="6"/>
  <c r="AU773" i="6" s="1"/>
  <c r="AV773" i="6"/>
  <c r="I774" i="6"/>
  <c r="O774" i="6"/>
  <c r="AT774" i="6"/>
  <c r="AU774" i="6" s="1"/>
  <c r="AV774" i="6"/>
  <c r="I775" i="6"/>
  <c r="AW775" i="6" s="1"/>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O783" i="6"/>
  <c r="AT783" i="6"/>
  <c r="AU783" i="6" s="1"/>
  <c r="AV783" i="6"/>
  <c r="I784" i="6"/>
  <c r="AS784" i="6" s="1"/>
  <c r="O784" i="6"/>
  <c r="AT784" i="6"/>
  <c r="AU784" i="6" s="1"/>
  <c r="AV784" i="6"/>
  <c r="I785" i="6"/>
  <c r="O785" i="6"/>
  <c r="AT785" i="6"/>
  <c r="AU785" i="6" s="1"/>
  <c r="AV785" i="6"/>
  <c r="I786" i="6"/>
  <c r="AS786" i="6" s="1"/>
  <c r="O786" i="6"/>
  <c r="AT786" i="6"/>
  <c r="AU786" i="6" s="1"/>
  <c r="AV786" i="6"/>
  <c r="I787" i="6"/>
  <c r="O787" i="6"/>
  <c r="AT787" i="6"/>
  <c r="AU787" i="6" s="1"/>
  <c r="AV787" i="6"/>
  <c r="I788" i="6"/>
  <c r="AW788" i="6" s="1"/>
  <c r="O788" i="6"/>
  <c r="AT788" i="6"/>
  <c r="AU788" i="6" s="1"/>
  <c r="AV788" i="6"/>
  <c r="I789" i="6"/>
  <c r="O789" i="6"/>
  <c r="AT789" i="6"/>
  <c r="AU789" i="6" s="1"/>
  <c r="AV789" i="6"/>
  <c r="I790" i="6"/>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AW797" i="6" s="1"/>
  <c r="O797" i="6"/>
  <c r="AT797" i="6"/>
  <c r="AU797" i="6" s="1"/>
  <c r="AV797" i="6"/>
  <c r="I798" i="6"/>
  <c r="AW798" i="6" s="1"/>
  <c r="O798" i="6"/>
  <c r="AT798" i="6"/>
  <c r="AU798" i="6" s="1"/>
  <c r="AV798" i="6"/>
  <c r="I799" i="6"/>
  <c r="O799" i="6"/>
  <c r="AT799" i="6"/>
  <c r="AU799" i="6" s="1"/>
  <c r="AV799" i="6"/>
  <c r="I800" i="6"/>
  <c r="O800" i="6"/>
  <c r="AT800" i="6"/>
  <c r="AU800" i="6" s="1"/>
  <c r="AV800" i="6"/>
  <c r="J801" i="6"/>
  <c r="AV801" i="6" s="1"/>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AS806" i="6" s="1"/>
  <c r="O806" i="6"/>
  <c r="AT806" i="6"/>
  <c r="AU806" i="6" s="1"/>
  <c r="AV806" i="6"/>
  <c r="I807" i="6"/>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G812" i="6" s="1"/>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F896" i="6" s="1"/>
  <c r="AG897" i="6"/>
  <c r="AG896" i="6" s="1"/>
  <c r="AH897" i="6"/>
  <c r="AH896" i="6" s="1"/>
  <c r="AI897" i="6"/>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T895" i="6" s="1"/>
  <c r="U911" i="6"/>
  <c r="U910" i="6" s="1"/>
  <c r="V911" i="6"/>
  <c r="V910" i="6" s="1"/>
  <c r="W911" i="6"/>
  <c r="W910" i="6" s="1"/>
  <c r="X911" i="6"/>
  <c r="X910" i="6" s="1"/>
  <c r="Y911" i="6"/>
  <c r="Y910" i="6" s="1"/>
  <c r="AA911" i="6"/>
  <c r="AA910" i="6" s="1"/>
  <c r="AB911" i="6"/>
  <c r="AB910" i="6" s="1"/>
  <c r="AC911" i="6"/>
  <c r="AC910" i="6" s="1"/>
  <c r="AC895" i="6" s="1"/>
  <c r="AD911" i="6"/>
  <c r="AD910" i="6" s="1"/>
  <c r="AD895"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O920" i="6"/>
  <c r="AS920" i="6"/>
  <c r="AT920" i="6"/>
  <c r="AU920" i="6" s="1"/>
  <c r="O921" i="6"/>
  <c r="Z921" i="6"/>
  <c r="AF921" i="6"/>
  <c r="O922" i="6"/>
  <c r="AS922" i="6"/>
  <c r="AT922" i="6"/>
  <c r="AU922" i="6" s="1"/>
  <c r="O923" i="6"/>
  <c r="Z923" i="6"/>
  <c r="AF923" i="6"/>
  <c r="O924" i="6"/>
  <c r="Z924" i="6"/>
  <c r="AF924" i="6"/>
  <c r="O925" i="6"/>
  <c r="Z925" i="6"/>
  <c r="AF925" i="6"/>
  <c r="AT925" i="6" s="1"/>
  <c r="AU925" i="6" s="1"/>
  <c r="O926" i="6"/>
  <c r="Z926" i="6"/>
  <c r="AF926" i="6"/>
  <c r="O927" i="6"/>
  <c r="Z927" i="6"/>
  <c r="AF927" i="6"/>
  <c r="O928" i="6"/>
  <c r="Z928" i="6"/>
  <c r="AF928" i="6"/>
  <c r="O929" i="6"/>
  <c r="Z929" i="6"/>
  <c r="AF929" i="6"/>
  <c r="AS929" i="6" s="1"/>
  <c r="O930" i="6"/>
  <c r="AF930" i="6"/>
  <c r="AS930" i="6" s="1"/>
  <c r="O931" i="6"/>
  <c r="AF931" i="6"/>
  <c r="AS931" i="6" s="1"/>
  <c r="O932" i="6"/>
  <c r="AF932" i="6"/>
  <c r="O933" i="6"/>
  <c r="AF933" i="6"/>
  <c r="O934" i="6"/>
  <c r="AF934" i="6"/>
  <c r="AS934" i="6" s="1"/>
  <c r="O935" i="6"/>
  <c r="AS935" i="6"/>
  <c r="AT935" i="6"/>
  <c r="AU935" i="6" s="1"/>
  <c r="O936" i="6"/>
  <c r="AF936" i="6"/>
  <c r="O937" i="6"/>
  <c r="AF937" i="6"/>
  <c r="O938" i="6"/>
  <c r="AF938" i="6"/>
  <c r="O939" i="6"/>
  <c r="AF939" i="6"/>
  <c r="AS939" i="6" s="1"/>
  <c r="M940" i="6"/>
  <c r="O940" i="6"/>
  <c r="AF940" i="6"/>
  <c r="M941" i="6"/>
  <c r="O941" i="6"/>
  <c r="AF941" i="6"/>
  <c r="AS941" i="6" s="1"/>
  <c r="M942" i="6"/>
  <c r="O942" i="6"/>
  <c r="AF942" i="6"/>
  <c r="AT942" i="6" s="1"/>
  <c r="AU942" i="6" s="1"/>
  <c r="M943" i="6"/>
  <c r="O943" i="6"/>
  <c r="AF943" i="6"/>
  <c r="AS943" i="6" s="1"/>
  <c r="M944" i="6"/>
  <c r="O944" i="6"/>
  <c r="AF944" i="6"/>
  <c r="AT944" i="6" s="1"/>
  <c r="AU944" i="6" s="1"/>
  <c r="M945" i="6"/>
  <c r="O945" i="6"/>
  <c r="AF945" i="6"/>
  <c r="AT945" i="6" s="1"/>
  <c r="AU945" i="6" s="1"/>
  <c r="M946" i="6"/>
  <c r="O946" i="6"/>
  <c r="AF946" i="6"/>
  <c r="AS946" i="6" s="1"/>
  <c r="O947" i="6"/>
  <c r="AF947" i="6"/>
  <c r="O948" i="6"/>
  <c r="AF948" i="6"/>
  <c r="O949" i="6"/>
  <c r="AF949" i="6"/>
  <c r="O950" i="6"/>
  <c r="AF950" i="6"/>
  <c r="AT950" i="6" s="1"/>
  <c r="AU950" i="6" s="1"/>
  <c r="O951" i="6"/>
  <c r="AF951" i="6"/>
  <c r="O952" i="6"/>
  <c r="AF952" i="6"/>
  <c r="AS952" i="6" s="1"/>
  <c r="O953" i="6"/>
  <c r="AF953" i="6"/>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M16" i="7" s="1"/>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W17" i="7"/>
  <c r="BD17" i="7"/>
  <c r="E17" i="7" s="1"/>
  <c r="BF17" i="7"/>
  <c r="BG17" i="7"/>
  <c r="BH17" i="7"/>
  <c r="BI17" i="7"/>
  <c r="BJ17" i="7"/>
  <c r="K17" i="7" s="1"/>
  <c r="BP17" i="7"/>
  <c r="CB17" i="7"/>
  <c r="M18" i="7"/>
  <c r="P18" i="7"/>
  <c r="R18" i="7"/>
  <c r="S18" i="7"/>
  <c r="T18" i="7"/>
  <c r="U18" i="7"/>
  <c r="V18" i="7"/>
  <c r="Y18" i="7"/>
  <c r="AG18" i="7"/>
  <c r="AE18" i="7" s="1"/>
  <c r="AO18" i="7"/>
  <c r="AW18" i="7"/>
  <c r="AU18" i="7" s="1"/>
  <c r="BD18" i="7"/>
  <c r="BF18" i="7"/>
  <c r="G18" i="7" s="1"/>
  <c r="BG18" i="7"/>
  <c r="BH18" i="7"/>
  <c r="I18" i="7" s="1"/>
  <c r="BI18" i="7"/>
  <c r="J18" i="7" s="1"/>
  <c r="BJ18" i="7"/>
  <c r="BO18" i="7"/>
  <c r="CB18" i="7"/>
  <c r="X19" i="7"/>
  <c r="Z19" i="7"/>
  <c r="AA19" i="7"/>
  <c r="AB19" i="7"/>
  <c r="AC19" i="7"/>
  <c r="AD19" i="7"/>
  <c r="AF19" i="7"/>
  <c r="AH19" i="7"/>
  <c r="AI19" i="7"/>
  <c r="S19" i="7" s="1"/>
  <c r="AJ19" i="7"/>
  <c r="AK19" i="7"/>
  <c r="AL19" i="7"/>
  <c r="V19" i="7" s="1"/>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E20" i="7" s="1"/>
  <c r="AO20" i="7"/>
  <c r="AW20" i="7"/>
  <c r="BD20" i="7"/>
  <c r="E20" i="7" s="1"/>
  <c r="BF20" i="7"/>
  <c r="G20" i="7" s="1"/>
  <c r="BG20" i="7"/>
  <c r="H20" i="7" s="1"/>
  <c r="BH20" i="7"/>
  <c r="I20" i="7" s="1"/>
  <c r="BI20" i="7"/>
  <c r="J20" i="7" s="1"/>
  <c r="BJ20" i="7"/>
  <c r="BM20" i="7"/>
  <c r="BK20" i="7" s="1"/>
  <c r="CB20" i="7"/>
  <c r="M21" i="7"/>
  <c r="P21" i="7"/>
  <c r="R21" i="7"/>
  <c r="S21" i="7"/>
  <c r="T21" i="7"/>
  <c r="U21" i="7"/>
  <c r="V21" i="7"/>
  <c r="Y21" i="7"/>
  <c r="AG21" i="7"/>
  <c r="AE21" i="7" s="1"/>
  <c r="AO21" i="7"/>
  <c r="AM21" i="7" s="1"/>
  <c r="AW21" i="7"/>
  <c r="BD21" i="7"/>
  <c r="E21" i="7" s="1"/>
  <c r="BF21" i="7"/>
  <c r="BG21" i="7"/>
  <c r="H21" i="7" s="1"/>
  <c r="BH21" i="7"/>
  <c r="I21" i="7" s="1"/>
  <c r="BI21" i="7"/>
  <c r="BJ21" i="7"/>
  <c r="K21" i="7" s="1"/>
  <c r="BM21" i="7"/>
  <c r="BK21" i="7" s="1"/>
  <c r="CB21" i="7"/>
  <c r="M22" i="7"/>
  <c r="P22" i="7"/>
  <c r="R22" i="7"/>
  <c r="S22" i="7"/>
  <c r="T22" i="7"/>
  <c r="U22" i="7"/>
  <c r="V22" i="7"/>
  <c r="Y22" i="7"/>
  <c r="Q22" i="7" s="1"/>
  <c r="AG22" i="7"/>
  <c r="AE22" i="7" s="1"/>
  <c r="AO22" i="7"/>
  <c r="AW22" i="7"/>
  <c r="AU22" i="7" s="1"/>
  <c r="BD22" i="7"/>
  <c r="E22" i="7" s="1"/>
  <c r="BF22" i="7"/>
  <c r="G22" i="7" s="1"/>
  <c r="BG22" i="7"/>
  <c r="H22" i="7" s="1"/>
  <c r="BH22" i="7"/>
  <c r="I22" i="7" s="1"/>
  <c r="BI22" i="7"/>
  <c r="J22" i="7" s="1"/>
  <c r="BJ22" i="7"/>
  <c r="K22" i="7" s="1"/>
  <c r="BM22" i="7"/>
  <c r="CB22" i="7"/>
  <c r="M23" i="7"/>
  <c r="P23" i="7"/>
  <c r="R23" i="7"/>
  <c r="S23" i="7"/>
  <c r="T23" i="7"/>
  <c r="U23" i="7"/>
  <c r="V23" i="7"/>
  <c r="Y23" i="7"/>
  <c r="AG23" i="7"/>
  <c r="AE23" i="7" s="1"/>
  <c r="AO23" i="7"/>
  <c r="AM23" i="7" s="1"/>
  <c r="AW23" i="7"/>
  <c r="AU23" i="7" s="1"/>
  <c r="BD23" i="7"/>
  <c r="E23" i="7" s="1"/>
  <c r="BF23" i="7"/>
  <c r="G23" i="7" s="1"/>
  <c r="BG23" i="7"/>
  <c r="H23" i="7" s="1"/>
  <c r="BH23" i="7"/>
  <c r="BI23" i="7"/>
  <c r="J23" i="7" s="1"/>
  <c r="BJ23" i="7"/>
  <c r="K23" i="7" s="1"/>
  <c r="BM23" i="7"/>
  <c r="BK23" i="7" s="1"/>
  <c r="CB23" i="7"/>
  <c r="M24" i="7"/>
  <c r="P24" i="7"/>
  <c r="R24" i="7"/>
  <c r="S24" i="7"/>
  <c r="T24" i="7"/>
  <c r="U24" i="7"/>
  <c r="V24" i="7"/>
  <c r="Y24" i="7"/>
  <c r="W24" i="7" s="1"/>
  <c r="AG24" i="7"/>
  <c r="AE24" i="7" s="1"/>
  <c r="L24" i="7" s="1"/>
  <c r="AO24" i="7"/>
  <c r="AM24" i="7" s="1"/>
  <c r="AW24" i="7"/>
  <c r="AU24" i="7" s="1"/>
  <c r="BD24" i="7"/>
  <c r="BF24" i="7"/>
  <c r="G24" i="7" s="1"/>
  <c r="BG24" i="7"/>
  <c r="H24" i="7" s="1"/>
  <c r="BH24" i="7"/>
  <c r="I24" i="7" s="1"/>
  <c r="BI24" i="7"/>
  <c r="J24" i="7" s="1"/>
  <c r="BJ24" i="7"/>
  <c r="K24" i="7" s="1"/>
  <c r="BM24" i="7"/>
  <c r="BK24" i="7" s="1"/>
  <c r="V25" i="7"/>
  <c r="V26" i="7"/>
  <c r="X26" i="7"/>
  <c r="Z26" i="7"/>
  <c r="AA26" i="7"/>
  <c r="AB26" i="7"/>
  <c r="AF26" i="7"/>
  <c r="P26" i="7" s="1"/>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W27" i="7" s="1"/>
  <c r="AG27" i="7"/>
  <c r="AO27" i="7"/>
  <c r="AW27" i="7"/>
  <c r="AU27" i="7" s="1"/>
  <c r="BD27" i="7"/>
  <c r="BF27" i="7"/>
  <c r="BG27" i="7"/>
  <c r="BH27" i="7"/>
  <c r="BJ27" i="7"/>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AI29" i="7" s="1"/>
  <c r="X31" i="7"/>
  <c r="BU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M32" i="7" s="1"/>
  <c r="AU32" i="7"/>
  <c r="BD32" i="7"/>
  <c r="E32" i="7" s="1"/>
  <c r="BF32" i="7"/>
  <c r="G32" i="7" s="1"/>
  <c r="BG32" i="7"/>
  <c r="H32" i="7" s="1"/>
  <c r="BH32" i="7"/>
  <c r="I32" i="7" s="1"/>
  <c r="BI32" i="7"/>
  <c r="J32" i="7" s="1"/>
  <c r="BJ32" i="7"/>
  <c r="K32" i="7" s="1"/>
  <c r="BM32" i="7"/>
  <c r="M33" i="7"/>
  <c r="P33" i="7"/>
  <c r="R33" i="7"/>
  <c r="S33" i="7"/>
  <c r="T33" i="7"/>
  <c r="U33" i="7"/>
  <c r="V33" i="7"/>
  <c r="Y33" i="7"/>
  <c r="Q33" i="7" s="1"/>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AG34" i="7"/>
  <c r="AE34" i="7" s="1"/>
  <c r="AO34" i="7"/>
  <c r="AM34" i="7" s="1"/>
  <c r="AU34" i="7"/>
  <c r="BD34" i="7"/>
  <c r="E34" i="7" s="1"/>
  <c r="BF34" i="7"/>
  <c r="G34" i="7" s="1"/>
  <c r="BG34" i="7"/>
  <c r="H34" i="7" s="1"/>
  <c r="BH34" i="7"/>
  <c r="I34" i="7" s="1"/>
  <c r="BI34" i="7"/>
  <c r="J34" i="7" s="1"/>
  <c r="BJ34" i="7"/>
  <c r="K34" i="7" s="1"/>
  <c r="BM34" i="7"/>
  <c r="BK34" i="7" s="1"/>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Q36" i="7" s="1"/>
  <c r="AG36" i="7"/>
  <c r="AO36" i="7"/>
  <c r="AU36" i="7"/>
  <c r="BD36" i="7"/>
  <c r="E36" i="7" s="1"/>
  <c r="BF36" i="7"/>
  <c r="G36" i="7" s="1"/>
  <c r="BG36" i="7"/>
  <c r="H36" i="7" s="1"/>
  <c r="BH36" i="7"/>
  <c r="I36" i="7" s="1"/>
  <c r="BI36" i="7"/>
  <c r="J36" i="7" s="1"/>
  <c r="BJ36" i="7"/>
  <c r="K36" i="7" s="1"/>
  <c r="BM36" i="7"/>
  <c r="BK36" i="7" s="1"/>
  <c r="M37" i="7"/>
  <c r="P37" i="7"/>
  <c r="R37" i="7"/>
  <c r="S37" i="7"/>
  <c r="T37" i="7"/>
  <c r="U37" i="7"/>
  <c r="V37" i="7"/>
  <c r="Y37" i="7"/>
  <c r="W37" i="7" s="1"/>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BV39" i="7" s="1"/>
  <c r="AO39" i="7"/>
  <c r="AU39" i="7"/>
  <c r="BD39" i="7"/>
  <c r="E39" i="7" s="1"/>
  <c r="BF39" i="7"/>
  <c r="G39" i="7" s="1"/>
  <c r="BG39" i="7"/>
  <c r="H39" i="7" s="1"/>
  <c r="BH39" i="7"/>
  <c r="I39" i="7" s="1"/>
  <c r="BI39" i="7"/>
  <c r="J39" i="7" s="1"/>
  <c r="BJ39" i="7"/>
  <c r="K39" i="7" s="1"/>
  <c r="BM39" i="7"/>
  <c r="BK39" i="7" s="1"/>
  <c r="M40" i="7"/>
  <c r="P40" i="7"/>
  <c r="R40" i="7"/>
  <c r="S40" i="7"/>
  <c r="T40" i="7"/>
  <c r="U40" i="7"/>
  <c r="V40" i="7"/>
  <c r="Y40" i="7"/>
  <c r="Q40" i="7" s="1"/>
  <c r="AG40" i="7"/>
  <c r="AO40" i="7"/>
  <c r="AU40" i="7"/>
  <c r="BD40" i="7"/>
  <c r="E40" i="7" s="1"/>
  <c r="BF40" i="7"/>
  <c r="G40" i="7" s="1"/>
  <c r="BG40" i="7"/>
  <c r="H40" i="7" s="1"/>
  <c r="BH40" i="7"/>
  <c r="I40" i="7" s="1"/>
  <c r="BI40" i="7"/>
  <c r="J40" i="7" s="1"/>
  <c r="BJ40" i="7"/>
  <c r="K40" i="7" s="1"/>
  <c r="BM40" i="7"/>
  <c r="BK40" i="7" s="1"/>
  <c r="M41" i="7"/>
  <c r="P41" i="7"/>
  <c r="R41" i="7"/>
  <c r="S41" i="7"/>
  <c r="T41" i="7"/>
  <c r="U41" i="7"/>
  <c r="V41" i="7"/>
  <c r="Y41" i="7"/>
  <c r="W41" i="7" s="1"/>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BV42" i="7" s="1"/>
  <c r="AG42" i="7"/>
  <c r="AO42" i="7"/>
  <c r="AM42" i="7" s="1"/>
  <c r="AU42" i="7"/>
  <c r="BD42" i="7"/>
  <c r="E42" i="7" s="1"/>
  <c r="BF42" i="7"/>
  <c r="G42" i="7" s="1"/>
  <c r="BG42" i="7"/>
  <c r="H42" i="7" s="1"/>
  <c r="BH42" i="7"/>
  <c r="I42" i="7" s="1"/>
  <c r="BI42" i="7"/>
  <c r="J42" i="7" s="1"/>
  <c r="BJ42" i="7"/>
  <c r="K42" i="7" s="1"/>
  <c r="BM42" i="7"/>
  <c r="BK42" i="7" s="1"/>
  <c r="U43" i="7"/>
  <c r="V43" i="7"/>
  <c r="X43" i="7"/>
  <c r="P43" i="7" s="1"/>
  <c r="AB43" i="7"/>
  <c r="AJ43" i="7"/>
  <c r="AG43" i="7" s="1"/>
  <c r="AE43" i="7" s="1"/>
  <c r="AN43" i="7"/>
  <c r="AP43" i="7"/>
  <c r="AQ43" i="7"/>
  <c r="AR43" i="7"/>
  <c r="AZ43" i="7"/>
  <c r="BI43" i="7"/>
  <c r="BJ43" i="7"/>
  <c r="BL43" i="7"/>
  <c r="BN43" i="7"/>
  <c r="BO43" i="7"/>
  <c r="BP43" i="7"/>
  <c r="BQ43" i="7"/>
  <c r="BR43" i="7"/>
  <c r="CC43" i="7"/>
  <c r="M44" i="7"/>
  <c r="P44" i="7"/>
  <c r="T44" i="7"/>
  <c r="U44" i="7"/>
  <c r="V44" i="7"/>
  <c r="Z44" i="7"/>
  <c r="AA44" i="7"/>
  <c r="AG44" i="7"/>
  <c r="AE44" i="7" s="1"/>
  <c r="AO44" i="7"/>
  <c r="AM44" i="7" s="1"/>
  <c r="AU44" i="7"/>
  <c r="BD44" i="7"/>
  <c r="E44" i="7" s="1"/>
  <c r="BH44" i="7"/>
  <c r="I44" i="7" s="1"/>
  <c r="BI44" i="7"/>
  <c r="J44" i="7" s="1"/>
  <c r="BJ44" i="7"/>
  <c r="K44" i="7" s="1"/>
  <c r="BM44" i="7"/>
  <c r="BK44" i="7" s="1"/>
  <c r="M45" i="7"/>
  <c r="P45" i="7"/>
  <c r="T45" i="7"/>
  <c r="U45" i="7"/>
  <c r="V45" i="7"/>
  <c r="Z45" i="7"/>
  <c r="AA45" i="7"/>
  <c r="BG45" i="7" s="1"/>
  <c r="H45" i="7" s="1"/>
  <c r="AG45" i="7"/>
  <c r="AE45" i="7" s="1"/>
  <c r="AO45" i="7"/>
  <c r="AM45" i="7" s="1"/>
  <c r="AU45" i="7"/>
  <c r="BD45" i="7"/>
  <c r="E45" i="7" s="1"/>
  <c r="BH45" i="7"/>
  <c r="I45" i="7" s="1"/>
  <c r="BI45" i="7"/>
  <c r="J45" i="7" s="1"/>
  <c r="BJ45" i="7"/>
  <c r="K45" i="7" s="1"/>
  <c r="BM45" i="7"/>
  <c r="BK45" i="7" s="1"/>
  <c r="M46" i="7"/>
  <c r="P46" i="7"/>
  <c r="R46" i="7"/>
  <c r="S46" i="7"/>
  <c r="T46" i="7"/>
  <c r="U46" i="7"/>
  <c r="V46" i="7"/>
  <c r="Y46" i="7"/>
  <c r="W46" i="7" s="1"/>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M47" i="7" s="1"/>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Y52" i="7" s="1"/>
  <c r="BE52" i="7" s="1"/>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AG54" i="7"/>
  <c r="AE54" i="7" s="1"/>
  <c r="AO54" i="7"/>
  <c r="AM54" i="7" s="1"/>
  <c r="AU54" i="7"/>
  <c r="BD54" i="7"/>
  <c r="E54" i="7" s="1"/>
  <c r="BH54" i="7"/>
  <c r="I54" i="7" s="1"/>
  <c r="BI54" i="7"/>
  <c r="J54" i="7" s="1"/>
  <c r="BJ54" i="7"/>
  <c r="K54" i="7" s="1"/>
  <c r="BM54" i="7"/>
  <c r="BK54" i="7" s="1"/>
  <c r="M55" i="7"/>
  <c r="P55" i="7"/>
  <c r="T55" i="7"/>
  <c r="U55" i="7"/>
  <c r="V55" i="7"/>
  <c r="Z55" i="7"/>
  <c r="AA55" i="7"/>
  <c r="AG55" i="7"/>
  <c r="AE55" i="7" s="1"/>
  <c r="AO55" i="7"/>
  <c r="AM55" i="7" s="1"/>
  <c r="AU55" i="7"/>
  <c r="BD55" i="7"/>
  <c r="E55" i="7" s="1"/>
  <c r="BH55" i="7"/>
  <c r="I55" i="7" s="1"/>
  <c r="BI55" i="7"/>
  <c r="J55" i="7" s="1"/>
  <c r="BJ55" i="7"/>
  <c r="K55" i="7" s="1"/>
  <c r="BM55" i="7"/>
  <c r="M56" i="7"/>
  <c r="P56" i="7"/>
  <c r="T56" i="7"/>
  <c r="U56" i="7"/>
  <c r="V56" i="7"/>
  <c r="Z56" i="7"/>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AA62" i="7"/>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BD63" i="7"/>
  <c r="E63" i="7" s="1"/>
  <c r="BF63" i="7"/>
  <c r="G63" i="7" s="1"/>
  <c r="BG63" i="7"/>
  <c r="H63" i="7" s="1"/>
  <c r="BH63" i="7"/>
  <c r="I63" i="7" s="1"/>
  <c r="BI63" i="7"/>
  <c r="J63" i="7" s="1"/>
  <c r="BJ63" i="7"/>
  <c r="K63" i="7" s="1"/>
  <c r="BM63" i="7"/>
  <c r="M64" i="7"/>
  <c r="P64" i="7"/>
  <c r="R64" i="7"/>
  <c r="S64" i="7"/>
  <c r="T64" i="7"/>
  <c r="U64" i="7"/>
  <c r="V64" i="7"/>
  <c r="Y64" i="7"/>
  <c r="W64" i="7" s="1"/>
  <c r="AG64" i="7"/>
  <c r="BD64" i="7"/>
  <c r="E64" i="7" s="1"/>
  <c r="BF64" i="7"/>
  <c r="G64" i="7" s="1"/>
  <c r="BG64" i="7"/>
  <c r="H64" i="7" s="1"/>
  <c r="BH64" i="7"/>
  <c r="I64" i="7" s="1"/>
  <c r="BI64" i="7"/>
  <c r="J64" i="7" s="1"/>
  <c r="BJ64" i="7"/>
  <c r="K64" i="7" s="1"/>
  <c r="BM64" i="7"/>
  <c r="U65" i="7"/>
  <c r="V65" i="7"/>
  <c r="X65" i="7"/>
  <c r="Z65" i="7"/>
  <c r="AA65" i="7"/>
  <c r="AB65" i="7"/>
  <c r="AJ65" i="7"/>
  <c r="AN65" i="7"/>
  <c r="AP65" i="7"/>
  <c r="AQ65" i="7"/>
  <c r="AR65" i="7"/>
  <c r="AZ65" i="7"/>
  <c r="BI65" i="7"/>
  <c r="J65" i="7" s="1"/>
  <c r="BJ65" i="7"/>
  <c r="K65" i="7" s="1"/>
  <c r="BL65" i="7"/>
  <c r="BN65" i="7"/>
  <c r="BO65" i="7"/>
  <c r="BP65" i="7"/>
  <c r="CC65" i="7"/>
  <c r="M66" i="7"/>
  <c r="P66" i="7"/>
  <c r="R66" i="7"/>
  <c r="S66" i="7"/>
  <c r="T66" i="7"/>
  <c r="U66" i="7"/>
  <c r="V66" i="7"/>
  <c r="Y66" i="7"/>
  <c r="AG66" i="7"/>
  <c r="AE66" i="7" s="1"/>
  <c r="AO66" i="7"/>
  <c r="AM66" i="7" s="1"/>
  <c r="AU66" i="7"/>
  <c r="BD66" i="7"/>
  <c r="E66" i="7" s="1"/>
  <c r="BF66" i="7"/>
  <c r="G66" i="7" s="1"/>
  <c r="BG66" i="7"/>
  <c r="H66" i="7" s="1"/>
  <c r="BH66" i="7"/>
  <c r="I66" i="7" s="1"/>
  <c r="BI66" i="7"/>
  <c r="J66" i="7" s="1"/>
  <c r="BJ66" i="7"/>
  <c r="K66" i="7" s="1"/>
  <c r="BM66" i="7"/>
  <c r="M67" i="7"/>
  <c r="P67" i="7"/>
  <c r="R67" i="7"/>
  <c r="S67" i="7"/>
  <c r="T67" i="7"/>
  <c r="U67" i="7"/>
  <c r="V67" i="7"/>
  <c r="Y67" i="7"/>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BK68" i="7" s="1"/>
  <c r="M69" i="7"/>
  <c r="P69" i="7"/>
  <c r="R69" i="7"/>
  <c r="S69" i="7"/>
  <c r="T69" i="7"/>
  <c r="U69" i="7"/>
  <c r="V69" i="7"/>
  <c r="Y69" i="7"/>
  <c r="AG69" i="7"/>
  <c r="AE69" i="7" s="1"/>
  <c r="AO69" i="7"/>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AA73" i="7"/>
  <c r="S73" i="7" s="1"/>
  <c r="AB73" i="7"/>
  <c r="AJ73" i="7"/>
  <c r="AG73" i="7" s="1"/>
  <c r="AE73" i="7" s="1"/>
  <c r="AN73" i="7"/>
  <c r="AP73" i="7"/>
  <c r="AQ73" i="7"/>
  <c r="BG73" i="7" s="1"/>
  <c r="H73" i="7" s="1"/>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BE75" i="7" s="1"/>
  <c r="F75" i="7" s="1"/>
  <c r="AU75" i="7"/>
  <c r="BD75" i="7"/>
  <c r="E75" i="7" s="1"/>
  <c r="BF75" i="7"/>
  <c r="G75" i="7" s="1"/>
  <c r="BG75" i="7"/>
  <c r="H75" i="7" s="1"/>
  <c r="BH75" i="7"/>
  <c r="I75" i="7" s="1"/>
  <c r="BI75" i="7"/>
  <c r="J75" i="7" s="1"/>
  <c r="BJ75" i="7"/>
  <c r="K75" i="7" s="1"/>
  <c r="BM75" i="7"/>
  <c r="BK75" i="7" s="1"/>
  <c r="M76" i="7"/>
  <c r="P76" i="7"/>
  <c r="R76" i="7"/>
  <c r="S76" i="7"/>
  <c r="T76" i="7"/>
  <c r="U76" i="7"/>
  <c r="V76" i="7"/>
  <c r="Y76" i="7"/>
  <c r="W76" i="7" s="1"/>
  <c r="AG76" i="7"/>
  <c r="AE76" i="7" s="1"/>
  <c r="BD76" i="7"/>
  <c r="E76" i="7" s="1"/>
  <c r="BF76" i="7"/>
  <c r="G76" i="7" s="1"/>
  <c r="BG76" i="7"/>
  <c r="H76" i="7" s="1"/>
  <c r="BH76" i="7"/>
  <c r="I76" i="7" s="1"/>
  <c r="BI76" i="7"/>
  <c r="J76" i="7" s="1"/>
  <c r="BJ76" i="7"/>
  <c r="K76" i="7" s="1"/>
  <c r="BM76" i="7"/>
  <c r="M77" i="7"/>
  <c r="P77" i="7"/>
  <c r="R77" i="7"/>
  <c r="S77" i="7"/>
  <c r="T77" i="7"/>
  <c r="U77" i="7"/>
  <c r="V77" i="7"/>
  <c r="Y77" i="7"/>
  <c r="AG77" i="7"/>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N78" i="7" s="1"/>
  <c r="AO78" i="7"/>
  <c r="AU78" i="7"/>
  <c r="BD78" i="7"/>
  <c r="E78" i="7" s="1"/>
  <c r="BF78" i="7"/>
  <c r="G78" i="7" s="1"/>
  <c r="BG78" i="7"/>
  <c r="H78" i="7" s="1"/>
  <c r="BH78" i="7"/>
  <c r="I78" i="7" s="1"/>
  <c r="BI78" i="7"/>
  <c r="J78" i="7" s="1"/>
  <c r="BJ78" i="7"/>
  <c r="K78" i="7" s="1"/>
  <c r="BM78" i="7"/>
  <c r="BK78" i="7" s="1"/>
  <c r="U79" i="7"/>
  <c r="V79" i="7"/>
  <c r="X79" i="7"/>
  <c r="Z79" i="7"/>
  <c r="R79" i="7" s="1"/>
  <c r="AA79" i="7"/>
  <c r="S79" i="7" s="1"/>
  <c r="AB79" i="7"/>
  <c r="AJ79" i="7"/>
  <c r="AN79" i="7"/>
  <c r="BX79" i="7" s="1"/>
  <c r="AP79" i="7"/>
  <c r="BZ79" i="7" s="1"/>
  <c r="AQ79" i="7"/>
  <c r="AR79" i="7"/>
  <c r="CB79" i="7" s="1"/>
  <c r="AZ79" i="7"/>
  <c r="BI79" i="7"/>
  <c r="J79" i="7" s="1"/>
  <c r="BJ79" i="7"/>
  <c r="K79" i="7" s="1"/>
  <c r="BL79" i="7"/>
  <c r="BN79" i="7"/>
  <c r="BO79" i="7"/>
  <c r="BP79" i="7"/>
  <c r="CC79" i="7"/>
  <c r="M80" i="7"/>
  <c r="P80" i="7"/>
  <c r="R80" i="7"/>
  <c r="S80" i="7"/>
  <c r="T80" i="7"/>
  <c r="U80" i="7"/>
  <c r="V80" i="7"/>
  <c r="Y80" i="7"/>
  <c r="AG80" i="7"/>
  <c r="AE80" i="7" s="1"/>
  <c r="AO80" i="7"/>
  <c r="AM80" i="7" s="1"/>
  <c r="AU80" i="7"/>
  <c r="BD80" i="7"/>
  <c r="E80" i="7" s="1"/>
  <c r="BF80" i="7"/>
  <c r="G80" i="7" s="1"/>
  <c r="BG80" i="7"/>
  <c r="H80" i="7" s="1"/>
  <c r="BH80" i="7"/>
  <c r="I80" i="7" s="1"/>
  <c r="BI80" i="7"/>
  <c r="J80" i="7" s="1"/>
  <c r="BJ80" i="7"/>
  <c r="K80" i="7" s="1"/>
  <c r="BM80" i="7"/>
  <c r="BK80" i="7" s="1"/>
  <c r="M81" i="7"/>
  <c r="P81" i="7"/>
  <c r="R81" i="7"/>
  <c r="S81" i="7"/>
  <c r="T81" i="7"/>
  <c r="U81" i="7"/>
  <c r="V81" i="7"/>
  <c r="Y81" i="7"/>
  <c r="AG81" i="7"/>
  <c r="AE81" i="7" s="1"/>
  <c r="AO81" i="7"/>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P83" i="7" s="1"/>
  <c r="AB83" i="7"/>
  <c r="AJ83" i="7"/>
  <c r="AN83" i="7"/>
  <c r="AP83" i="7"/>
  <c r="AQ83" i="7"/>
  <c r="AR83" i="7"/>
  <c r="AZ83" i="7"/>
  <c r="BI83" i="7"/>
  <c r="J83" i="7" s="1"/>
  <c r="BJ83" i="7"/>
  <c r="K83" i="7" s="1"/>
  <c r="BL83" i="7"/>
  <c r="BN83" i="7"/>
  <c r="BO83" i="7"/>
  <c r="BP83" i="7"/>
  <c r="CC83" i="7"/>
  <c r="M84" i="7"/>
  <c r="P84" i="7"/>
  <c r="T84" i="7"/>
  <c r="U84" i="7"/>
  <c r="V84" i="7"/>
  <c r="Z84" i="7"/>
  <c r="BF84" i="7" s="1"/>
  <c r="G84" i="7" s="1"/>
  <c r="AA84" i="7"/>
  <c r="AG84" i="7"/>
  <c r="AE84" i="7" s="1"/>
  <c r="AO84" i="7"/>
  <c r="AU84" i="7"/>
  <c r="BD84" i="7"/>
  <c r="E84" i="7" s="1"/>
  <c r="BH84" i="7"/>
  <c r="I84" i="7" s="1"/>
  <c r="BI84" i="7"/>
  <c r="J84" i="7" s="1"/>
  <c r="BJ84" i="7"/>
  <c r="K84" i="7" s="1"/>
  <c r="BM84" i="7"/>
  <c r="BK84" i="7" s="1"/>
  <c r="M85" i="7"/>
  <c r="P85" i="7"/>
  <c r="T85" i="7"/>
  <c r="U85" i="7"/>
  <c r="V85" i="7"/>
  <c r="Z85" i="7"/>
  <c r="AA85" i="7"/>
  <c r="BG85" i="7" s="1"/>
  <c r="H85" i="7" s="1"/>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BD86" i="7"/>
  <c r="E86" i="7" s="1"/>
  <c r="BF86" i="7"/>
  <c r="G86" i="7" s="1"/>
  <c r="BG86" i="7"/>
  <c r="H86" i="7" s="1"/>
  <c r="BH86" i="7"/>
  <c r="I86" i="7" s="1"/>
  <c r="BI86" i="7"/>
  <c r="J86" i="7" s="1"/>
  <c r="BJ86" i="7"/>
  <c r="K86" i="7" s="1"/>
  <c r="BM86" i="7"/>
  <c r="M87" i="7"/>
  <c r="P87" i="7"/>
  <c r="T87" i="7"/>
  <c r="U87" i="7"/>
  <c r="V87" i="7"/>
  <c r="Z87" i="7"/>
  <c r="R87" i="7" s="1"/>
  <c r="AA87" i="7"/>
  <c r="S87" i="7" s="1"/>
  <c r="AG87" i="7"/>
  <c r="AE87" i="7" s="1"/>
  <c r="AO87" i="7"/>
  <c r="AM87" i="7" s="1"/>
  <c r="AU87" i="7"/>
  <c r="BD87" i="7"/>
  <c r="E87" i="7" s="1"/>
  <c r="BH87" i="7"/>
  <c r="I87" i="7" s="1"/>
  <c r="BI87" i="7"/>
  <c r="J87" i="7" s="1"/>
  <c r="BJ87" i="7"/>
  <c r="K87" i="7" s="1"/>
  <c r="BM87" i="7"/>
  <c r="BK87" i="7" s="1"/>
  <c r="M88" i="7"/>
  <c r="P88" i="7"/>
  <c r="T88" i="7"/>
  <c r="U88" i="7"/>
  <c r="V88" i="7"/>
  <c r="Z88" i="7"/>
  <c r="AA88" i="7"/>
  <c r="AG88" i="7"/>
  <c r="AE88" i="7" s="1"/>
  <c r="AO88" i="7"/>
  <c r="AM88" i="7" s="1"/>
  <c r="AU88" i="7"/>
  <c r="BD88" i="7"/>
  <c r="E88" i="7" s="1"/>
  <c r="BH88" i="7"/>
  <c r="I88" i="7" s="1"/>
  <c r="BI88" i="7"/>
  <c r="J88" i="7" s="1"/>
  <c r="BJ88" i="7"/>
  <c r="K88" i="7" s="1"/>
  <c r="BM88" i="7"/>
  <c r="BK88" i="7" s="1"/>
  <c r="U89" i="7"/>
  <c r="V89" i="7"/>
  <c r="X89" i="7"/>
  <c r="Z89" i="7"/>
  <c r="R89" i="7" s="1"/>
  <c r="AA89" i="7"/>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O91" i="7"/>
  <c r="AU91" i="7"/>
  <c r="BD91" i="7"/>
  <c r="E91" i="7" s="1"/>
  <c r="BF91" i="7"/>
  <c r="G91" i="7" s="1"/>
  <c r="BG91" i="7"/>
  <c r="H91" i="7" s="1"/>
  <c r="BH91" i="7"/>
  <c r="I91" i="7" s="1"/>
  <c r="BI91" i="7"/>
  <c r="J91" i="7" s="1"/>
  <c r="BJ91" i="7"/>
  <c r="K91" i="7" s="1"/>
  <c r="BM91" i="7"/>
  <c r="M92" i="7"/>
  <c r="P92" i="7"/>
  <c r="R92" i="7"/>
  <c r="S92" i="7"/>
  <c r="T92" i="7"/>
  <c r="U92" i="7"/>
  <c r="V92" i="7"/>
  <c r="Y92" i="7"/>
  <c r="W92" i="7" s="1"/>
  <c r="AG92" i="7"/>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W93" i="7" s="1"/>
  <c r="AG93" i="7"/>
  <c r="AO93" i="7"/>
  <c r="AM93" i="7" s="1"/>
  <c r="AU93" i="7"/>
  <c r="BD93" i="7"/>
  <c r="E93" i="7" s="1"/>
  <c r="BF93" i="7"/>
  <c r="G93" i="7" s="1"/>
  <c r="BG93" i="7"/>
  <c r="H93" i="7" s="1"/>
  <c r="BH93" i="7"/>
  <c r="I93" i="7" s="1"/>
  <c r="BI93" i="7"/>
  <c r="J93" i="7" s="1"/>
  <c r="BJ93" i="7"/>
  <c r="K93" i="7" s="1"/>
  <c r="BM93" i="7"/>
  <c r="BK93" i="7" s="1"/>
  <c r="U94" i="7"/>
  <c r="V94" i="7"/>
  <c r="X94" i="7"/>
  <c r="Z94" i="7"/>
  <c r="R94" i="7" s="1"/>
  <c r="AA94" i="7"/>
  <c r="AB94" i="7"/>
  <c r="AJ94" i="7"/>
  <c r="AG94" i="7" s="1"/>
  <c r="AN94" i="7"/>
  <c r="AP94" i="7"/>
  <c r="AQ94" i="7"/>
  <c r="AR94" i="7"/>
  <c r="AZ94" i="7"/>
  <c r="BI94" i="7"/>
  <c r="J94" i="7" s="1"/>
  <c r="BJ94" i="7"/>
  <c r="K94" i="7" s="1"/>
  <c r="BL94" i="7"/>
  <c r="BN94" i="7"/>
  <c r="BO94" i="7"/>
  <c r="BP94" i="7"/>
  <c r="M95" i="7"/>
  <c r="P95" i="7"/>
  <c r="R95" i="7"/>
  <c r="S95" i="7"/>
  <c r="T95" i="7"/>
  <c r="U95" i="7"/>
  <c r="V95" i="7"/>
  <c r="Y95" i="7"/>
  <c r="AG95" i="7"/>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W96" i="7" s="1"/>
  <c r="AG96" i="7"/>
  <c r="AO96" i="7"/>
  <c r="AM96" i="7" s="1"/>
  <c r="AU96" i="7"/>
  <c r="BD96" i="7"/>
  <c r="E96" i="7" s="1"/>
  <c r="BF96" i="7"/>
  <c r="G96" i="7" s="1"/>
  <c r="BG96" i="7"/>
  <c r="H96" i="7" s="1"/>
  <c r="BH96" i="7"/>
  <c r="I96" i="7" s="1"/>
  <c r="BI96" i="7"/>
  <c r="J96" i="7" s="1"/>
  <c r="BJ96" i="7"/>
  <c r="K96" i="7" s="1"/>
  <c r="BM96" i="7"/>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O98" i="7"/>
  <c r="AM98" i="7" s="1"/>
  <c r="AU98" i="7"/>
  <c r="BD98" i="7"/>
  <c r="E98" i="7" s="1"/>
  <c r="BF98" i="7"/>
  <c r="G98" i="7" s="1"/>
  <c r="BG98" i="7"/>
  <c r="H98" i="7" s="1"/>
  <c r="BH98" i="7"/>
  <c r="I98" i="7" s="1"/>
  <c r="BI98" i="7"/>
  <c r="J98" i="7" s="1"/>
  <c r="BJ98" i="7"/>
  <c r="K98" i="7" s="1"/>
  <c r="BM98" i="7"/>
  <c r="BK98" i="7" s="1"/>
  <c r="M99" i="7"/>
  <c r="P99" i="7"/>
  <c r="R99" i="7"/>
  <c r="S99" i="7"/>
  <c r="T99" i="7"/>
  <c r="U99" i="7"/>
  <c r="V99" i="7"/>
  <c r="Y99" i="7"/>
  <c r="W99" i="7" s="1"/>
  <c r="AG99" i="7"/>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M101" i="7" s="1"/>
  <c r="Z101" i="7"/>
  <c r="R101" i="7" s="1"/>
  <c r="AA101" i="7"/>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AO102" i="7"/>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Q106" i="7" s="1"/>
  <c r="CD106" i="7" s="1"/>
  <c r="AG106" i="7"/>
  <c r="AO106" i="7"/>
  <c r="AU106" i="7"/>
  <c r="BD106" i="7"/>
  <c r="E106" i="7" s="1"/>
  <c r="BF106" i="7"/>
  <c r="G106" i="7" s="1"/>
  <c r="BG106" i="7"/>
  <c r="H106" i="7" s="1"/>
  <c r="BH106" i="7"/>
  <c r="I106" i="7" s="1"/>
  <c r="BI106" i="7"/>
  <c r="J106" i="7" s="1"/>
  <c r="BJ106" i="7"/>
  <c r="K106" i="7" s="1"/>
  <c r="BM106" i="7"/>
  <c r="BK106" i="7" s="1"/>
  <c r="U107" i="7"/>
  <c r="V107" i="7"/>
  <c r="X107" i="7"/>
  <c r="Z107" i="7"/>
  <c r="AA107" i="7"/>
  <c r="AB107" i="7"/>
  <c r="AJ107" i="7"/>
  <c r="AG107" i="7" s="1"/>
  <c r="AE107" i="7" s="1"/>
  <c r="AN107" i="7"/>
  <c r="AP107" i="7"/>
  <c r="AQ107" i="7"/>
  <c r="AR107" i="7"/>
  <c r="AZ107" i="7"/>
  <c r="BI107" i="7"/>
  <c r="J107" i="7" s="1"/>
  <c r="BJ107" i="7"/>
  <c r="K107" i="7" s="1"/>
  <c r="BL107" i="7"/>
  <c r="BN107" i="7"/>
  <c r="BO107" i="7"/>
  <c r="BP107" i="7"/>
  <c r="M108" i="7"/>
  <c r="P108" i="7"/>
  <c r="R108" i="7"/>
  <c r="S108" i="7"/>
  <c r="T108" i="7"/>
  <c r="U108" i="7"/>
  <c r="V108" i="7"/>
  <c r="Y108" i="7"/>
  <c r="AG108" i="7"/>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W110" i="7" s="1"/>
  <c r="AG110" i="7"/>
  <c r="AO110" i="7"/>
  <c r="AM110" i="7" s="1"/>
  <c r="AU110" i="7"/>
  <c r="BD110" i="7"/>
  <c r="E110" i="7" s="1"/>
  <c r="BF110" i="7"/>
  <c r="G110" i="7" s="1"/>
  <c r="BG110" i="7"/>
  <c r="H110" i="7" s="1"/>
  <c r="BH110" i="7"/>
  <c r="I110" i="7" s="1"/>
  <c r="BI110" i="7"/>
  <c r="J110" i="7" s="1"/>
  <c r="BJ110" i="7"/>
  <c r="K110" i="7" s="1"/>
  <c r="BM110" i="7"/>
  <c r="U111" i="7"/>
  <c r="V111" i="7"/>
  <c r="X111" i="7"/>
  <c r="Z111" i="7"/>
  <c r="R111" i="7" s="1"/>
  <c r="AA111" i="7"/>
  <c r="AB111" i="7"/>
  <c r="AJ111" i="7"/>
  <c r="AN111" i="7"/>
  <c r="AP111" i="7"/>
  <c r="AQ111" i="7"/>
  <c r="AR111" i="7"/>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O113" i="7"/>
  <c r="AM113" i="7" s="1"/>
  <c r="AU113" i="7"/>
  <c r="BD113" i="7"/>
  <c r="E113" i="7" s="1"/>
  <c r="BF113" i="7"/>
  <c r="G113" i="7" s="1"/>
  <c r="BG113" i="7"/>
  <c r="H113" i="7" s="1"/>
  <c r="BH113" i="7"/>
  <c r="I113" i="7" s="1"/>
  <c r="BI113" i="7"/>
  <c r="J113" i="7" s="1"/>
  <c r="BJ113" i="7"/>
  <c r="K113" i="7" s="1"/>
  <c r="BM113" i="7"/>
  <c r="U114" i="7"/>
  <c r="V114" i="7"/>
  <c r="X114" i="7"/>
  <c r="Z114" i="7"/>
  <c r="AA114" i="7"/>
  <c r="AB114" i="7"/>
  <c r="AJ114" i="7"/>
  <c r="AG114" i="7" s="1"/>
  <c r="AN114" i="7"/>
  <c r="AP114" i="7"/>
  <c r="AQ114" i="7"/>
  <c r="AR114" i="7"/>
  <c r="AZ114" i="7"/>
  <c r="BI114" i="7"/>
  <c r="J114" i="7" s="1"/>
  <c r="BJ114" i="7"/>
  <c r="K114" i="7" s="1"/>
  <c r="BL114" i="7"/>
  <c r="BN114" i="7"/>
  <c r="BO114" i="7"/>
  <c r="BP114" i="7"/>
  <c r="M115" i="7"/>
  <c r="P115" i="7"/>
  <c r="R115" i="7"/>
  <c r="S115" i="7"/>
  <c r="T115" i="7"/>
  <c r="U115" i="7"/>
  <c r="V115" i="7"/>
  <c r="Y115" i="7"/>
  <c r="AG115" i="7"/>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AG116" i="7"/>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Z119" i="7"/>
  <c r="R119" i="7" s="1"/>
  <c r="AA119" i="7"/>
  <c r="AB119" i="7"/>
  <c r="AJ119" i="7"/>
  <c r="AG119" i="7" s="1"/>
  <c r="AE119" i="7" s="1"/>
  <c r="AN119" i="7"/>
  <c r="AP119" i="7"/>
  <c r="BZ83" i="7" s="1"/>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W122" i="7" s="1"/>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W126" i="7" s="1"/>
  <c r="AG126" i="7"/>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O127" i="7"/>
  <c r="AM127" i="7" s="1"/>
  <c r="AU127" i="7"/>
  <c r="BD127" i="7"/>
  <c r="E127" i="7" s="1"/>
  <c r="BF127" i="7"/>
  <c r="G127" i="7" s="1"/>
  <c r="BG127" i="7"/>
  <c r="H127" i="7" s="1"/>
  <c r="BH127" i="7"/>
  <c r="I127" i="7" s="1"/>
  <c r="BI127" i="7"/>
  <c r="J127" i="7" s="1"/>
  <c r="BJ127" i="7"/>
  <c r="K127" i="7" s="1"/>
  <c r="BM127" i="7"/>
  <c r="BK127" i="7" s="1"/>
  <c r="BK123" i="7" s="1"/>
  <c r="M128" i="7"/>
  <c r="P128" i="7"/>
  <c r="R128" i="7"/>
  <c r="S128" i="7"/>
  <c r="T128" i="7"/>
  <c r="U128" i="7"/>
  <c r="V128" i="7"/>
  <c r="Y128" i="7"/>
  <c r="W128" i="7" s="1"/>
  <c r="AG128" i="7"/>
  <c r="AO128" i="7"/>
  <c r="AM128" i="7" s="1"/>
  <c r="AU128" i="7"/>
  <c r="BD128" i="7"/>
  <c r="E128" i="7" s="1"/>
  <c r="BF128" i="7"/>
  <c r="G128" i="7" s="1"/>
  <c r="BG128" i="7"/>
  <c r="H128" i="7" s="1"/>
  <c r="BH128" i="7"/>
  <c r="I128" i="7" s="1"/>
  <c r="BI128" i="7"/>
  <c r="J128" i="7" s="1"/>
  <c r="BJ128" i="7"/>
  <c r="K128" i="7" s="1"/>
  <c r="BM128" i="7"/>
  <c r="BK128" i="7" s="1"/>
  <c r="X129" i="7"/>
  <c r="Z129" i="7"/>
  <c r="R129" i="7" s="1"/>
  <c r="AA129" i="7"/>
  <c r="AB129" i="7"/>
  <c r="AC129" i="7"/>
  <c r="AD129" i="7"/>
  <c r="AJ129" i="7"/>
  <c r="AK129" i="7"/>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Z131" i="7"/>
  <c r="R131" i="7" s="1"/>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AE132" i="7" s="1"/>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BK133" i="7" s="1"/>
  <c r="M134" i="7"/>
  <c r="P134" i="7"/>
  <c r="R134" i="7"/>
  <c r="S134" i="7"/>
  <c r="T134" i="7"/>
  <c r="U134" i="7"/>
  <c r="V134" i="7"/>
  <c r="Y134" i="7"/>
  <c r="W134" i="7" s="1"/>
  <c r="AG134" i="7"/>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M135" i="7" s="1"/>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Y143" i="7"/>
  <c r="AG143" i="7"/>
  <c r="AG142" i="7" s="1"/>
  <c r="AE142" i="7" s="1"/>
  <c r="AQ143" i="7"/>
  <c r="AY143" i="7"/>
  <c r="AY142"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G145" i="7" s="1"/>
  <c r="AQ145" i="7"/>
  <c r="AO145" i="7" s="1"/>
  <c r="AM145" i="7" s="1"/>
  <c r="AY145" i="7"/>
  <c r="AW145" i="7" s="1"/>
  <c r="BD145" i="7"/>
  <c r="E145" i="7" s="1"/>
  <c r="BF145" i="7"/>
  <c r="BH145" i="7"/>
  <c r="BI145" i="7"/>
  <c r="J145" i="7" s="1"/>
  <c r="BJ145" i="7"/>
  <c r="BM145" i="7"/>
  <c r="M146" i="7"/>
  <c r="N146" i="7"/>
  <c r="O146" i="7"/>
  <c r="W146" i="7"/>
  <c r="AE146" i="7"/>
  <c r="AO146" i="7"/>
  <c r="AM146" i="7" s="1"/>
  <c r="AW146" i="7"/>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BD147" i="7"/>
  <c r="E147" i="7" s="1"/>
  <c r="BF147" i="7"/>
  <c r="G147" i="7" s="1"/>
  <c r="BG147" i="7"/>
  <c r="H147" i="7" s="1"/>
  <c r="BH147" i="7"/>
  <c r="I147" i="7" s="1"/>
  <c r="BI147" i="7"/>
  <c r="J147" i="7" s="1"/>
  <c r="BJ147" i="7"/>
  <c r="K147" i="7" s="1"/>
  <c r="BM147" i="7"/>
  <c r="BK147" i="7" s="1"/>
  <c r="M148" i="7"/>
  <c r="N148" i="7"/>
  <c r="O148" i="7"/>
  <c r="W148" i="7"/>
  <c r="AE148" i="7"/>
  <c r="AO148" i="7"/>
  <c r="AW148" i="7"/>
  <c r="BD148" i="7"/>
  <c r="E148" i="7" s="1"/>
  <c r="BF148" i="7"/>
  <c r="G148" i="7" s="1"/>
  <c r="BG148" i="7"/>
  <c r="H148" i="7" s="1"/>
  <c r="BH148" i="7"/>
  <c r="I148" i="7" s="1"/>
  <c r="BI148" i="7"/>
  <c r="J148" i="7" s="1"/>
  <c r="BJ148" i="7"/>
  <c r="K148" i="7" s="1"/>
  <c r="BM148" i="7"/>
  <c r="BK148" i="7" s="1"/>
  <c r="M149" i="7"/>
  <c r="S149" i="7"/>
  <c r="AA149" i="7"/>
  <c r="AI149" i="7"/>
  <c r="AQ149" i="7"/>
  <c r="AO149" i="7" s="1"/>
  <c r="AY149" i="7"/>
  <c r="AW149" i="7" s="1"/>
  <c r="AU149" i="7" s="1"/>
  <c r="BD149" i="7"/>
  <c r="BF149" i="7"/>
  <c r="G149" i="7" s="1"/>
  <c r="BH149" i="7"/>
  <c r="I149" i="7" s="1"/>
  <c r="BI149" i="7"/>
  <c r="BJ149" i="7"/>
  <c r="K149" i="7" s="1"/>
  <c r="BM149" i="7"/>
  <c r="BK149" i="7" s="1"/>
  <c r="M150" i="7"/>
  <c r="N150" i="7"/>
  <c r="O150" i="7"/>
  <c r="W150" i="7"/>
  <c r="AE150" i="7"/>
  <c r="AO150" i="7"/>
  <c r="AW150" i="7"/>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BD151" i="7"/>
  <c r="E151" i="7" s="1"/>
  <c r="BF151" i="7"/>
  <c r="G151" i="7" s="1"/>
  <c r="BG151" i="7"/>
  <c r="H151" i="7" s="1"/>
  <c r="BH151" i="7"/>
  <c r="I151" i="7" s="1"/>
  <c r="BI151" i="7"/>
  <c r="J151" i="7" s="1"/>
  <c r="BJ151" i="7"/>
  <c r="K151" i="7" s="1"/>
  <c r="BM151" i="7"/>
  <c r="BK151" i="7" s="1"/>
  <c r="M152" i="7"/>
  <c r="N152" i="7"/>
  <c r="O152" i="7"/>
  <c r="W152" i="7"/>
  <c r="AE152" i="7"/>
  <c r="AO152" i="7"/>
  <c r="AW152" i="7"/>
  <c r="BD152" i="7"/>
  <c r="E152" i="7" s="1"/>
  <c r="BF152" i="7"/>
  <c r="G152" i="7" s="1"/>
  <c r="BG152" i="7"/>
  <c r="H152" i="7" s="1"/>
  <c r="BH152" i="7"/>
  <c r="I152" i="7" s="1"/>
  <c r="BI152" i="7"/>
  <c r="J152" i="7" s="1"/>
  <c r="BJ152" i="7"/>
  <c r="K152" i="7" s="1"/>
  <c r="BM152" i="7"/>
  <c r="BK152" i="7" s="1"/>
  <c r="M153" i="7"/>
  <c r="S153" i="7"/>
  <c r="Q153" i="7" s="1"/>
  <c r="O153" i="7" s="1"/>
  <c r="AA153" i="7"/>
  <c r="Y153" i="7" s="1"/>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W158" i="7"/>
  <c r="AU158" i="7" s="1"/>
  <c r="BD158" i="7"/>
  <c r="E158" i="7" s="1"/>
  <c r="BF158" i="7"/>
  <c r="G158" i="7" s="1"/>
  <c r="BH158" i="7"/>
  <c r="I158" i="7" s="1"/>
  <c r="BI158" i="7"/>
  <c r="J158" i="7" s="1"/>
  <c r="BJ158" i="7"/>
  <c r="K158" i="7" s="1"/>
  <c r="BM158" i="7"/>
  <c r="BK158" i="7" s="1"/>
  <c r="M159" i="7"/>
  <c r="S159" i="7"/>
  <c r="Q159" i="7" s="1"/>
  <c r="AA159" i="7"/>
  <c r="Y159" i="7" s="1"/>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BD160" i="7"/>
  <c r="E160" i="7" s="1"/>
  <c r="BF160" i="7"/>
  <c r="G160" i="7" s="1"/>
  <c r="BG160" i="7"/>
  <c r="H160" i="7" s="1"/>
  <c r="BH160" i="7"/>
  <c r="I160" i="7" s="1"/>
  <c r="BI160" i="7"/>
  <c r="J160" i="7" s="1"/>
  <c r="BJ160" i="7"/>
  <c r="K160" i="7" s="1"/>
  <c r="BM160" i="7"/>
  <c r="BK160" i="7" s="1"/>
  <c r="M161" i="7"/>
  <c r="N161" i="7"/>
  <c r="O161" i="7"/>
  <c r="W161" i="7"/>
  <c r="AE161" i="7"/>
  <c r="AO161" i="7"/>
  <c r="AM161" i="7" s="1"/>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BK163" i="7" s="1"/>
  <c r="M164" i="7"/>
  <c r="N164" i="7"/>
  <c r="O164" i="7"/>
  <c r="W164" i="7"/>
  <c r="AE164" i="7"/>
  <c r="AO164" i="7"/>
  <c r="AM164" i="7" s="1"/>
  <c r="AW164" i="7"/>
  <c r="BD164" i="7"/>
  <c r="E164" i="7" s="1"/>
  <c r="BF164" i="7"/>
  <c r="G164" i="7" s="1"/>
  <c r="BG164" i="7"/>
  <c r="H164" i="7" s="1"/>
  <c r="BH164" i="7"/>
  <c r="I164" i="7" s="1"/>
  <c r="BI164" i="7"/>
  <c r="J164" i="7" s="1"/>
  <c r="BJ164" i="7"/>
  <c r="K164" i="7" s="1"/>
  <c r="BM164" i="7"/>
  <c r="BK164" i="7" s="1"/>
  <c r="M165" i="7"/>
  <c r="N165" i="7"/>
  <c r="O165" i="7"/>
  <c r="W165" i="7"/>
  <c r="AE165" i="7"/>
  <c r="AO165" i="7"/>
  <c r="AM165" i="7" s="1"/>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Y167" i="7"/>
  <c r="AW167" i="7" s="1"/>
  <c r="AU167" i="7" s="1"/>
  <c r="BD167" i="7"/>
  <c r="E167" i="7" s="1"/>
  <c r="BF167" i="7"/>
  <c r="G167" i="7" s="1"/>
  <c r="BH167" i="7"/>
  <c r="I167" i="7" s="1"/>
  <c r="BI167" i="7"/>
  <c r="J167" i="7" s="1"/>
  <c r="BJ167" i="7"/>
  <c r="K167" i="7" s="1"/>
  <c r="BM167" i="7"/>
  <c r="BK167" i="7" s="1"/>
  <c r="M168" i="7"/>
  <c r="N168" i="7"/>
  <c r="O168" i="7"/>
  <c r="W168" i="7"/>
  <c r="AE168" i="7"/>
  <c r="AO168" i="7"/>
  <c r="AM168" i="7" s="1"/>
  <c r="AW168" i="7"/>
  <c r="BD168" i="7"/>
  <c r="E168" i="7" s="1"/>
  <c r="BF168" i="7"/>
  <c r="G168" i="7" s="1"/>
  <c r="BG168" i="7"/>
  <c r="H168" i="7" s="1"/>
  <c r="BH168" i="7"/>
  <c r="I168" i="7" s="1"/>
  <c r="BI168" i="7"/>
  <c r="J168" i="7" s="1"/>
  <c r="BJ168" i="7"/>
  <c r="K168" i="7" s="1"/>
  <c r="BM168" i="7"/>
  <c r="BK168" i="7" s="1"/>
  <c r="M169" i="7"/>
  <c r="N169" i="7"/>
  <c r="O169" i="7"/>
  <c r="W169" i="7"/>
  <c r="AE169" i="7"/>
  <c r="AO169" i="7"/>
  <c r="AW169" i="7"/>
  <c r="BD169" i="7"/>
  <c r="E169" i="7" s="1"/>
  <c r="BF169" i="7"/>
  <c r="G169" i="7" s="1"/>
  <c r="BG169" i="7"/>
  <c r="H169" i="7" s="1"/>
  <c r="BH169" i="7"/>
  <c r="I169" i="7" s="1"/>
  <c r="BI169" i="7"/>
  <c r="J169" i="7" s="1"/>
  <c r="BJ169" i="7"/>
  <c r="K169" i="7" s="1"/>
  <c r="BM169" i="7"/>
  <c r="M170" i="7"/>
  <c r="N170" i="7"/>
  <c r="O170" i="7"/>
  <c r="W170" i="7"/>
  <c r="AE170" i="7"/>
  <c r="AO170" i="7"/>
  <c r="AM170" i="7" s="1"/>
  <c r="AW170" i="7"/>
  <c r="BD170" i="7"/>
  <c r="E170" i="7" s="1"/>
  <c r="BF170" i="7"/>
  <c r="G170" i="7" s="1"/>
  <c r="BG170" i="7"/>
  <c r="H170" i="7" s="1"/>
  <c r="BH170" i="7"/>
  <c r="I170" i="7" s="1"/>
  <c r="BI170" i="7"/>
  <c r="J170" i="7" s="1"/>
  <c r="BJ170" i="7"/>
  <c r="K170" i="7" s="1"/>
  <c r="BM170" i="7"/>
  <c r="BK170" i="7" s="1"/>
  <c r="M171" i="7"/>
  <c r="N171" i="7"/>
  <c r="O171" i="7"/>
  <c r="W171" i="7"/>
  <c r="AE171" i="7"/>
  <c r="AO171" i="7"/>
  <c r="AM171" i="7" s="1"/>
  <c r="AW171" i="7"/>
  <c r="BD171" i="7"/>
  <c r="E171" i="7" s="1"/>
  <c r="BF171" i="7"/>
  <c r="G171" i="7" s="1"/>
  <c r="BG171" i="7"/>
  <c r="H171" i="7" s="1"/>
  <c r="BH171" i="7"/>
  <c r="I171" i="7" s="1"/>
  <c r="BI171" i="7"/>
  <c r="J171" i="7" s="1"/>
  <c r="BJ171" i="7"/>
  <c r="K171" i="7" s="1"/>
  <c r="BM171" i="7"/>
  <c r="M172" i="7"/>
  <c r="S172" i="7"/>
  <c r="Q172" i="7" s="1"/>
  <c r="AA172" i="7"/>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M175" i="7" s="1"/>
  <c r="AW175" i="7"/>
  <c r="AU175" i="7" s="1"/>
  <c r="BD175" i="7"/>
  <c r="E175" i="7" s="1"/>
  <c r="BF175" i="7"/>
  <c r="G175" i="7" s="1"/>
  <c r="BG175" i="7"/>
  <c r="H175" i="7" s="1"/>
  <c r="BH175" i="7"/>
  <c r="I175" i="7" s="1"/>
  <c r="BI175" i="7"/>
  <c r="J175" i="7" s="1"/>
  <c r="BJ175" i="7"/>
  <c r="K175" i="7" s="1"/>
  <c r="BM175" i="7"/>
  <c r="M176" i="7"/>
  <c r="N176" i="7"/>
  <c r="O176" i="7"/>
  <c r="W176" i="7"/>
  <c r="AE176" i="7"/>
  <c r="AO176" i="7"/>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AW172" i="7" s="1"/>
  <c r="BD182" i="7"/>
  <c r="E182" i="7" s="1"/>
  <c r="BF182" i="7"/>
  <c r="G182" i="7" s="1"/>
  <c r="BH182" i="7"/>
  <c r="I182" i="7" s="1"/>
  <c r="BI182" i="7"/>
  <c r="J182" i="7" s="1"/>
  <c r="BJ182" i="7"/>
  <c r="K182" i="7" s="1"/>
  <c r="BM182" i="7"/>
  <c r="BK182" i="7" s="1"/>
  <c r="M183" i="7"/>
  <c r="N183" i="7"/>
  <c r="O183" i="7"/>
  <c r="W183" i="7"/>
  <c r="AE183" i="7"/>
  <c r="AO183" i="7"/>
  <c r="AW183" i="7"/>
  <c r="BD183" i="7"/>
  <c r="E183" i="7" s="1"/>
  <c r="BF183" i="7"/>
  <c r="G183" i="7" s="1"/>
  <c r="BG183" i="7"/>
  <c r="H183" i="7" s="1"/>
  <c r="BH183" i="7"/>
  <c r="I183" i="7" s="1"/>
  <c r="BI183" i="7"/>
  <c r="J183" i="7" s="1"/>
  <c r="BJ183" i="7"/>
  <c r="K183" i="7" s="1"/>
  <c r="BM183" i="7"/>
  <c r="BK183" i="7" s="1"/>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L185" i="7" s="1"/>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AG191" i="7"/>
  <c r="AE191" i="7" s="1"/>
  <c r="AO191" i="7"/>
  <c r="AM191" i="7" s="1"/>
  <c r="AW191" i="7"/>
  <c r="AU191" i="7" s="1"/>
  <c r="BD191" i="7"/>
  <c r="E191" i="7" s="1"/>
  <c r="BF191" i="7"/>
  <c r="BG191" i="7"/>
  <c r="BH191" i="7"/>
  <c r="BI191" i="7"/>
  <c r="J191" i="7" s="1"/>
  <c r="BJ191" i="7"/>
  <c r="K191" i="7" s="1"/>
  <c r="BM191" i="7"/>
  <c r="BK191" i="7" s="1"/>
  <c r="M192" i="7"/>
  <c r="Q192" i="7"/>
  <c r="Y192" i="7"/>
  <c r="AG192" i="7"/>
  <c r="AE192" i="7" s="1"/>
  <c r="AO192" i="7"/>
  <c r="AM192" i="7" s="1"/>
  <c r="AW192" i="7"/>
  <c r="BD192" i="7"/>
  <c r="BF192" i="7"/>
  <c r="BG192" i="7"/>
  <c r="H192" i="7" s="1"/>
  <c r="BH192" i="7"/>
  <c r="I192" i="7" s="1"/>
  <c r="BI192" i="7"/>
  <c r="J192" i="7" s="1"/>
  <c r="BJ192" i="7"/>
  <c r="K192" i="7" s="1"/>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V189" i="7" s="1"/>
  <c r="AX193" i="7"/>
  <c r="AY193" i="7"/>
  <c r="AZ193" i="7"/>
  <c r="BA193" i="7"/>
  <c r="BB193" i="7"/>
  <c r="BL193" i="7"/>
  <c r="BN193" i="7"/>
  <c r="BO193" i="7"/>
  <c r="BP193" i="7"/>
  <c r="BQ193" i="7"/>
  <c r="BR193" i="7"/>
  <c r="M194" i="7"/>
  <c r="Q194" i="7"/>
  <c r="Y194" i="7"/>
  <c r="AG194" i="7"/>
  <c r="AE194" i="7" s="1"/>
  <c r="AO194" i="7"/>
  <c r="AM194" i="7" s="1"/>
  <c r="AW194" i="7"/>
  <c r="AU194" i="7" s="1"/>
  <c r="BD194" i="7"/>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H195" i="7" s="1"/>
  <c r="BH195" i="7"/>
  <c r="I195" i="7" s="1"/>
  <c r="BI195" i="7"/>
  <c r="J195" i="7" s="1"/>
  <c r="BJ195" i="7"/>
  <c r="BM195" i="7"/>
  <c r="BK195" i="7" s="1"/>
  <c r="M196" i="7"/>
  <c r="Q196" i="7"/>
  <c r="O196" i="7" s="1"/>
  <c r="Y196" i="7"/>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W197" i="7" s="1"/>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E200" i="7" s="1"/>
  <c r="AO200" i="7"/>
  <c r="AW200" i="7"/>
  <c r="AU200" i="7" s="1"/>
  <c r="BD200" i="7"/>
  <c r="E200" i="7" s="1"/>
  <c r="BF200" i="7"/>
  <c r="G200" i="7" s="1"/>
  <c r="BG200" i="7"/>
  <c r="H200" i="7" s="1"/>
  <c r="BH200" i="7"/>
  <c r="I200" i="7" s="1"/>
  <c r="BI200" i="7"/>
  <c r="J200" i="7" s="1"/>
  <c r="BJ200" i="7"/>
  <c r="K200" i="7" s="1"/>
  <c r="BM200" i="7"/>
  <c r="BK200" i="7" s="1"/>
  <c r="M201" i="7"/>
  <c r="Q201" i="7"/>
  <c r="O201" i="7" s="1"/>
  <c r="Y201" i="7"/>
  <c r="W201" i="7" s="1"/>
  <c r="AG201" i="7"/>
  <c r="AO201" i="7"/>
  <c r="AW201" i="7"/>
  <c r="AU201" i="7" s="1"/>
  <c r="BD201" i="7"/>
  <c r="E201" i="7" s="1"/>
  <c r="BF201" i="7"/>
  <c r="G201" i="7" s="1"/>
  <c r="BG201" i="7"/>
  <c r="H201" i="7" s="1"/>
  <c r="BH201" i="7"/>
  <c r="BI201" i="7"/>
  <c r="J201" i="7" s="1"/>
  <c r="BJ201" i="7"/>
  <c r="K201" i="7" s="1"/>
  <c r="BM201" i="7"/>
  <c r="BK201" i="7" s="1"/>
  <c r="M202" i="7"/>
  <c r="Q202" i="7"/>
  <c r="O202" i="7" s="1"/>
  <c r="Y202" i="7"/>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O203" i="7" s="1"/>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BM205" i="7" s="1"/>
  <c r="BK205" i="7" s="1"/>
  <c r="M206" i="7"/>
  <c r="V206" i="7"/>
  <c r="Q206" i="7" s="1"/>
  <c r="O206" i="7" s="1"/>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AZ204" i="7" s="1"/>
  <c r="BA207" i="7"/>
  <c r="BA204" i="7" s="1"/>
  <c r="BB207" i="7"/>
  <c r="BR207" i="7"/>
  <c r="M208" i="7"/>
  <c r="Q208" i="7"/>
  <c r="O208" i="7" s="1"/>
  <c r="Y208" i="7"/>
  <c r="AG208" i="7"/>
  <c r="AE208" i="7" s="1"/>
  <c r="AO208" i="7"/>
  <c r="AM208" i="7" s="1"/>
  <c r="AW208" i="7"/>
  <c r="AU208" i="7" s="1"/>
  <c r="BD208" i="7"/>
  <c r="BF208" i="7"/>
  <c r="G208" i="7" s="1"/>
  <c r="BG208" i="7"/>
  <c r="H208" i="7" s="1"/>
  <c r="BH208" i="7"/>
  <c r="I208" i="7" s="1"/>
  <c r="BI208" i="7"/>
  <c r="BJ208" i="7"/>
  <c r="K208" i="7" s="1"/>
  <c r="BM208" i="7"/>
  <c r="BK208" i="7" s="1"/>
  <c r="M209" i="7"/>
  <c r="Q209" i="7"/>
  <c r="Y209" i="7"/>
  <c r="W209" i="7" s="1"/>
  <c r="AG209" i="7"/>
  <c r="AO209" i="7"/>
  <c r="AM209" i="7" s="1"/>
  <c r="AW209" i="7"/>
  <c r="AU209" i="7" s="1"/>
  <c r="BD209" i="7"/>
  <c r="E209" i="7" s="1"/>
  <c r="BF209" i="7"/>
  <c r="BG209" i="7"/>
  <c r="H209" i="7" s="1"/>
  <c r="BH209" i="7"/>
  <c r="I209" i="7" s="1"/>
  <c r="BI209" i="7"/>
  <c r="J209" i="7" s="1"/>
  <c r="BJ209" i="7"/>
  <c r="BM209" i="7"/>
  <c r="BK209" i="7" s="1"/>
  <c r="M210" i="7"/>
  <c r="Q210" i="7"/>
  <c r="O210" i="7" s="1"/>
  <c r="Y210" i="7"/>
  <c r="AG210" i="7"/>
  <c r="AE210" i="7" s="1"/>
  <c r="AO210" i="7"/>
  <c r="AW210" i="7"/>
  <c r="AU210" i="7" s="1"/>
  <c r="BD210" i="7"/>
  <c r="E210" i="7" s="1"/>
  <c r="BF210" i="7"/>
  <c r="G210" i="7" s="1"/>
  <c r="BG210" i="7"/>
  <c r="H210" i="7" s="1"/>
  <c r="BH210" i="7"/>
  <c r="I210" i="7" s="1"/>
  <c r="BI210" i="7"/>
  <c r="J210" i="7" s="1"/>
  <c r="BJ210" i="7"/>
  <c r="K210" i="7" s="1"/>
  <c r="BM210" i="7"/>
  <c r="BK210" i="7" s="1"/>
  <c r="M211" i="7"/>
  <c r="Q211" i="7"/>
  <c r="O211" i="7" s="1"/>
  <c r="Y211" i="7"/>
  <c r="AG211" i="7"/>
  <c r="AO211" i="7"/>
  <c r="AM211" i="7" s="1"/>
  <c r="AW211" i="7"/>
  <c r="AU211" i="7" s="1"/>
  <c r="BD211" i="7"/>
  <c r="E211" i="7" s="1"/>
  <c r="BF211" i="7"/>
  <c r="G211" i="7" s="1"/>
  <c r="BG211" i="7"/>
  <c r="H211" i="7" s="1"/>
  <c r="BH211" i="7"/>
  <c r="I211" i="7" s="1"/>
  <c r="BI211" i="7"/>
  <c r="J211" i="7" s="1"/>
  <c r="BJ211" i="7"/>
  <c r="K211" i="7" s="1"/>
  <c r="BM211" i="7"/>
  <c r="BK211" i="7" s="1"/>
  <c r="M212" i="7"/>
  <c r="Q212" i="7"/>
  <c r="O212" i="7" s="1"/>
  <c r="Y212" i="7"/>
  <c r="AG212" i="7"/>
  <c r="AE212" i="7" s="1"/>
  <c r="AO212" i="7"/>
  <c r="AW212" i="7"/>
  <c r="AU212" i="7" s="1"/>
  <c r="BD212" i="7"/>
  <c r="E212" i="7" s="1"/>
  <c r="BF212" i="7"/>
  <c r="G212" i="7" s="1"/>
  <c r="BG212" i="7"/>
  <c r="H212" i="7" s="1"/>
  <c r="BH212" i="7"/>
  <c r="I212" i="7" s="1"/>
  <c r="BI212" i="7"/>
  <c r="J212" i="7" s="1"/>
  <c r="BJ212" i="7"/>
  <c r="K212" i="7" s="1"/>
  <c r="BM212" i="7"/>
  <c r="BK212" i="7" s="1"/>
  <c r="M213" i="7"/>
  <c r="Q213" i="7"/>
  <c r="Y213" i="7"/>
  <c r="W213" i="7" s="1"/>
  <c r="AG213" i="7"/>
  <c r="AO213" i="7"/>
  <c r="AM213" i="7" s="1"/>
  <c r="AW213" i="7"/>
  <c r="AU213" i="7" s="1"/>
  <c r="BD213" i="7"/>
  <c r="E213" i="7" s="1"/>
  <c r="BF213" i="7"/>
  <c r="G213" i="7" s="1"/>
  <c r="BG213" i="7"/>
  <c r="H213" i="7" s="1"/>
  <c r="BH213" i="7"/>
  <c r="I213" i="7" s="1"/>
  <c r="BI213" i="7"/>
  <c r="J213" i="7" s="1"/>
  <c r="BJ213" i="7"/>
  <c r="K213" i="7" s="1"/>
  <c r="BM213" i="7"/>
  <c r="BK213" i="7" s="1"/>
  <c r="M214" i="7"/>
  <c r="Q214" i="7"/>
  <c r="Y214" i="7"/>
  <c r="AG214" i="7"/>
  <c r="AO214" i="7"/>
  <c r="AM214" i="7" s="1"/>
  <c r="AW214" i="7"/>
  <c r="AU214" i="7" s="1"/>
  <c r="BD214" i="7"/>
  <c r="E214" i="7" s="1"/>
  <c r="BF214" i="7"/>
  <c r="G214" i="7" s="1"/>
  <c r="BG214" i="7"/>
  <c r="H214" i="7" s="1"/>
  <c r="BH214" i="7"/>
  <c r="I214" i="7" s="1"/>
  <c r="BI214" i="7"/>
  <c r="J214" i="7" s="1"/>
  <c r="BJ214" i="7"/>
  <c r="K214" i="7" s="1"/>
  <c r="BM214" i="7"/>
  <c r="BK214" i="7" s="1"/>
  <c r="M215" i="7"/>
  <c r="Q215" i="7"/>
  <c r="Y215" i="7"/>
  <c r="W215" i="7" s="1"/>
  <c r="AG215" i="7"/>
  <c r="AO215" i="7"/>
  <c r="AM215" i="7" s="1"/>
  <c r="AW215" i="7"/>
  <c r="AU215" i="7" s="1"/>
  <c r="BD215" i="7"/>
  <c r="E215" i="7" s="1"/>
  <c r="BF215" i="7"/>
  <c r="G215" i="7" s="1"/>
  <c r="BG215" i="7"/>
  <c r="H215" i="7" s="1"/>
  <c r="BH215" i="7"/>
  <c r="I215" i="7" s="1"/>
  <c r="BI215" i="7"/>
  <c r="J215" i="7" s="1"/>
  <c r="BJ215" i="7"/>
  <c r="K215" i="7" s="1"/>
  <c r="BM215" i="7"/>
  <c r="BK215" i="7" s="1"/>
  <c r="M216" i="7"/>
  <c r="Q216" i="7"/>
  <c r="Y216" i="7"/>
  <c r="AG216" i="7"/>
  <c r="AO216" i="7"/>
  <c r="AM216" i="7" s="1"/>
  <c r="AW216" i="7"/>
  <c r="AU216" i="7" s="1"/>
  <c r="BD216" i="7"/>
  <c r="E216" i="7" s="1"/>
  <c r="BF216" i="7"/>
  <c r="G216" i="7" s="1"/>
  <c r="BG216" i="7"/>
  <c r="H216" i="7" s="1"/>
  <c r="BH216" i="7"/>
  <c r="I216" i="7" s="1"/>
  <c r="BI216" i="7"/>
  <c r="J216" i="7" s="1"/>
  <c r="BJ216" i="7"/>
  <c r="K216" i="7" s="1"/>
  <c r="BM216" i="7"/>
  <c r="BK216" i="7" s="1"/>
  <c r="M217" i="7"/>
  <c r="Q217" i="7"/>
  <c r="O217" i="7" s="1"/>
  <c r="Y217" i="7"/>
  <c r="W217" i="7" s="1"/>
  <c r="AG217" i="7"/>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W17" i="8"/>
  <c r="AU17" i="8" s="1"/>
  <c r="BD17" i="8"/>
  <c r="BF17" i="8"/>
  <c r="BG17" i="8"/>
  <c r="H17" i="8" s="1"/>
  <c r="BH17" i="8"/>
  <c r="BI17" i="8"/>
  <c r="J17" i="8" s="1"/>
  <c r="BJ17" i="8"/>
  <c r="BP17" i="8"/>
  <c r="CB17" i="8"/>
  <c r="M18" i="8"/>
  <c r="P18" i="8"/>
  <c r="DB18" i="8" s="1"/>
  <c r="R18" i="8"/>
  <c r="S18" i="8"/>
  <c r="T18" i="8"/>
  <c r="U18" i="8"/>
  <c r="V18" i="8"/>
  <c r="Y18" i="8"/>
  <c r="W18" i="8" s="1"/>
  <c r="AG18" i="8"/>
  <c r="N18" i="8" s="1"/>
  <c r="AO18" i="8"/>
  <c r="AM18" i="8" s="1"/>
  <c r="AW18" i="8"/>
  <c r="BD18" i="8"/>
  <c r="BF18" i="8"/>
  <c r="G18" i="8" s="1"/>
  <c r="BG18" i="8"/>
  <c r="BH18" i="8"/>
  <c r="BI18" i="8"/>
  <c r="BJ18" i="8"/>
  <c r="K18" i="8" s="1"/>
  <c r="BO18" i="8"/>
  <c r="BM18" i="8" s="1"/>
  <c r="BK18" i="8" s="1"/>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CB19" i="8"/>
  <c r="DF19" i="8"/>
  <c r="DG19" i="8"/>
  <c r="DI19" i="8"/>
  <c r="M20" i="8"/>
  <c r="P20" i="8"/>
  <c r="R20" i="8"/>
  <c r="S20" i="8"/>
  <c r="T20" i="8"/>
  <c r="U20" i="8"/>
  <c r="V20" i="8"/>
  <c r="Y20" i="8"/>
  <c r="AG20" i="8"/>
  <c r="AO20" i="8"/>
  <c r="AM20" i="8" s="1"/>
  <c r="AW20" i="8"/>
  <c r="AU20" i="8" s="1"/>
  <c r="BD20" i="8"/>
  <c r="E20" i="8" s="1"/>
  <c r="BF20" i="8"/>
  <c r="G20" i="8" s="1"/>
  <c r="BG20" i="8"/>
  <c r="H20" i="8" s="1"/>
  <c r="BH20" i="8"/>
  <c r="I20" i="8" s="1"/>
  <c r="BI20" i="8"/>
  <c r="J20" i="8" s="1"/>
  <c r="BJ20" i="8"/>
  <c r="K20" i="8" s="1"/>
  <c r="BM20" i="8"/>
  <c r="BK20" i="8" s="1"/>
  <c r="CB20" i="8"/>
  <c r="M21" i="8"/>
  <c r="P21" i="8"/>
  <c r="DB21" i="8" s="1"/>
  <c r="R21" i="8"/>
  <c r="S21" i="8"/>
  <c r="T21" i="8"/>
  <c r="U21" i="8"/>
  <c r="V21" i="8"/>
  <c r="Y21" i="8"/>
  <c r="AG21" i="8"/>
  <c r="AO21" i="8"/>
  <c r="AM21" i="8" s="1"/>
  <c r="AW21" i="8"/>
  <c r="BD21" i="8"/>
  <c r="E21" i="8" s="1"/>
  <c r="BF21" i="8"/>
  <c r="BG21" i="8"/>
  <c r="BH21" i="8"/>
  <c r="I21" i="8" s="1"/>
  <c r="BI21" i="8"/>
  <c r="J21" i="8" s="1"/>
  <c r="BJ21" i="8"/>
  <c r="BM21" i="8"/>
  <c r="BK21" i="8" s="1"/>
  <c r="CB21" i="8"/>
  <c r="M22" i="8"/>
  <c r="P22" i="8"/>
  <c r="DB22" i="8" s="1"/>
  <c r="R22" i="8"/>
  <c r="S22" i="8"/>
  <c r="T22" i="8"/>
  <c r="U22" i="8"/>
  <c r="V22" i="8"/>
  <c r="Y22" i="8"/>
  <c r="AG22" i="8"/>
  <c r="AE22" i="8" s="1"/>
  <c r="AO22" i="8"/>
  <c r="AM22" i="8" s="1"/>
  <c r="AW22" i="8"/>
  <c r="AU22" i="8" s="1"/>
  <c r="BD22" i="8"/>
  <c r="BF22" i="8"/>
  <c r="G22" i="8" s="1"/>
  <c r="BG22" i="8"/>
  <c r="H22" i="8" s="1"/>
  <c r="BH22" i="8"/>
  <c r="I22" i="8" s="1"/>
  <c r="BI22" i="8"/>
  <c r="J22" i="8" s="1"/>
  <c r="BJ22" i="8"/>
  <c r="K22" i="8" s="1"/>
  <c r="BM22" i="8"/>
  <c r="BK22" i="8" s="1"/>
  <c r="CB22" i="8"/>
  <c r="M23" i="8"/>
  <c r="P23" i="8"/>
  <c r="DB23" i="8" s="1"/>
  <c r="R23" i="8"/>
  <c r="S23" i="8"/>
  <c r="T23" i="8"/>
  <c r="U23" i="8"/>
  <c r="V23" i="8"/>
  <c r="Y23" i="8"/>
  <c r="W23" i="8" s="1"/>
  <c r="AG23" i="8"/>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M24" i="8" s="1"/>
  <c r="AW24" i="8"/>
  <c r="AU24" i="8" s="1"/>
  <c r="BD24" i="8"/>
  <c r="DC24" i="8" s="1"/>
  <c r="BF24" i="8"/>
  <c r="G24" i="8" s="1"/>
  <c r="BG24" i="8"/>
  <c r="H24" i="8" s="1"/>
  <c r="BH24" i="8"/>
  <c r="I24" i="8" s="1"/>
  <c r="BI24" i="8"/>
  <c r="J24" i="8" s="1"/>
  <c r="BJ24" i="8"/>
  <c r="K24" i="8" s="1"/>
  <c r="BM24" i="8"/>
  <c r="BK24" i="8" s="1"/>
  <c r="V25" i="8"/>
  <c r="V26" i="8"/>
  <c r="X26" i="8"/>
  <c r="Z26" i="8"/>
  <c r="AA26" i="8"/>
  <c r="AB26" i="8"/>
  <c r="AF26" i="8"/>
  <c r="M26" i="8" s="1"/>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U27" i="8" s="1"/>
  <c r="AG27" i="8"/>
  <c r="AE27" i="8" s="1"/>
  <c r="AO27" i="8"/>
  <c r="AW27" i="8"/>
  <c r="AU27" i="8" s="1"/>
  <c r="BD27" i="8"/>
  <c r="BF27" i="8"/>
  <c r="G27" i="8" s="1"/>
  <c r="BG27" i="8"/>
  <c r="H27" i="8" s="1"/>
  <c r="BH27" i="8"/>
  <c r="I27" i="8" s="1"/>
  <c r="BJ27" i="8"/>
  <c r="K27" i="8" s="1"/>
  <c r="BM27" i="8"/>
  <c r="BK27" i="8" s="1"/>
  <c r="M28" i="8"/>
  <c r="P28" i="8"/>
  <c r="DB28" i="8" s="1"/>
  <c r="R28" i="8"/>
  <c r="S28" i="8"/>
  <c r="T28" i="8"/>
  <c r="U28" i="8"/>
  <c r="V28" i="8"/>
  <c r="Y28" i="8"/>
  <c r="AG28" i="8"/>
  <c r="AO28" i="8"/>
  <c r="AW28" i="8"/>
  <c r="BD28" i="8"/>
  <c r="BF28" i="8"/>
  <c r="G28" i="8" s="1"/>
  <c r="BG28" i="8"/>
  <c r="H28" i="8" s="1"/>
  <c r="BH28" i="8"/>
  <c r="I28" i="8" s="1"/>
  <c r="BI28" i="8"/>
  <c r="BJ28" i="8"/>
  <c r="K28" i="8" s="1"/>
  <c r="BM28" i="8"/>
  <c r="BK28" i="8" s="1"/>
  <c r="U29" i="8"/>
  <c r="V29" i="8"/>
  <c r="C30" i="8"/>
  <c r="AF30" i="8"/>
  <c r="AH30" i="8"/>
  <c r="AI30" i="8"/>
  <c r="EF30" i="8"/>
  <c r="EH30" i="8"/>
  <c r="EI30" i="8"/>
  <c r="FS30" i="8"/>
  <c r="FT30" i="8"/>
  <c r="X31" i="8"/>
  <c r="Z31" i="8"/>
  <c r="R31" i="8" s="1"/>
  <c r="AA31" i="8"/>
  <c r="S31" i="8" s="1"/>
  <c r="AB31" i="8"/>
  <c r="AC31" i="8"/>
  <c r="AD31" i="8"/>
  <c r="AJ31" i="8"/>
  <c r="AK31" i="8"/>
  <c r="AL31" i="8"/>
  <c r="AN31" i="8"/>
  <c r="BX31" i="8" s="1"/>
  <c r="AP31" i="8"/>
  <c r="AQ31" i="8"/>
  <c r="CA31" i="8" s="1"/>
  <c r="AR31" i="8"/>
  <c r="CB31" i="8" s="1"/>
  <c r="AS31" i="8"/>
  <c r="CC31" i="8" s="1"/>
  <c r="AT31" i="8"/>
  <c r="AZ31" i="8"/>
  <c r="CJ31" i="8" s="1"/>
  <c r="BL31" i="8"/>
  <c r="CV31" i="8" s="1"/>
  <c r="BN31" i="8"/>
  <c r="CX31" i="8" s="1"/>
  <c r="BO31" i="8"/>
  <c r="BP31" i="8"/>
  <c r="CZ31" i="8" s="1"/>
  <c r="BQ31" i="8"/>
  <c r="BR31" i="8"/>
  <c r="CE31" i="8"/>
  <c r="CF31" i="8"/>
  <c r="CG31" i="8"/>
  <c r="CH31" i="8"/>
  <c r="CI31" i="8"/>
  <c r="CK31" i="8"/>
  <c r="CL31" i="8"/>
  <c r="DD31" i="8"/>
  <c r="M32" i="8"/>
  <c r="P32" i="8"/>
  <c r="DB32" i="8" s="1"/>
  <c r="R32" i="8"/>
  <c r="S32" i="8"/>
  <c r="T32" i="8"/>
  <c r="U32" i="8"/>
  <c r="V32" i="8"/>
  <c r="Y32" i="8"/>
  <c r="AG32" i="8"/>
  <c r="BV32" i="8" s="1"/>
  <c r="AO32" i="8"/>
  <c r="AM32" i="8" s="1"/>
  <c r="AU32" i="8"/>
  <c r="BD32" i="8"/>
  <c r="BF32" i="8"/>
  <c r="G32" i="8" s="1"/>
  <c r="BG32" i="8"/>
  <c r="H32" i="8" s="1"/>
  <c r="BH32" i="8"/>
  <c r="I32" i="8" s="1"/>
  <c r="BI32" i="8"/>
  <c r="J32" i="8" s="1"/>
  <c r="BJ32" i="8"/>
  <c r="K32" i="8" s="1"/>
  <c r="BM32" i="8"/>
  <c r="BK32" i="8" s="1"/>
  <c r="M33" i="8"/>
  <c r="P33" i="8"/>
  <c r="DB33" i="8" s="1"/>
  <c r="R33" i="8"/>
  <c r="S33" i="8"/>
  <c r="T33" i="8"/>
  <c r="U33" i="8"/>
  <c r="V33" i="8"/>
  <c r="Y33" i="8"/>
  <c r="W33" i="8" s="1"/>
  <c r="AG33" i="8"/>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W34" i="8" s="1"/>
  <c r="AG34" i="8"/>
  <c r="AO34" i="8"/>
  <c r="AU34" i="8"/>
  <c r="BD34" i="8"/>
  <c r="E34" i="8" s="1"/>
  <c r="BF34" i="8"/>
  <c r="G34" i="8" s="1"/>
  <c r="BG34" i="8"/>
  <c r="H34" i="8" s="1"/>
  <c r="BH34" i="8"/>
  <c r="I34" i="8" s="1"/>
  <c r="BI34" i="8"/>
  <c r="J34" i="8" s="1"/>
  <c r="BJ34" i="8"/>
  <c r="K34" i="8" s="1"/>
  <c r="BM34" i="8"/>
  <c r="BK34" i="8" s="1"/>
  <c r="M35" i="8"/>
  <c r="P35" i="8"/>
  <c r="DB35" i="8" s="1"/>
  <c r="R35" i="8"/>
  <c r="S35" i="8"/>
  <c r="T35" i="8"/>
  <c r="U35" i="8"/>
  <c r="V35" i="8"/>
  <c r="Y35" i="8"/>
  <c r="W35" i="8" s="1"/>
  <c r="AG35" i="8"/>
  <c r="AO35" i="8"/>
  <c r="AM35" i="8" s="1"/>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E36" i="8" s="1"/>
  <c r="BF36" i="8"/>
  <c r="G36" i="8" s="1"/>
  <c r="BG36" i="8"/>
  <c r="H36" i="8" s="1"/>
  <c r="BH36" i="8"/>
  <c r="I36" i="8" s="1"/>
  <c r="BI36" i="8"/>
  <c r="J36" i="8" s="1"/>
  <c r="BJ36" i="8"/>
  <c r="K36" i="8" s="1"/>
  <c r="BM36" i="8"/>
  <c r="BK36" i="8" s="1"/>
  <c r="M37" i="8"/>
  <c r="P37" i="8"/>
  <c r="DB37" i="8" s="1"/>
  <c r="R37" i="8"/>
  <c r="S37" i="8"/>
  <c r="T37" i="8"/>
  <c r="U37" i="8"/>
  <c r="V37" i="8"/>
  <c r="Y37" i="8"/>
  <c r="W37" i="8" s="1"/>
  <c r="AG37" i="8"/>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E38" i="8" s="1"/>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O39" i="8"/>
  <c r="AM39" i="8" s="1"/>
  <c r="AU39" i="8"/>
  <c r="BD39" i="8"/>
  <c r="BF39" i="8"/>
  <c r="G39" i="8" s="1"/>
  <c r="BG39" i="8"/>
  <c r="H39" i="8" s="1"/>
  <c r="BH39" i="8"/>
  <c r="I39" i="8" s="1"/>
  <c r="BI39" i="8"/>
  <c r="J39" i="8" s="1"/>
  <c r="BJ39" i="8"/>
  <c r="K39" i="8" s="1"/>
  <c r="BM39" i="8"/>
  <c r="BK39" i="8" s="1"/>
  <c r="M40" i="8"/>
  <c r="P40" i="8"/>
  <c r="DB40" i="8" s="1"/>
  <c r="R40" i="8"/>
  <c r="S40" i="8"/>
  <c r="T40" i="8"/>
  <c r="U40" i="8"/>
  <c r="V40" i="8"/>
  <c r="Y40" i="8"/>
  <c r="W40" i="8" s="1"/>
  <c r="AG40" i="8"/>
  <c r="AO40" i="8"/>
  <c r="AM40" i="8" s="1"/>
  <c r="AU40" i="8"/>
  <c r="BD40" i="8"/>
  <c r="BF40" i="8"/>
  <c r="G40" i="8" s="1"/>
  <c r="BG40" i="8"/>
  <c r="H40" i="8" s="1"/>
  <c r="BH40" i="8"/>
  <c r="I40" i="8" s="1"/>
  <c r="BI40" i="8"/>
  <c r="J40" i="8" s="1"/>
  <c r="BJ40" i="8"/>
  <c r="K40" i="8" s="1"/>
  <c r="BM40" i="8"/>
  <c r="BK40" i="8" s="1"/>
  <c r="M41" i="8"/>
  <c r="P41" i="8"/>
  <c r="DB41" i="8" s="1"/>
  <c r="R41" i="8"/>
  <c r="S41" i="8"/>
  <c r="T41" i="8"/>
  <c r="U41" i="8"/>
  <c r="V41" i="8"/>
  <c r="Y41" i="8"/>
  <c r="W41" i="8" s="1"/>
  <c r="AG41" i="8"/>
  <c r="AO41" i="8"/>
  <c r="AM41" i="8" s="1"/>
  <c r="AU41" i="8"/>
  <c r="BD41" i="8"/>
  <c r="BF41" i="8"/>
  <c r="G41" i="8" s="1"/>
  <c r="BG41" i="8"/>
  <c r="H41" i="8" s="1"/>
  <c r="BH41" i="8"/>
  <c r="I41" i="8" s="1"/>
  <c r="BI41" i="8"/>
  <c r="J41" i="8" s="1"/>
  <c r="BJ41" i="8"/>
  <c r="K41" i="8" s="1"/>
  <c r="BM41" i="8"/>
  <c r="BK41" i="8" s="1"/>
  <c r="M42" i="8"/>
  <c r="P42" i="8"/>
  <c r="DB42" i="8" s="1"/>
  <c r="R42" i="8"/>
  <c r="S42" i="8"/>
  <c r="T42" i="8"/>
  <c r="U42" i="8"/>
  <c r="V42" i="8"/>
  <c r="Y42" i="8"/>
  <c r="W42" i="8" s="1"/>
  <c r="AG42" i="8"/>
  <c r="AO42" i="8"/>
  <c r="AM42" i="8" s="1"/>
  <c r="AU42" i="8"/>
  <c r="BD42" i="8"/>
  <c r="DE42" i="8" s="1"/>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DE45" i="8" s="1"/>
  <c r="BH45" i="8"/>
  <c r="I45" i="8" s="1"/>
  <c r="BI45" i="8"/>
  <c r="J45" i="8" s="1"/>
  <c r="BJ45" i="8"/>
  <c r="K45" i="8" s="1"/>
  <c r="BM45" i="8"/>
  <c r="BK45" i="8" s="1"/>
  <c r="M46" i="8"/>
  <c r="P46" i="8"/>
  <c r="DB46" i="8" s="1"/>
  <c r="R46" i="8"/>
  <c r="S46" i="8"/>
  <c r="T46" i="8"/>
  <c r="U46" i="8"/>
  <c r="V46" i="8"/>
  <c r="Y46" i="8"/>
  <c r="W46" i="8" s="1"/>
  <c r="AG46" i="8"/>
  <c r="BD46" i="8"/>
  <c r="DC46" i="8" s="1"/>
  <c r="BF46" i="8"/>
  <c r="G46" i="8" s="1"/>
  <c r="BG46" i="8"/>
  <c r="H46" i="8" s="1"/>
  <c r="BH46" i="8"/>
  <c r="I46" i="8" s="1"/>
  <c r="BI46" i="8"/>
  <c r="J46" i="8" s="1"/>
  <c r="BJ46" i="8"/>
  <c r="K46" i="8" s="1"/>
  <c r="BM46" i="8"/>
  <c r="M47" i="8"/>
  <c r="P47" i="8"/>
  <c r="DB47" i="8" s="1"/>
  <c r="T47" i="8"/>
  <c r="U47" i="8"/>
  <c r="V47" i="8"/>
  <c r="Z47" i="8"/>
  <c r="R47" i="8" s="1"/>
  <c r="AA47" i="8"/>
  <c r="AG47" i="8"/>
  <c r="AE47" i="8" s="1"/>
  <c r="AO47" i="8"/>
  <c r="AU47" i="8"/>
  <c r="BD47" i="8"/>
  <c r="BH47" i="8"/>
  <c r="I47" i="8" s="1"/>
  <c r="BI47" i="8"/>
  <c r="J47" i="8" s="1"/>
  <c r="BJ47" i="8"/>
  <c r="K47" i="8" s="1"/>
  <c r="BM47" i="8"/>
  <c r="BK47" i="8" s="1"/>
  <c r="M48" i="8"/>
  <c r="P48" i="8"/>
  <c r="DB48" i="8" s="1"/>
  <c r="T48" i="8"/>
  <c r="U48" i="8"/>
  <c r="V48" i="8"/>
  <c r="Z48" i="8"/>
  <c r="BF48" i="8" s="1"/>
  <c r="G48" i="8" s="1"/>
  <c r="AA48" i="8"/>
  <c r="AG48" i="8"/>
  <c r="AE48" i="8" s="1"/>
  <c r="AO48" i="8"/>
  <c r="AM48" i="8" s="1"/>
  <c r="AU48" i="8"/>
  <c r="BD48" i="8"/>
  <c r="BH48" i="8"/>
  <c r="I48" i="8" s="1"/>
  <c r="BI48" i="8"/>
  <c r="J48" i="8" s="1"/>
  <c r="BJ48" i="8"/>
  <c r="K48" i="8" s="1"/>
  <c r="BM48" i="8"/>
  <c r="BK48" i="8" s="1"/>
  <c r="M49" i="8"/>
  <c r="P49" i="8"/>
  <c r="DB49" i="8" s="1"/>
  <c r="T49" i="8"/>
  <c r="U49" i="8"/>
  <c r="V49" i="8"/>
  <c r="Z49" i="8"/>
  <c r="AA49" i="8"/>
  <c r="BG49" i="8" s="1"/>
  <c r="H49" i="8" s="1"/>
  <c r="AG49" i="8"/>
  <c r="AE49" i="8" s="1"/>
  <c r="AO49" i="8"/>
  <c r="AM49" i="8" s="1"/>
  <c r="AU49" i="8"/>
  <c r="BD49" i="8"/>
  <c r="DE49" i="8" s="1"/>
  <c r="BH49" i="8"/>
  <c r="I49" i="8" s="1"/>
  <c r="BI49" i="8"/>
  <c r="J49" i="8" s="1"/>
  <c r="BJ49" i="8"/>
  <c r="K49" i="8" s="1"/>
  <c r="BM49" i="8"/>
  <c r="BK49" i="8" s="1"/>
  <c r="M50" i="8"/>
  <c r="P50" i="8"/>
  <c r="DB50" i="8" s="1"/>
  <c r="R50" i="8"/>
  <c r="S50" i="8"/>
  <c r="T50" i="8"/>
  <c r="U50" i="8"/>
  <c r="V50" i="8"/>
  <c r="Y50" i="8"/>
  <c r="AG50" i="8"/>
  <c r="AE50" i="8" s="1"/>
  <c r="BD50" i="8"/>
  <c r="BF50" i="8"/>
  <c r="G50" i="8" s="1"/>
  <c r="BG50" i="8"/>
  <c r="H50" i="8" s="1"/>
  <c r="BH50" i="8"/>
  <c r="I50" i="8" s="1"/>
  <c r="BI50" i="8"/>
  <c r="J50" i="8" s="1"/>
  <c r="BJ50" i="8"/>
  <c r="K50" i="8" s="1"/>
  <c r="BM50" i="8"/>
  <c r="M51" i="8"/>
  <c r="P51" i="8"/>
  <c r="DB51" i="8" s="1"/>
  <c r="T51" i="8"/>
  <c r="U51" i="8"/>
  <c r="V51" i="8"/>
  <c r="Z51" i="8"/>
  <c r="AA51" i="8"/>
  <c r="S51" i="8" s="1"/>
  <c r="AG51" i="8"/>
  <c r="AE51" i="8" s="1"/>
  <c r="AO51" i="8"/>
  <c r="AM51" i="8" s="1"/>
  <c r="AU51" i="8"/>
  <c r="BD51" i="8"/>
  <c r="BH51" i="8"/>
  <c r="I51" i="8" s="1"/>
  <c r="BI51" i="8"/>
  <c r="J51" i="8" s="1"/>
  <c r="BJ51" i="8"/>
  <c r="K51" i="8" s="1"/>
  <c r="BM51" i="8"/>
  <c r="BK51" i="8" s="1"/>
  <c r="M52" i="8"/>
  <c r="P52" i="8"/>
  <c r="DB52" i="8" s="1"/>
  <c r="T52" i="8"/>
  <c r="U52" i="8"/>
  <c r="V52" i="8"/>
  <c r="Z52" i="8"/>
  <c r="AA52" i="8"/>
  <c r="S52" i="8" s="1"/>
  <c r="AG52" i="8"/>
  <c r="AE52" i="8" s="1"/>
  <c r="AO52" i="8"/>
  <c r="AM52" i="8" s="1"/>
  <c r="AU52" i="8"/>
  <c r="BD52" i="8"/>
  <c r="BH52" i="8"/>
  <c r="I52" i="8" s="1"/>
  <c r="BI52" i="8"/>
  <c r="J52" i="8" s="1"/>
  <c r="BJ52" i="8"/>
  <c r="K52" i="8" s="1"/>
  <c r="BM52" i="8"/>
  <c r="BK52" i="8" s="1"/>
  <c r="X53" i="8"/>
  <c r="AB53" i="8"/>
  <c r="T53" i="8" s="1"/>
  <c r="AC53" i="8"/>
  <c r="AD53" i="8"/>
  <c r="AJ53" i="8"/>
  <c r="AK53" i="8"/>
  <c r="AL53" i="8"/>
  <c r="AN53" i="8"/>
  <c r="AP53" i="8"/>
  <c r="AQ53" i="8"/>
  <c r="AR53" i="8"/>
  <c r="AS53" i="8"/>
  <c r="AT53" i="8"/>
  <c r="CD53" i="8" s="1"/>
  <c r="AZ53" i="8"/>
  <c r="BA53" i="8"/>
  <c r="CK53" i="8" s="1"/>
  <c r="BB53" i="8"/>
  <c r="BL53" i="8"/>
  <c r="BN53" i="8"/>
  <c r="BO53" i="8"/>
  <c r="BP53" i="8"/>
  <c r="BQ53" i="8"/>
  <c r="DA53" i="8" s="1"/>
  <c r="BR53" i="8"/>
  <c r="CE53" i="8"/>
  <c r="CF53" i="8"/>
  <c r="CG53" i="8"/>
  <c r="CH53" i="8"/>
  <c r="CI53" i="8"/>
  <c r="DD53" i="8"/>
  <c r="M54" i="8"/>
  <c r="P54" i="8"/>
  <c r="DB54" i="8" s="1"/>
  <c r="T54" i="8"/>
  <c r="U54" i="8"/>
  <c r="V54" i="8"/>
  <c r="Z54" i="8"/>
  <c r="AA54" i="8"/>
  <c r="BG54" i="8" s="1"/>
  <c r="H54" i="8" s="1"/>
  <c r="AG54" i="8"/>
  <c r="AE54" i="8" s="1"/>
  <c r="AO54" i="8"/>
  <c r="AM54" i="8" s="1"/>
  <c r="AU54" i="8"/>
  <c r="BD54" i="8"/>
  <c r="E54" i="8" s="1"/>
  <c r="BH54" i="8"/>
  <c r="I54" i="8" s="1"/>
  <c r="BI54" i="8"/>
  <c r="J54" i="8" s="1"/>
  <c r="BJ54" i="8"/>
  <c r="K54" i="8" s="1"/>
  <c r="BM54" i="8"/>
  <c r="BK54" i="8" s="1"/>
  <c r="M55" i="8"/>
  <c r="P55" i="8"/>
  <c r="DB55" i="8" s="1"/>
  <c r="T55" i="8"/>
  <c r="U55" i="8"/>
  <c r="V55" i="8"/>
  <c r="Z55" i="8"/>
  <c r="BF55" i="8" s="1"/>
  <c r="G55" i="8" s="1"/>
  <c r="AA55" i="8"/>
  <c r="AG55" i="8"/>
  <c r="AE55" i="8" s="1"/>
  <c r="AO55" i="8"/>
  <c r="AU55" i="8"/>
  <c r="BD55" i="8"/>
  <c r="BH55" i="8"/>
  <c r="I55" i="8" s="1"/>
  <c r="BI55" i="8"/>
  <c r="J55" i="8" s="1"/>
  <c r="BJ55" i="8"/>
  <c r="K55" i="8" s="1"/>
  <c r="BM55" i="8"/>
  <c r="BK55" i="8" s="1"/>
  <c r="M56" i="8"/>
  <c r="P56" i="8"/>
  <c r="DB56" i="8" s="1"/>
  <c r="T56" i="8"/>
  <c r="U56" i="8"/>
  <c r="V56" i="8"/>
  <c r="Z56" i="8"/>
  <c r="AA56" i="8"/>
  <c r="S56" i="8" s="1"/>
  <c r="AG56" i="8"/>
  <c r="AE56" i="8" s="1"/>
  <c r="AO56" i="8"/>
  <c r="AM56" i="8" s="1"/>
  <c r="AU56" i="8"/>
  <c r="BD56" i="8"/>
  <c r="E56" i="8" s="1"/>
  <c r="BH56" i="8"/>
  <c r="I56" i="8" s="1"/>
  <c r="BI56" i="8"/>
  <c r="J56" i="8" s="1"/>
  <c r="BJ56" i="8"/>
  <c r="K56" i="8" s="1"/>
  <c r="BM56" i="8"/>
  <c r="BK56" i="8" s="1"/>
  <c r="M57" i="8"/>
  <c r="P57" i="8"/>
  <c r="DB57" i="8" s="1"/>
  <c r="T57" i="8"/>
  <c r="U57" i="8"/>
  <c r="V57" i="8"/>
  <c r="Z57" i="8"/>
  <c r="BF57" i="8" s="1"/>
  <c r="G57" i="8" s="1"/>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DE58" i="8" s="1"/>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S60" i="8" s="1"/>
  <c r="AG60" i="8"/>
  <c r="AE60" i="8" s="1"/>
  <c r="AO60" i="8"/>
  <c r="AM60" i="8" s="1"/>
  <c r="AU60" i="8"/>
  <c r="BD60" i="8"/>
  <c r="BH60" i="8"/>
  <c r="I60" i="8" s="1"/>
  <c r="BI60" i="8"/>
  <c r="J60" i="8" s="1"/>
  <c r="BJ60" i="8"/>
  <c r="K60" i="8" s="1"/>
  <c r="BM60" i="8"/>
  <c r="BK60" i="8" s="1"/>
  <c r="M61" i="8"/>
  <c r="P61" i="8"/>
  <c r="DB61" i="8" s="1"/>
  <c r="T61" i="8"/>
  <c r="U61" i="8"/>
  <c r="V61" i="8"/>
  <c r="Z61" i="8"/>
  <c r="R61" i="8" s="1"/>
  <c r="AA61" i="8"/>
  <c r="AG61" i="8"/>
  <c r="AE61" i="8" s="1"/>
  <c r="AO61" i="8"/>
  <c r="AM61" i="8" s="1"/>
  <c r="AU61" i="8"/>
  <c r="BD61" i="8"/>
  <c r="E61" i="8" s="1"/>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BH62" i="8"/>
  <c r="I62" i="8" s="1"/>
  <c r="BI62" i="8"/>
  <c r="J62" i="8" s="1"/>
  <c r="BJ62" i="8"/>
  <c r="K62" i="8" s="1"/>
  <c r="BM62" i="8"/>
  <c r="BK62" i="8" s="1"/>
  <c r="M63" i="8"/>
  <c r="P63" i="8"/>
  <c r="DB63" i="8" s="1"/>
  <c r="R63" i="8"/>
  <c r="S63" i="8"/>
  <c r="T63" i="8"/>
  <c r="U63" i="8"/>
  <c r="V63" i="8"/>
  <c r="Y63" i="8"/>
  <c r="W63" i="8" s="1"/>
  <c r="AG63" i="8"/>
  <c r="BD63" i="8"/>
  <c r="BF63" i="8"/>
  <c r="G63" i="8" s="1"/>
  <c r="BG63" i="8"/>
  <c r="H63" i="8" s="1"/>
  <c r="BH63" i="8"/>
  <c r="I63" i="8" s="1"/>
  <c r="BI63" i="8"/>
  <c r="J63" i="8" s="1"/>
  <c r="BJ63" i="8"/>
  <c r="K63" i="8" s="1"/>
  <c r="BM63" i="8"/>
  <c r="M64" i="8"/>
  <c r="P64" i="8"/>
  <c r="DB64" i="8" s="1"/>
  <c r="R64" i="8"/>
  <c r="S64" i="8"/>
  <c r="T64" i="8"/>
  <c r="U64" i="8"/>
  <c r="V64" i="8"/>
  <c r="Y64" i="8"/>
  <c r="W64" i="8" s="1"/>
  <c r="AG64" i="8"/>
  <c r="BD64" i="8"/>
  <c r="BF64" i="8"/>
  <c r="G64" i="8" s="1"/>
  <c r="BG64" i="8"/>
  <c r="H64" i="8" s="1"/>
  <c r="BH64" i="8"/>
  <c r="I64" i="8" s="1"/>
  <c r="BI64" i="8"/>
  <c r="J64" i="8" s="1"/>
  <c r="BJ64" i="8"/>
  <c r="K64" i="8" s="1"/>
  <c r="BM64" i="8"/>
  <c r="U65" i="8"/>
  <c r="V65" i="8"/>
  <c r="X65" i="8"/>
  <c r="P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BF66" i="8"/>
  <c r="G66" i="8" s="1"/>
  <c r="BG66" i="8"/>
  <c r="H66" i="8" s="1"/>
  <c r="BH66" i="8"/>
  <c r="I66" i="8" s="1"/>
  <c r="BI66" i="8"/>
  <c r="J66" i="8" s="1"/>
  <c r="BJ66" i="8"/>
  <c r="K66" i="8" s="1"/>
  <c r="BM66" i="8"/>
  <c r="M67" i="8"/>
  <c r="P67" i="8"/>
  <c r="DB67" i="8" s="1"/>
  <c r="R67" i="8"/>
  <c r="S67" i="8"/>
  <c r="T67" i="8"/>
  <c r="U67" i="8"/>
  <c r="V67" i="8"/>
  <c r="Y67" i="8"/>
  <c r="AG67" i="8"/>
  <c r="AE67" i="8" s="1"/>
  <c r="AO67" i="8"/>
  <c r="AM67" i="8" s="1"/>
  <c r="AU67" i="8"/>
  <c r="BD67" i="8"/>
  <c r="DC67" i="8" s="1"/>
  <c r="BF67" i="8"/>
  <c r="G67" i="8" s="1"/>
  <c r="BG67" i="8"/>
  <c r="H67" i="8" s="1"/>
  <c r="BH67" i="8"/>
  <c r="I67" i="8" s="1"/>
  <c r="BI67" i="8"/>
  <c r="J67" i="8" s="1"/>
  <c r="BJ67" i="8"/>
  <c r="K67" i="8" s="1"/>
  <c r="BM67" i="8"/>
  <c r="BK67" i="8" s="1"/>
  <c r="M68" i="8"/>
  <c r="P68" i="8"/>
  <c r="DB68" i="8" s="1"/>
  <c r="R68" i="8"/>
  <c r="S68" i="8"/>
  <c r="T68" i="8"/>
  <c r="U68" i="8"/>
  <c r="V68" i="8"/>
  <c r="Y68" i="8"/>
  <c r="AG68" i="8"/>
  <c r="AE68" i="8" s="1"/>
  <c r="AO68" i="8"/>
  <c r="AM68" i="8" s="1"/>
  <c r="AU68" i="8"/>
  <c r="BD68" i="8"/>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BF69" i="8"/>
  <c r="G69" i="8" s="1"/>
  <c r="BG69" i="8"/>
  <c r="H69" i="8" s="1"/>
  <c r="BH69" i="8"/>
  <c r="I69" i="8" s="1"/>
  <c r="BI69" i="8"/>
  <c r="J69" i="8" s="1"/>
  <c r="BJ69" i="8"/>
  <c r="K69" i="8" s="1"/>
  <c r="BM69" i="8"/>
  <c r="BK69" i="8" s="1"/>
  <c r="M70" i="8"/>
  <c r="P70" i="8"/>
  <c r="DB70" i="8" s="1"/>
  <c r="R70" i="8"/>
  <c r="S70" i="8"/>
  <c r="T70" i="8"/>
  <c r="U70" i="8"/>
  <c r="V70" i="8"/>
  <c r="Y70" i="8"/>
  <c r="AG70" i="8"/>
  <c r="AE70" i="8" s="1"/>
  <c r="AO70" i="8"/>
  <c r="AM70" i="8" s="1"/>
  <c r="AU70" i="8"/>
  <c r="BD70" i="8"/>
  <c r="E70" i="8" s="1"/>
  <c r="BF70" i="8"/>
  <c r="G70" i="8" s="1"/>
  <c r="BG70" i="8"/>
  <c r="H70" i="8" s="1"/>
  <c r="BH70" i="8"/>
  <c r="I70" i="8" s="1"/>
  <c r="BI70" i="8"/>
  <c r="J70" i="8" s="1"/>
  <c r="BJ70" i="8"/>
  <c r="K70" i="8" s="1"/>
  <c r="BM70" i="8"/>
  <c r="BK70" i="8" s="1"/>
  <c r="M71" i="8"/>
  <c r="P71" i="8"/>
  <c r="DB71" i="8" s="1"/>
  <c r="R71" i="8"/>
  <c r="S71" i="8"/>
  <c r="T71" i="8"/>
  <c r="U71" i="8"/>
  <c r="V71" i="8"/>
  <c r="Y71" i="8"/>
  <c r="AG71" i="8"/>
  <c r="AO71" i="8"/>
  <c r="AM71" i="8" s="1"/>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M72" i="8" s="1"/>
  <c r="AU72" i="8"/>
  <c r="BD72" i="8"/>
  <c r="BF72" i="8"/>
  <c r="G72" i="8" s="1"/>
  <c r="BG72" i="8"/>
  <c r="H72" i="8" s="1"/>
  <c r="BH72" i="8"/>
  <c r="I72" i="8" s="1"/>
  <c r="BI72" i="8"/>
  <c r="J72" i="8" s="1"/>
  <c r="BJ72" i="8"/>
  <c r="K72" i="8" s="1"/>
  <c r="BM72" i="8"/>
  <c r="BK72" i="8" s="1"/>
  <c r="U73" i="8"/>
  <c r="V73" i="8"/>
  <c r="X73" i="8"/>
  <c r="Z73" i="8"/>
  <c r="AA73" i="8"/>
  <c r="S73" i="8" s="1"/>
  <c r="AB73" i="8"/>
  <c r="AJ73" i="8"/>
  <c r="AG73" i="8" s="1"/>
  <c r="AE73" i="8" s="1"/>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E74" i="8" s="1"/>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AO78" i="8"/>
  <c r="AM78" i="8" s="1"/>
  <c r="AU78" i="8"/>
  <c r="BD78" i="8"/>
  <c r="BF78" i="8"/>
  <c r="G78" i="8" s="1"/>
  <c r="BG78" i="8"/>
  <c r="H78" i="8" s="1"/>
  <c r="BH78" i="8"/>
  <c r="I78" i="8" s="1"/>
  <c r="BI78" i="8"/>
  <c r="J78" i="8" s="1"/>
  <c r="BJ78" i="8"/>
  <c r="K78" i="8" s="1"/>
  <c r="BM78" i="8"/>
  <c r="BK78" i="8" s="1"/>
  <c r="U79" i="8"/>
  <c r="V79" i="8"/>
  <c r="X79" i="8"/>
  <c r="Z79" i="8"/>
  <c r="R79" i="8" s="1"/>
  <c r="AA79" i="8"/>
  <c r="AB79" i="8"/>
  <c r="AJ79" i="8"/>
  <c r="AN79" i="8"/>
  <c r="BX79" i="8" s="1"/>
  <c r="AP79" i="8"/>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E80" i="8" s="1"/>
  <c r="AO80" i="8"/>
  <c r="AM80" i="8" s="1"/>
  <c r="AU80" i="8"/>
  <c r="BD80" i="8"/>
  <c r="E80" i="8" s="1"/>
  <c r="BF80" i="8"/>
  <c r="G80" i="8" s="1"/>
  <c r="BG80" i="8"/>
  <c r="H80" i="8" s="1"/>
  <c r="BH80" i="8"/>
  <c r="I80" i="8" s="1"/>
  <c r="BI80" i="8"/>
  <c r="J80" i="8" s="1"/>
  <c r="BJ80" i="8"/>
  <c r="K80" i="8" s="1"/>
  <c r="BM80" i="8"/>
  <c r="BK80" i="8" s="1"/>
  <c r="M81" i="8"/>
  <c r="P81" i="8"/>
  <c r="DB81" i="8" s="1"/>
  <c r="R81" i="8"/>
  <c r="S81" i="8"/>
  <c r="T81" i="8"/>
  <c r="U81" i="8"/>
  <c r="V81" i="8"/>
  <c r="Y81" i="8"/>
  <c r="AG81" i="8"/>
  <c r="AE81" i="8" s="1"/>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E82" i="8" s="1"/>
  <c r="AO82" i="8"/>
  <c r="AM82" i="8" s="1"/>
  <c r="AU82" i="8"/>
  <c r="BD82" i="8"/>
  <c r="BF82" i="8"/>
  <c r="G82" i="8" s="1"/>
  <c r="BG82" i="8"/>
  <c r="H82" i="8" s="1"/>
  <c r="BH82" i="8"/>
  <c r="I82" i="8" s="1"/>
  <c r="BI82" i="8"/>
  <c r="J82" i="8" s="1"/>
  <c r="BJ82" i="8"/>
  <c r="K82" i="8" s="1"/>
  <c r="BM82" i="8"/>
  <c r="BK82" i="8" s="1"/>
  <c r="U83" i="8"/>
  <c r="V83" i="8"/>
  <c r="X83" i="8"/>
  <c r="P83" i="8" s="1"/>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DC84" i="8" s="1"/>
  <c r="BH84" i="8"/>
  <c r="I84" i="8" s="1"/>
  <c r="BI84" i="8"/>
  <c r="J84" i="8" s="1"/>
  <c r="BJ84" i="8"/>
  <c r="K84" i="8" s="1"/>
  <c r="BM84" i="8"/>
  <c r="BK84" i="8" s="1"/>
  <c r="M85" i="8"/>
  <c r="P85" i="8"/>
  <c r="DB85" i="8" s="1"/>
  <c r="T85" i="8"/>
  <c r="U85" i="8"/>
  <c r="V85" i="8"/>
  <c r="Z85" i="8"/>
  <c r="BF85" i="8" s="1"/>
  <c r="G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R88" i="8" s="1"/>
  <c r="AA88" i="8"/>
  <c r="BG88" i="8" s="1"/>
  <c r="H88" i="8" s="1"/>
  <c r="AG88" i="8"/>
  <c r="AE88" i="8" s="1"/>
  <c r="AO88" i="8"/>
  <c r="AM88" i="8" s="1"/>
  <c r="AU88" i="8"/>
  <c r="BD88" i="8"/>
  <c r="BH88" i="8"/>
  <c r="I88" i="8" s="1"/>
  <c r="BI88" i="8"/>
  <c r="J88" i="8" s="1"/>
  <c r="BJ88" i="8"/>
  <c r="K88" i="8" s="1"/>
  <c r="BM88" i="8"/>
  <c r="BK88" i="8" s="1"/>
  <c r="U89" i="8"/>
  <c r="V89" i="8"/>
  <c r="X89" i="8"/>
  <c r="Z89" i="8"/>
  <c r="AA89" i="8"/>
  <c r="S89" i="8" s="1"/>
  <c r="AB89" i="8"/>
  <c r="AJ89" i="8"/>
  <c r="AG89" i="8" s="1"/>
  <c r="AE89" i="8" s="1"/>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W90" i="8" s="1"/>
  <c r="AG90" i="8"/>
  <c r="AO90" i="8"/>
  <c r="AM90" i="8" s="1"/>
  <c r="AU90" i="8"/>
  <c r="BD90" i="8"/>
  <c r="DE90" i="8" s="1"/>
  <c r="BF90" i="8"/>
  <c r="G90" i="8" s="1"/>
  <c r="BG90" i="8"/>
  <c r="H90" i="8" s="1"/>
  <c r="BH90" i="8"/>
  <c r="I90" i="8" s="1"/>
  <c r="BI90" i="8"/>
  <c r="J90" i="8" s="1"/>
  <c r="BJ90" i="8"/>
  <c r="K90" i="8" s="1"/>
  <c r="BM90" i="8"/>
  <c r="BK90" i="8" s="1"/>
  <c r="M91" i="8"/>
  <c r="P91" i="8"/>
  <c r="DB91" i="8" s="1"/>
  <c r="R91" i="8"/>
  <c r="S91" i="8"/>
  <c r="T91" i="8"/>
  <c r="U91" i="8"/>
  <c r="V91" i="8"/>
  <c r="Y91" i="8"/>
  <c r="W91" i="8" s="1"/>
  <c r="AG91" i="8"/>
  <c r="AO91" i="8"/>
  <c r="AM91" i="8" s="1"/>
  <c r="AU91" i="8"/>
  <c r="BD91" i="8"/>
  <c r="DE91" i="8" s="1"/>
  <c r="BF91" i="8"/>
  <c r="G91" i="8" s="1"/>
  <c r="BG91" i="8"/>
  <c r="H91" i="8" s="1"/>
  <c r="BH91" i="8"/>
  <c r="I91" i="8" s="1"/>
  <c r="BI91" i="8"/>
  <c r="J91" i="8" s="1"/>
  <c r="BJ91" i="8"/>
  <c r="K91" i="8" s="1"/>
  <c r="BM91" i="8"/>
  <c r="BK91" i="8" s="1"/>
  <c r="M92" i="8"/>
  <c r="P92" i="8"/>
  <c r="DB92" i="8" s="1"/>
  <c r="R92" i="8"/>
  <c r="S92" i="8"/>
  <c r="T92" i="8"/>
  <c r="U92" i="8"/>
  <c r="V92" i="8"/>
  <c r="Y92" i="8"/>
  <c r="W92" i="8" s="1"/>
  <c r="AG92" i="8"/>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W93" i="8" s="1"/>
  <c r="AG93" i="8"/>
  <c r="AO93" i="8"/>
  <c r="AM93" i="8" s="1"/>
  <c r="AU93" i="8"/>
  <c r="BD93" i="8"/>
  <c r="DC93" i="8" s="1"/>
  <c r="BF93" i="8"/>
  <c r="G93" i="8" s="1"/>
  <c r="BG93" i="8"/>
  <c r="H93" i="8" s="1"/>
  <c r="BH93" i="8"/>
  <c r="I93" i="8" s="1"/>
  <c r="BI93" i="8"/>
  <c r="J93" i="8" s="1"/>
  <c r="BJ93" i="8"/>
  <c r="K93" i="8" s="1"/>
  <c r="BM93" i="8"/>
  <c r="BK93" i="8" s="1"/>
  <c r="U94" i="8"/>
  <c r="V94" i="8"/>
  <c r="X94" i="8"/>
  <c r="M94" i="8" s="1"/>
  <c r="Z94" i="8"/>
  <c r="R94" i="8" s="1"/>
  <c r="AA94" i="8"/>
  <c r="AB94" i="8"/>
  <c r="AJ94" i="8"/>
  <c r="AN94" i="8"/>
  <c r="AP94" i="8"/>
  <c r="AQ94" i="8"/>
  <c r="AR94" i="8"/>
  <c r="AZ94" i="8"/>
  <c r="BI94" i="8"/>
  <c r="BJ94" i="8"/>
  <c r="K94" i="8" s="1"/>
  <c r="BL94" i="8"/>
  <c r="BN94" i="8"/>
  <c r="BO94" i="8"/>
  <c r="BP94" i="8"/>
  <c r="DD94" i="8"/>
  <c r="M95" i="8"/>
  <c r="P95" i="8"/>
  <c r="DB95" i="8" s="1"/>
  <c r="R95" i="8"/>
  <c r="S95" i="8"/>
  <c r="T95" i="8"/>
  <c r="U95" i="8"/>
  <c r="V95" i="8"/>
  <c r="Y95" i="8"/>
  <c r="AG95" i="8"/>
  <c r="AO95" i="8"/>
  <c r="AM95" i="8" s="1"/>
  <c r="AU95" i="8"/>
  <c r="BD95" i="8"/>
  <c r="BF95" i="8"/>
  <c r="G95" i="8" s="1"/>
  <c r="BG95" i="8"/>
  <c r="H95" i="8" s="1"/>
  <c r="BH95" i="8"/>
  <c r="I95" i="8" s="1"/>
  <c r="BI95" i="8"/>
  <c r="J95" i="8" s="1"/>
  <c r="BJ95" i="8"/>
  <c r="K95" i="8" s="1"/>
  <c r="BM95" i="8"/>
  <c r="M96" i="8"/>
  <c r="P96" i="8"/>
  <c r="DB96" i="8" s="1"/>
  <c r="R96" i="8"/>
  <c r="S96" i="8"/>
  <c r="T96" i="8"/>
  <c r="U96" i="8"/>
  <c r="V96" i="8"/>
  <c r="Y96" i="8"/>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BF97" i="8"/>
  <c r="G97" i="8" s="1"/>
  <c r="BG97" i="8"/>
  <c r="H97" i="8" s="1"/>
  <c r="BH97" i="8"/>
  <c r="I97" i="8" s="1"/>
  <c r="BI97" i="8"/>
  <c r="J97" i="8" s="1"/>
  <c r="BJ97" i="8"/>
  <c r="K97" i="8" s="1"/>
  <c r="BM97" i="8"/>
  <c r="M98" i="8"/>
  <c r="P98" i="8"/>
  <c r="DB98" i="8" s="1"/>
  <c r="R98" i="8"/>
  <c r="S98" i="8"/>
  <c r="T98" i="8"/>
  <c r="U98" i="8"/>
  <c r="V98" i="8"/>
  <c r="Y98" i="8"/>
  <c r="AG98" i="8"/>
  <c r="AE98" i="8" s="1"/>
  <c r="AO98" i="8"/>
  <c r="AM98" i="8" s="1"/>
  <c r="AU98" i="8"/>
  <c r="BD98" i="8"/>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BF99" i="8"/>
  <c r="G99" i="8" s="1"/>
  <c r="BG99" i="8"/>
  <c r="H99" i="8" s="1"/>
  <c r="BH99" i="8"/>
  <c r="I99" i="8" s="1"/>
  <c r="BI99" i="8"/>
  <c r="J99" i="8" s="1"/>
  <c r="BJ99" i="8"/>
  <c r="K99" i="8" s="1"/>
  <c r="BM99" i="8"/>
  <c r="BK99" i="8" s="1"/>
  <c r="M100" i="8"/>
  <c r="P100" i="8"/>
  <c r="DB100" i="8" s="1"/>
  <c r="R100" i="8"/>
  <c r="S100" i="8"/>
  <c r="T100" i="8"/>
  <c r="U100" i="8"/>
  <c r="V100" i="8"/>
  <c r="Y100" i="8"/>
  <c r="W100" i="8" s="1"/>
  <c r="AG100" i="8"/>
  <c r="AE100" i="8" s="1"/>
  <c r="AO100" i="8"/>
  <c r="AM100" i="8" s="1"/>
  <c r="AU100" i="8"/>
  <c r="BD100" i="8"/>
  <c r="BF100" i="8"/>
  <c r="G100" i="8" s="1"/>
  <c r="BG100" i="8"/>
  <c r="H100" i="8" s="1"/>
  <c r="BH100" i="8"/>
  <c r="I100" i="8" s="1"/>
  <c r="BI100" i="8"/>
  <c r="J100" i="8" s="1"/>
  <c r="BJ100" i="8"/>
  <c r="K100" i="8" s="1"/>
  <c r="BM100" i="8"/>
  <c r="BK100" i="8" s="1"/>
  <c r="X101" i="8"/>
  <c r="P101" i="8" s="1"/>
  <c r="Z101" i="8"/>
  <c r="AA101" i="8"/>
  <c r="S101" i="8" s="1"/>
  <c r="AB101" i="8"/>
  <c r="AC101" i="8"/>
  <c r="AD101" i="8"/>
  <c r="AJ101" i="8"/>
  <c r="AK101" i="8"/>
  <c r="AL101" i="8"/>
  <c r="AN101" i="8"/>
  <c r="AP101" i="8"/>
  <c r="AQ101" i="8"/>
  <c r="AV101" i="8"/>
  <c r="AW101" i="8"/>
  <c r="EW30" i="8" s="1"/>
  <c r="AX101" i="8"/>
  <c r="AX30" i="8" s="1"/>
  <c r="AY101" i="8"/>
  <c r="AY30" i="8" s="1"/>
  <c r="BL101" i="8"/>
  <c r="BN101" i="8"/>
  <c r="BO101" i="8"/>
  <c r="BP101" i="8"/>
  <c r="BQ101" i="8"/>
  <c r="DA101" i="8" s="1"/>
  <c r="BR101" i="8"/>
  <c r="CC101" i="8"/>
  <c r="CD101" i="8"/>
  <c r="CK101" i="8"/>
  <c r="CL101" i="8"/>
  <c r="DD101" i="8"/>
  <c r="M102" i="8"/>
  <c r="P102" i="8"/>
  <c r="DB102" i="8" s="1"/>
  <c r="R102" i="8"/>
  <c r="S102" i="8"/>
  <c r="T102" i="8"/>
  <c r="U102" i="8"/>
  <c r="V102" i="8"/>
  <c r="Y102" i="8"/>
  <c r="N102" i="8" s="1"/>
  <c r="AO102" i="8"/>
  <c r="AU102" i="8"/>
  <c r="AU101" i="8" s="1"/>
  <c r="CE101" i="8" s="1"/>
  <c r="BD102" i="8"/>
  <c r="BF102" i="8"/>
  <c r="G102" i="8" s="1"/>
  <c r="BG102" i="8"/>
  <c r="H102" i="8" s="1"/>
  <c r="BH102" i="8"/>
  <c r="I102" i="8" s="1"/>
  <c r="BI102" i="8"/>
  <c r="J102" i="8" s="1"/>
  <c r="BJ102" i="8"/>
  <c r="K102" i="8" s="1"/>
  <c r="BM102" i="8"/>
  <c r="BK102" i="8" s="1"/>
  <c r="BK101" i="8" s="1"/>
  <c r="C103" i="8"/>
  <c r="AF103" i="8"/>
  <c r="EF103" i="8"/>
  <c r="U104" i="8"/>
  <c r="V104" i="8"/>
  <c r="X104" i="8"/>
  <c r="Z104" i="8"/>
  <c r="AA104" i="8"/>
  <c r="AB104" i="8"/>
  <c r="AH104" i="8"/>
  <c r="AI104" i="8"/>
  <c r="AI103" i="8" s="1"/>
  <c r="AJ104" i="8"/>
  <c r="AN104" i="8"/>
  <c r="AP104" i="8"/>
  <c r="AQ104" i="8"/>
  <c r="AR104" i="8"/>
  <c r="AZ104" i="8"/>
  <c r="BI104" i="8"/>
  <c r="J104" i="8" s="1"/>
  <c r="BJ104" i="8"/>
  <c r="K104" i="8" s="1"/>
  <c r="BL104" i="8"/>
  <c r="BN104" i="8"/>
  <c r="BO104" i="8"/>
  <c r="BP104" i="8"/>
  <c r="M105" i="8"/>
  <c r="P105" i="8"/>
  <c r="DB105" i="8" s="1"/>
  <c r="R105" i="8"/>
  <c r="S105" i="8"/>
  <c r="T105" i="8"/>
  <c r="U105" i="8"/>
  <c r="V105" i="8"/>
  <c r="Y105" i="8"/>
  <c r="AG105" i="8"/>
  <c r="AO105" i="8"/>
  <c r="AM105" i="8" s="1"/>
  <c r="AU105" i="8"/>
  <c r="BD105" i="8"/>
  <c r="BF105" i="8"/>
  <c r="G105" i="8" s="1"/>
  <c r="BG105" i="8"/>
  <c r="H105" i="8" s="1"/>
  <c r="BH105" i="8"/>
  <c r="I105" i="8" s="1"/>
  <c r="BI105" i="8"/>
  <c r="J105" i="8" s="1"/>
  <c r="BJ105" i="8"/>
  <c r="K105" i="8" s="1"/>
  <c r="BM105" i="8"/>
  <c r="BK105" i="8" s="1"/>
  <c r="M106" i="8"/>
  <c r="P106" i="8"/>
  <c r="DB106" i="8" s="1"/>
  <c r="R106" i="8"/>
  <c r="S106" i="8"/>
  <c r="T106" i="8"/>
  <c r="U106" i="8"/>
  <c r="V106" i="8"/>
  <c r="Y106" i="8"/>
  <c r="W106" i="8" s="1"/>
  <c r="AG106" i="8"/>
  <c r="AO106" i="8"/>
  <c r="AM106" i="8" s="1"/>
  <c r="AU106" i="8"/>
  <c r="BD106" i="8"/>
  <c r="E106" i="8" s="1"/>
  <c r="BF106" i="8"/>
  <c r="G106" i="8" s="1"/>
  <c r="BG106" i="8"/>
  <c r="H106" i="8" s="1"/>
  <c r="BH106" i="8"/>
  <c r="I106" i="8" s="1"/>
  <c r="BI106" i="8"/>
  <c r="J106" i="8" s="1"/>
  <c r="BJ106" i="8"/>
  <c r="K106" i="8" s="1"/>
  <c r="BM106" i="8"/>
  <c r="BK106" i="8" s="1"/>
  <c r="U107" i="8"/>
  <c r="V107" i="8"/>
  <c r="X107" i="8"/>
  <c r="Z107" i="8"/>
  <c r="R107" i="8" s="1"/>
  <c r="AA107" i="8"/>
  <c r="AB107" i="8"/>
  <c r="AJ107" i="8"/>
  <c r="AG107" i="8" s="1"/>
  <c r="AE107" i="8" s="1"/>
  <c r="AN107" i="8"/>
  <c r="AP107" i="8"/>
  <c r="AQ107" i="8"/>
  <c r="AR107" i="8"/>
  <c r="AZ107" i="8"/>
  <c r="BI107" i="8"/>
  <c r="J107" i="8" s="1"/>
  <c r="BJ107" i="8"/>
  <c r="K107" i="8" s="1"/>
  <c r="BL107" i="8"/>
  <c r="BN107" i="8"/>
  <c r="BO107" i="8"/>
  <c r="BP107" i="8"/>
  <c r="M108" i="8"/>
  <c r="P108" i="8"/>
  <c r="DB108" i="8" s="1"/>
  <c r="R108" i="8"/>
  <c r="S108" i="8"/>
  <c r="T108" i="8"/>
  <c r="U108" i="8"/>
  <c r="V108" i="8"/>
  <c r="Y108" i="8"/>
  <c r="W108" i="8" s="1"/>
  <c r="AG108" i="8"/>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W110" i="8" s="1"/>
  <c r="AG110" i="8"/>
  <c r="AO110" i="8"/>
  <c r="AM110" i="8" s="1"/>
  <c r="AU110" i="8"/>
  <c r="BD110" i="8"/>
  <c r="DE110" i="8" s="1"/>
  <c r="BF110" i="8"/>
  <c r="G110" i="8" s="1"/>
  <c r="BG110" i="8"/>
  <c r="H110" i="8" s="1"/>
  <c r="BH110" i="8"/>
  <c r="I110" i="8" s="1"/>
  <c r="BI110" i="8"/>
  <c r="J110" i="8" s="1"/>
  <c r="BJ110" i="8"/>
  <c r="K110" i="8" s="1"/>
  <c r="BM110" i="8"/>
  <c r="U111" i="8"/>
  <c r="V111" i="8"/>
  <c r="X111" i="8"/>
  <c r="M111" i="8" s="1"/>
  <c r="Z111" i="8"/>
  <c r="AA111" i="8"/>
  <c r="AB111" i="8"/>
  <c r="AJ111" i="8"/>
  <c r="AN111" i="8"/>
  <c r="AP111" i="8"/>
  <c r="AQ111" i="8"/>
  <c r="AR111" i="8"/>
  <c r="AZ111" i="8"/>
  <c r="BI111" i="8"/>
  <c r="J111" i="8" s="1"/>
  <c r="BJ111" i="8"/>
  <c r="K111" i="8" s="1"/>
  <c r="BL111" i="8"/>
  <c r="BN111" i="8"/>
  <c r="BO111" i="8"/>
  <c r="BP111" i="8"/>
  <c r="M112" i="8"/>
  <c r="P112" i="8"/>
  <c r="DB112" i="8" s="1"/>
  <c r="R112" i="8"/>
  <c r="S112" i="8"/>
  <c r="T112" i="8"/>
  <c r="U112" i="8"/>
  <c r="V112" i="8"/>
  <c r="Y112" i="8"/>
  <c r="W112" i="8" s="1"/>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AQ114" i="8"/>
  <c r="AR114" i="8"/>
  <c r="AZ114" i="8"/>
  <c r="BI114" i="8"/>
  <c r="J114" i="8" s="1"/>
  <c r="BJ114" i="8"/>
  <c r="BL114" i="8"/>
  <c r="BN114" i="8"/>
  <c r="BO114" i="8"/>
  <c r="BP114" i="8"/>
  <c r="M115" i="8"/>
  <c r="P115" i="8"/>
  <c r="DB115" i="8" s="1"/>
  <c r="R115" i="8"/>
  <c r="S115" i="8"/>
  <c r="T115" i="8"/>
  <c r="U115" i="8"/>
  <c r="V115" i="8"/>
  <c r="Y115" i="8"/>
  <c r="W115" i="8" s="1"/>
  <c r="AG115" i="8"/>
  <c r="AO115" i="8"/>
  <c r="AM115" i="8" s="1"/>
  <c r="AU115" i="8"/>
  <c r="BD115" i="8"/>
  <c r="BF115" i="8"/>
  <c r="G115" i="8" s="1"/>
  <c r="BG115" i="8"/>
  <c r="H115" i="8" s="1"/>
  <c r="BH115" i="8"/>
  <c r="I115" i="8" s="1"/>
  <c r="BI115" i="8"/>
  <c r="J115" i="8" s="1"/>
  <c r="BJ115" i="8"/>
  <c r="K115" i="8" s="1"/>
  <c r="BM115" i="8"/>
  <c r="BK115" i="8" s="1"/>
  <c r="M116" i="8"/>
  <c r="P116" i="8"/>
  <c r="DB116" i="8" s="1"/>
  <c r="R116" i="8"/>
  <c r="S116" i="8"/>
  <c r="T116" i="8"/>
  <c r="U116" i="8"/>
  <c r="V116" i="8"/>
  <c r="Y116" i="8"/>
  <c r="W116" i="8" s="1"/>
  <c r="AG116" i="8"/>
  <c r="AO116" i="8"/>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W117" i="8" s="1"/>
  <c r="AG117" i="8"/>
  <c r="BD117" i="8"/>
  <c r="DE117" i="8" s="1"/>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Z119" i="8"/>
  <c r="R119" i="8" s="1"/>
  <c r="AA119" i="8"/>
  <c r="S119" i="8" s="1"/>
  <c r="AB119" i="8"/>
  <c r="AJ119" i="8"/>
  <c r="AN119" i="8"/>
  <c r="AP119" i="8"/>
  <c r="BF119" i="8" s="1"/>
  <c r="AQ119" i="8"/>
  <c r="AR119" i="8"/>
  <c r="AZ119" i="8"/>
  <c r="BI119" i="8"/>
  <c r="J119" i="8" s="1"/>
  <c r="BJ119" i="8"/>
  <c r="K119" i="8" s="1"/>
  <c r="BL119" i="8"/>
  <c r="BN119" i="8"/>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BK121" i="8" s="1"/>
  <c r="M122" i="8"/>
  <c r="P122" i="8"/>
  <c r="DB122" i="8" s="1"/>
  <c r="R122" i="8"/>
  <c r="S122" i="8"/>
  <c r="T122" i="8"/>
  <c r="U122" i="8"/>
  <c r="V122" i="8"/>
  <c r="Y122" i="8"/>
  <c r="AG122" i="8"/>
  <c r="AO122" i="8"/>
  <c r="AM122" i="8" s="1"/>
  <c r="AU122" i="8"/>
  <c r="BD122" i="8"/>
  <c r="DE122" i="8" s="1"/>
  <c r="BF122" i="8"/>
  <c r="G122" i="8" s="1"/>
  <c r="BG122" i="8"/>
  <c r="H122" i="8" s="1"/>
  <c r="BH122" i="8"/>
  <c r="I122" i="8" s="1"/>
  <c r="BI122" i="8"/>
  <c r="J122" i="8" s="1"/>
  <c r="BJ122" i="8"/>
  <c r="K122" i="8" s="1"/>
  <c r="BM122" i="8"/>
  <c r="BK122" i="8" s="1"/>
  <c r="X123" i="8"/>
  <c r="M123" i="8" s="1"/>
  <c r="Z123" i="8"/>
  <c r="AA123" i="8"/>
  <c r="AB123" i="8"/>
  <c r="AC123" i="8"/>
  <c r="AD123" i="8"/>
  <c r="AJ123" i="8"/>
  <c r="AK123" i="8"/>
  <c r="AL123" i="8"/>
  <c r="AN123" i="8"/>
  <c r="AP123" i="8"/>
  <c r="AQ123" i="8"/>
  <c r="AR123" i="8"/>
  <c r="AS123" i="8"/>
  <c r="CC89" i="8" s="1"/>
  <c r="AT123" i="8"/>
  <c r="AZ123" i="8"/>
  <c r="BA123" i="8"/>
  <c r="CK89" i="8" s="1"/>
  <c r="BB123" i="8"/>
  <c r="BL123" i="8"/>
  <c r="BN123" i="8"/>
  <c r="BO123" i="8"/>
  <c r="BP123" i="8"/>
  <c r="BQ123" i="8"/>
  <c r="DA89" i="8" s="1"/>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O125" i="8"/>
  <c r="AM125" i="8" s="1"/>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W126" i="8" s="1"/>
  <c r="AG126" i="8"/>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W128" i="8" s="1"/>
  <c r="AG128" i="8"/>
  <c r="AO128" i="8"/>
  <c r="AM128" i="8" s="1"/>
  <c r="AU128" i="8"/>
  <c r="BD128" i="8"/>
  <c r="BF128" i="8"/>
  <c r="G128" i="8" s="1"/>
  <c r="BG128" i="8"/>
  <c r="H128" i="8" s="1"/>
  <c r="BH128" i="8"/>
  <c r="I128" i="8" s="1"/>
  <c r="BI128" i="8"/>
  <c r="J128" i="8" s="1"/>
  <c r="BJ128" i="8"/>
  <c r="K128" i="8" s="1"/>
  <c r="BM128" i="8"/>
  <c r="BK128" i="8" s="1"/>
  <c r="X129" i="8"/>
  <c r="M129" i="8" s="1"/>
  <c r="Z129" i="8"/>
  <c r="R129" i="8" s="1"/>
  <c r="AA129" i="8"/>
  <c r="AB129" i="8"/>
  <c r="AC129" i="8"/>
  <c r="AD129" i="8"/>
  <c r="AJ129" i="8"/>
  <c r="AK129" i="8"/>
  <c r="AL129" i="8"/>
  <c r="AN129" i="8"/>
  <c r="AP129" i="8"/>
  <c r="AQ129" i="8"/>
  <c r="AR129" i="8"/>
  <c r="AS129" i="8"/>
  <c r="CC94" i="8" s="1"/>
  <c r="AT129" i="8"/>
  <c r="CD94" i="8" s="1"/>
  <c r="AV129" i="8"/>
  <c r="AW129" i="8"/>
  <c r="AX129" i="8"/>
  <c r="CH94" i="8" s="1"/>
  <c r="AY129" i="8"/>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U130" i="8"/>
  <c r="AU129" i="8" s="1"/>
  <c r="BD130" i="8"/>
  <c r="DC130" i="8" s="1"/>
  <c r="BF130" i="8"/>
  <c r="G130" i="8" s="1"/>
  <c r="BG130" i="8"/>
  <c r="H130" i="8" s="1"/>
  <c r="BH130" i="8"/>
  <c r="I130" i="8" s="1"/>
  <c r="BI130" i="8"/>
  <c r="J130" i="8" s="1"/>
  <c r="BJ130" i="8"/>
  <c r="K130" i="8" s="1"/>
  <c r="BM130" i="8"/>
  <c r="BK130" i="8" s="1"/>
  <c r="BK129" i="8" s="1"/>
  <c r="X131" i="8"/>
  <c r="Z131" i="8"/>
  <c r="AA131" i="8"/>
  <c r="AB131" i="8"/>
  <c r="AC131" i="8"/>
  <c r="AD131" i="8"/>
  <c r="AJ131" i="8"/>
  <c r="AK131" i="8"/>
  <c r="AL131" i="8"/>
  <c r="AN131" i="8"/>
  <c r="AP131" i="8"/>
  <c r="AQ131" i="8"/>
  <c r="AR131" i="8"/>
  <c r="AZ131" i="8"/>
  <c r="BL131" i="8"/>
  <c r="BN131" i="8"/>
  <c r="BO131" i="8"/>
  <c r="BP131" i="8"/>
  <c r="M132" i="8"/>
  <c r="P132" i="8"/>
  <c r="DB132" i="8" s="1"/>
  <c r="R132" i="8"/>
  <c r="S132" i="8"/>
  <c r="T132" i="8"/>
  <c r="U132" i="8"/>
  <c r="V132" i="8"/>
  <c r="Y132" i="8"/>
  <c r="W132" i="8" s="1"/>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W134" i="8" s="1"/>
  <c r="AG134" i="8"/>
  <c r="AO134" i="8"/>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W135" i="8" s="1"/>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W136" i="8" s="1"/>
  <c r="AG136" i="8"/>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O137" i="8"/>
  <c r="AM137" i="8" s="1"/>
  <c r="AU137" i="8"/>
  <c r="BD137" i="8"/>
  <c r="E137" i="8" s="1"/>
  <c r="BF137" i="8"/>
  <c r="G137" i="8" s="1"/>
  <c r="BG137" i="8"/>
  <c r="H137" i="8" s="1"/>
  <c r="BH137" i="8"/>
  <c r="I137" i="8" s="1"/>
  <c r="BI137" i="8"/>
  <c r="J137" i="8" s="1"/>
  <c r="BJ137" i="8"/>
  <c r="K137" i="8" s="1"/>
  <c r="BM137" i="8"/>
  <c r="BK137" i="8" s="1"/>
  <c r="M138" i="8"/>
  <c r="P138" i="8"/>
  <c r="DB138" i="8" s="1"/>
  <c r="R138" i="8"/>
  <c r="S138" i="8"/>
  <c r="T138" i="8"/>
  <c r="U138" i="8"/>
  <c r="V138" i="8"/>
  <c r="Y138" i="8"/>
  <c r="W138" i="8" s="1"/>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E139" i="8" s="1"/>
  <c r="AO139" i="8"/>
  <c r="AM139" i="8" s="1"/>
  <c r="AU139" i="8"/>
  <c r="BD139" i="8"/>
  <c r="E139" i="8" s="1"/>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W143" i="8" s="1"/>
  <c r="AG143" i="8"/>
  <c r="AO143" i="8"/>
  <c r="AM143" i="8" s="1"/>
  <c r="AW143" i="8"/>
  <c r="BD143" i="8"/>
  <c r="E143" i="8" s="1"/>
  <c r="BF143" i="8"/>
  <c r="G143" i="8" s="1"/>
  <c r="BG143" i="8"/>
  <c r="H143" i="8" s="1"/>
  <c r="H142" i="8" s="1"/>
  <c r="BH143" i="8"/>
  <c r="I143" i="8" s="1"/>
  <c r="I142" i="8" s="1"/>
  <c r="BI143" i="8"/>
  <c r="J143" i="8" s="1"/>
  <c r="J142" i="8" s="1"/>
  <c r="BJ143" i="8"/>
  <c r="K143" i="8" s="1"/>
  <c r="K142" i="8" s="1"/>
  <c r="BM143" i="8"/>
  <c r="C144" i="8"/>
  <c r="P144" i="8"/>
  <c r="R144" i="8"/>
  <c r="R141" i="8" s="1"/>
  <c r="T144" i="8"/>
  <c r="T141" i="8" s="1"/>
  <c r="U144" i="8"/>
  <c r="U141" i="8" s="1"/>
  <c r="V144" i="8"/>
  <c r="V141" i="8" s="1"/>
  <c r="X144" i="8"/>
  <c r="Z144" i="8"/>
  <c r="Z141" i="8" s="1"/>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Y145" i="8" s="1"/>
  <c r="W145" i="8" s="1"/>
  <c r="AI145" i="8"/>
  <c r="AG145" i="8" s="1"/>
  <c r="AE145" i="8" s="1"/>
  <c r="AQ145" i="8"/>
  <c r="AO145" i="8" s="1"/>
  <c r="AM145" i="8" s="1"/>
  <c r="AY145" i="8"/>
  <c r="BD145" i="8"/>
  <c r="BF145" i="8"/>
  <c r="BH145" i="8"/>
  <c r="I145" i="8" s="1"/>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AU147" i="8" s="1"/>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O149" i="8" s="1"/>
  <c r="AM149" i="8" s="1"/>
  <c r="AY149" i="8"/>
  <c r="AW149" i="8" s="1"/>
  <c r="AU149" i="8" s="1"/>
  <c r="BD149" i="8"/>
  <c r="E149" i="8" s="1"/>
  <c r="BF149" i="8"/>
  <c r="G149" i="8" s="1"/>
  <c r="BH149" i="8"/>
  <c r="I149" i="8" s="1"/>
  <c r="BI149" i="8"/>
  <c r="BJ149" i="8"/>
  <c r="K149" i="8" s="1"/>
  <c r="BM149" i="8"/>
  <c r="BK149" i="8" s="1"/>
  <c r="M150" i="8"/>
  <c r="N150" i="8"/>
  <c r="O150" i="8"/>
  <c r="W150" i="8"/>
  <c r="AE150" i="8"/>
  <c r="AO150" i="8"/>
  <c r="AM150" i="8" s="1"/>
  <c r="AW150" i="8"/>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Y153" i="8" s="1"/>
  <c r="W153" i="8" s="1"/>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M155" i="8" s="1"/>
  <c r="AW155" i="8"/>
  <c r="AU155" i="8" s="1"/>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BD156" i="8"/>
  <c r="E156" i="8" s="1"/>
  <c r="BF156" i="8"/>
  <c r="G156" i="8" s="1"/>
  <c r="BG156" i="8"/>
  <c r="H156" i="8" s="1"/>
  <c r="BH156" i="8"/>
  <c r="I156" i="8" s="1"/>
  <c r="BI156" i="8"/>
  <c r="J156" i="8" s="1"/>
  <c r="BJ156" i="8"/>
  <c r="K156" i="8" s="1"/>
  <c r="BM156" i="8"/>
  <c r="BK156" i="8" s="1"/>
  <c r="M157" i="8"/>
  <c r="N157" i="8"/>
  <c r="O157" i="8"/>
  <c r="W157" i="8"/>
  <c r="AE157" i="8"/>
  <c r="AO157" i="8"/>
  <c r="AM157" i="8" s="1"/>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AU163" i="8" s="1"/>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M165" i="8" s="1"/>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O172" i="8" s="1"/>
  <c r="AM172" i="8" s="1"/>
  <c r="AY172" i="8"/>
  <c r="AW172" i="8" s="1"/>
  <c r="AU172" i="8" s="1"/>
  <c r="BD172" i="8"/>
  <c r="E172" i="8" s="1"/>
  <c r="BF172" i="8"/>
  <c r="G172" i="8" s="1"/>
  <c r="BH172" i="8"/>
  <c r="I172" i="8" s="1"/>
  <c r="BI172" i="8"/>
  <c r="J172" i="8" s="1"/>
  <c r="BJ172" i="8"/>
  <c r="K172" i="8" s="1"/>
  <c r="BM172" i="8"/>
  <c r="BK172" i="8" s="1"/>
  <c r="M173" i="8"/>
  <c r="N173" i="8"/>
  <c r="O173" i="8"/>
  <c r="W173" i="8"/>
  <c r="AE173" i="8"/>
  <c r="AO173" i="8"/>
  <c r="AM173" i="8" s="1"/>
  <c r="AW173" i="8"/>
  <c r="AU173" i="8" s="1"/>
  <c r="BD173" i="8"/>
  <c r="E173" i="8" s="1"/>
  <c r="BF173" i="8"/>
  <c r="G173" i="8" s="1"/>
  <c r="BG173" i="8"/>
  <c r="H173" i="8" s="1"/>
  <c r="BH173" i="8"/>
  <c r="I173" i="8" s="1"/>
  <c r="BI173" i="8"/>
  <c r="J173" i="8" s="1"/>
  <c r="BJ173" i="8"/>
  <c r="K173" i="8" s="1"/>
  <c r="BM173" i="8"/>
  <c r="BK173" i="8" s="1"/>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AU178" i="8" s="1"/>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AU182" i="8" s="1"/>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AO187" i="8"/>
  <c r="AM187" i="8" s="1"/>
  <c r="AW187" i="8"/>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G191" i="8" s="1"/>
  <c r="BG191" i="8"/>
  <c r="H191" i="8" s="1"/>
  <c r="BH191" i="8"/>
  <c r="I191" i="8" s="1"/>
  <c r="BI191" i="8"/>
  <c r="BJ191" i="8"/>
  <c r="K191" i="8" s="1"/>
  <c r="BM191" i="8"/>
  <c r="BK191" i="8" s="1"/>
  <c r="M192" i="8"/>
  <c r="Q192" i="8"/>
  <c r="O192" i="8" s="1"/>
  <c r="Y192" i="8"/>
  <c r="W192" i="8" s="1"/>
  <c r="AG192" i="8"/>
  <c r="AO192" i="8"/>
  <c r="AM192" i="8" s="1"/>
  <c r="AW192" i="8"/>
  <c r="AU192" i="8" s="1"/>
  <c r="BD192" i="8"/>
  <c r="E192" i="8" s="1"/>
  <c r="BF192" i="8"/>
  <c r="G192" i="8" s="1"/>
  <c r="BG192" i="8"/>
  <c r="H192" i="8" s="1"/>
  <c r="BH192" i="8"/>
  <c r="BI192" i="8"/>
  <c r="J192" i="8" s="1"/>
  <c r="BJ192" i="8"/>
  <c r="K192" i="8" s="1"/>
  <c r="BM192" i="8"/>
  <c r="BK192" i="8" s="1"/>
  <c r="P193" i="8"/>
  <c r="R193" i="8"/>
  <c r="S193" i="8"/>
  <c r="T193" i="8"/>
  <c r="U193" i="8"/>
  <c r="V193" i="8"/>
  <c r="X193" i="8"/>
  <c r="Z193" i="8"/>
  <c r="AA193" i="8"/>
  <c r="AB193" i="8"/>
  <c r="AC193" i="8"/>
  <c r="AD193" i="8"/>
  <c r="AF193" i="8"/>
  <c r="M193" i="8" s="1"/>
  <c r="AH193" i="8"/>
  <c r="AI193" i="8"/>
  <c r="AJ193" i="8"/>
  <c r="AK193" i="8"/>
  <c r="AL193" i="8"/>
  <c r="AN193" i="8"/>
  <c r="AP193" i="8"/>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I194" i="8" s="1"/>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BM195" i="8"/>
  <c r="BK195" i="8" s="1"/>
  <c r="M196" i="8"/>
  <c r="Q196" i="8"/>
  <c r="O196" i="8" s="1"/>
  <c r="Y196" i="8"/>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W202" i="8" s="1"/>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E203" i="8" s="1"/>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BM205" i="8" s="1"/>
  <c r="BK205" i="8" s="1"/>
  <c r="M206" i="8"/>
  <c r="V206" i="8"/>
  <c r="V205" i="8" s="1"/>
  <c r="AD206" i="8"/>
  <c r="Y206" i="8" s="1"/>
  <c r="W206" i="8" s="1"/>
  <c r="AG206" i="8"/>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H208" i="8" s="1"/>
  <c r="BH208" i="8"/>
  <c r="I208" i="8" s="1"/>
  <c r="BI208" i="8"/>
  <c r="J208" i="8" s="1"/>
  <c r="BJ208" i="8"/>
  <c r="K208" i="8" s="1"/>
  <c r="BM208" i="8"/>
  <c r="BK208" i="8" s="1"/>
  <c r="M209" i="8"/>
  <c r="Q209" i="8"/>
  <c r="O209" i="8" s="1"/>
  <c r="Y209" i="8"/>
  <c r="W209" i="8" s="1"/>
  <c r="AG209" i="8"/>
  <c r="AO209" i="8"/>
  <c r="AM209" i="8" s="1"/>
  <c r="AW209" i="8"/>
  <c r="AU209" i="8" s="1"/>
  <c r="BD209" i="8"/>
  <c r="E209" i="8" s="1"/>
  <c r="BF209" i="8"/>
  <c r="BG209" i="8"/>
  <c r="H209" i="8" s="1"/>
  <c r="BH209" i="8"/>
  <c r="BI209" i="8"/>
  <c r="J209" i="8" s="1"/>
  <c r="BJ209" i="8"/>
  <c r="BM209" i="8"/>
  <c r="BK209" i="8" s="1"/>
  <c r="M210" i="8"/>
  <c r="Q210" i="8"/>
  <c r="O210" i="8" s="1"/>
  <c r="Y210" i="8"/>
  <c r="W210" i="8" s="1"/>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W211" i="8" s="1"/>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E214" i="8" s="1"/>
  <c r="AO214" i="8"/>
  <c r="AM214" i="8" s="1"/>
  <c r="AW214" i="8"/>
  <c r="AU214" i="8" s="1"/>
  <c r="BD214" i="8"/>
  <c r="E214" i="8" s="1"/>
  <c r="BF214" i="8"/>
  <c r="G214" i="8" s="1"/>
  <c r="BG214" i="8"/>
  <c r="H214" i="8" s="1"/>
  <c r="BH214" i="8"/>
  <c r="I214" i="8" s="1"/>
  <c r="BI214" i="8"/>
  <c r="J214" i="8" s="1"/>
  <c r="BJ214" i="8"/>
  <c r="K214" i="8" s="1"/>
  <c r="BM214" i="8"/>
  <c r="BK214" i="8" s="1"/>
  <c r="M215" i="8"/>
  <c r="Q215" i="8"/>
  <c r="O215" i="8" s="1"/>
  <c r="Y215" i="8"/>
  <c r="W215" i="8" s="1"/>
  <c r="AG215" i="8"/>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W217" i="8" s="1"/>
  <c r="AG217" i="8"/>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AJ16" i="9"/>
  <c r="AK16" i="9"/>
  <c r="AL16" i="9"/>
  <c r="AN16" i="9"/>
  <c r="AP16" i="9"/>
  <c r="AQ16" i="9"/>
  <c r="AR16" i="9"/>
  <c r="AS16" i="9"/>
  <c r="EY15" i="9" s="1"/>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O17" i="9"/>
  <c r="AM17" i="9" s="1"/>
  <c r="AW17" i="9"/>
  <c r="AU17" i="9" s="1"/>
  <c r="BD17" i="9"/>
  <c r="GB17" i="9" s="1"/>
  <c r="BF17" i="9"/>
  <c r="BG17" i="9"/>
  <c r="H17" i="9" s="1"/>
  <c r="BH17" i="9"/>
  <c r="BI17" i="9"/>
  <c r="J17" i="9" s="1"/>
  <c r="BJ17" i="9"/>
  <c r="BP17" i="9"/>
  <c r="CB17" i="9"/>
  <c r="FY17" i="9"/>
  <c r="M18" i="9"/>
  <c r="P18" i="9"/>
  <c r="R18" i="9"/>
  <c r="S18" i="9"/>
  <c r="T18" i="9"/>
  <c r="U18" i="9"/>
  <c r="V18" i="9"/>
  <c r="Y18" i="9"/>
  <c r="W18" i="9" s="1"/>
  <c r="AG18" i="9"/>
  <c r="AO18" i="9"/>
  <c r="AM18" i="9" s="1"/>
  <c r="AW18" i="9"/>
  <c r="BD18" i="9"/>
  <c r="BF18" i="9"/>
  <c r="G18" i="9" s="1"/>
  <c r="BG18" i="9"/>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M20" i="9" s="1"/>
  <c r="AW20" i="9"/>
  <c r="BD20" i="9"/>
  <c r="E20" i="9" s="1"/>
  <c r="BF20" i="9"/>
  <c r="G20" i="9" s="1"/>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J21" i="9" s="1"/>
  <c r="BJ21" i="9"/>
  <c r="K21" i="9" s="1"/>
  <c r="BM21" i="9"/>
  <c r="CB21" i="9"/>
  <c r="FY21" i="9"/>
  <c r="M22" i="9"/>
  <c r="P22" i="9"/>
  <c r="R22" i="9"/>
  <c r="S22" i="9"/>
  <c r="T22" i="9"/>
  <c r="U22" i="9"/>
  <c r="V22" i="9"/>
  <c r="Y22" i="9"/>
  <c r="AG22" i="9"/>
  <c r="AO22" i="9"/>
  <c r="AM22" i="9" s="1"/>
  <c r="AW22" i="9"/>
  <c r="AU22" i="9" s="1"/>
  <c r="BD22" i="9"/>
  <c r="E22" i="9" s="1"/>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BK23" i="9" s="1"/>
  <c r="CB23" i="9"/>
  <c r="FY23" i="9"/>
  <c r="M24" i="9"/>
  <c r="P24" i="9"/>
  <c r="R24" i="9"/>
  <c r="S24" i="9"/>
  <c r="T24" i="9"/>
  <c r="U24" i="9"/>
  <c r="V24" i="9"/>
  <c r="Y24" i="9"/>
  <c r="W24" i="9" s="1"/>
  <c r="AG24" i="9"/>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AC26" i="9" s="1"/>
  <c r="AC25" i="9" s="1"/>
  <c r="AG27" i="9"/>
  <c r="AO27" i="9"/>
  <c r="AM27" i="9" s="1"/>
  <c r="AW27" i="9"/>
  <c r="AU27" i="9" s="1"/>
  <c r="BD27" i="9"/>
  <c r="E27" i="9" s="1"/>
  <c r="BF27" i="9"/>
  <c r="G27" i="9" s="1"/>
  <c r="BG27" i="9"/>
  <c r="H27" i="9" s="1"/>
  <c r="BH27" i="9"/>
  <c r="I27" i="9" s="1"/>
  <c r="BJ27" i="9"/>
  <c r="BM27" i="9"/>
  <c r="FY27" i="9"/>
  <c r="M28" i="9"/>
  <c r="P28" i="9"/>
  <c r="R28" i="9"/>
  <c r="S28" i="9"/>
  <c r="T28" i="9"/>
  <c r="U28" i="9"/>
  <c r="V28" i="9"/>
  <c r="Y28" i="9"/>
  <c r="AG28" i="9"/>
  <c r="AO28" i="9"/>
  <c r="AW28" i="9"/>
  <c r="AU28" i="9" s="1"/>
  <c r="BD28" i="9"/>
  <c r="GB28" i="9" s="1"/>
  <c r="BF28" i="9"/>
  <c r="G28" i="9" s="1"/>
  <c r="BG28" i="9"/>
  <c r="BH28" i="9"/>
  <c r="I28" i="9" s="1"/>
  <c r="BI28" i="9"/>
  <c r="J28" i="9" s="1"/>
  <c r="BJ28" i="9"/>
  <c r="K28" i="9" s="1"/>
  <c r="BM28" i="9"/>
  <c r="BK28" i="9" s="1"/>
  <c r="U29" i="9"/>
  <c r="V29" i="9"/>
  <c r="GD29" i="9"/>
  <c r="C30" i="9"/>
  <c r="AF30" i="9"/>
  <c r="AH30" i="9"/>
  <c r="AI30" i="9"/>
  <c r="EL30" i="9"/>
  <c r="EN30" i="9"/>
  <c r="EO30" i="9"/>
  <c r="X31" i="9"/>
  <c r="Z31" i="9"/>
  <c r="R31" i="9" s="1"/>
  <c r="AA31" i="9"/>
  <c r="S31" i="9" s="1"/>
  <c r="AB31" i="9"/>
  <c r="AC31" i="9"/>
  <c r="AD31" i="9"/>
  <c r="AJ31" i="9"/>
  <c r="AK31" i="9"/>
  <c r="AL31" i="9"/>
  <c r="AN31" i="9"/>
  <c r="BX31" i="9" s="1"/>
  <c r="AP31" i="9"/>
  <c r="BZ31" i="9" s="1"/>
  <c r="AQ31" i="9"/>
  <c r="AR31" i="9"/>
  <c r="CB31" i="9" s="1"/>
  <c r="AS31" i="9"/>
  <c r="CC31" i="9" s="1"/>
  <c r="AT31" i="9"/>
  <c r="CD31" i="9" s="1"/>
  <c r="AZ31" i="9"/>
  <c r="CJ31" i="9" s="1"/>
  <c r="BL31" i="9"/>
  <c r="CV31" i="9" s="1"/>
  <c r="BN31" i="9"/>
  <c r="CX31" i="9" s="1"/>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E32" i="9" s="1"/>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W38" i="9" s="1"/>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E40" i="9" s="1"/>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W41" i="9" s="1"/>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W42" i="9" s="1"/>
  <c r="AG42" i="9"/>
  <c r="AE42" i="9" s="1"/>
  <c r="AO42" i="9"/>
  <c r="AM42" i="9" s="1"/>
  <c r="AU42" i="9"/>
  <c r="BD42" i="9"/>
  <c r="E42" i="9" s="1"/>
  <c r="BF42" i="9"/>
  <c r="G42" i="9" s="1"/>
  <c r="BG42" i="9"/>
  <c r="H42" i="9" s="1"/>
  <c r="BH42" i="9"/>
  <c r="I42" i="9" s="1"/>
  <c r="BI42" i="9"/>
  <c r="J42" i="9" s="1"/>
  <c r="BJ42" i="9"/>
  <c r="K42" i="9" s="1"/>
  <c r="BM42" i="9"/>
  <c r="FY42" i="9"/>
  <c r="U43" i="9"/>
  <c r="V43" i="9"/>
  <c r="X43" i="9"/>
  <c r="FY43" i="9" s="1"/>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AE46" i="9" s="1"/>
  <c r="BD46" i="9"/>
  <c r="BF46" i="9"/>
  <c r="G46" i="9" s="1"/>
  <c r="BG46" i="9"/>
  <c r="H46" i="9" s="1"/>
  <c r="BH46" i="9"/>
  <c r="I46" i="9" s="1"/>
  <c r="BI46" i="9"/>
  <c r="J46" i="9" s="1"/>
  <c r="BJ46" i="9"/>
  <c r="K46" i="9" s="1"/>
  <c r="BM46" i="9"/>
  <c r="FY46" i="9"/>
  <c r="M47" i="9"/>
  <c r="P47" i="9"/>
  <c r="T47" i="9"/>
  <c r="U47" i="9"/>
  <c r="V47" i="9"/>
  <c r="Z47" i="9"/>
  <c r="R47" i="9" s="1"/>
  <c r="AA47" i="9"/>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BF51" i="9" s="1"/>
  <c r="G51" i="9" s="1"/>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Y54" i="9" s="1"/>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AG58" i="9"/>
  <c r="AE58" i="9" s="1"/>
  <c r="AO58" i="9"/>
  <c r="AM58" i="9" s="1"/>
  <c r="AU58" i="9"/>
  <c r="BD58" i="9"/>
  <c r="BH58" i="9"/>
  <c r="I58" i="9" s="1"/>
  <c r="BI58" i="9"/>
  <c r="J58" i="9" s="1"/>
  <c r="BJ58" i="9"/>
  <c r="K58" i="9" s="1"/>
  <c r="BM58" i="9"/>
  <c r="BK58" i="9" s="1"/>
  <c r="FY58" i="9"/>
  <c r="M59" i="9"/>
  <c r="P59" i="9"/>
  <c r="T59" i="9"/>
  <c r="U59" i="9"/>
  <c r="V59" i="9"/>
  <c r="Z59" i="9"/>
  <c r="AA59" i="9"/>
  <c r="AG59" i="9"/>
  <c r="AE59" i="9" s="1"/>
  <c r="AO59" i="9"/>
  <c r="AM59" i="9" s="1"/>
  <c r="AU59" i="9"/>
  <c r="BD59" i="9"/>
  <c r="BH59" i="9"/>
  <c r="I59" i="9" s="1"/>
  <c r="BI59" i="9"/>
  <c r="J59" i="9" s="1"/>
  <c r="BJ59" i="9"/>
  <c r="K59" i="9" s="1"/>
  <c r="BM59" i="9"/>
  <c r="BK59" i="9" s="1"/>
  <c r="FY59" i="9"/>
  <c r="M60" i="9"/>
  <c r="P60" i="9"/>
  <c r="T60" i="9"/>
  <c r="U60" i="9"/>
  <c r="V60" i="9"/>
  <c r="Z60" i="9"/>
  <c r="BF60" i="9" s="1"/>
  <c r="G60" i="9" s="1"/>
  <c r="AA60" i="9"/>
  <c r="AG60" i="9"/>
  <c r="AE60" i="9" s="1"/>
  <c r="AO60" i="9"/>
  <c r="AM60" i="9" s="1"/>
  <c r="AU60" i="9"/>
  <c r="BD60" i="9"/>
  <c r="E60" i="9" s="1"/>
  <c r="BH60" i="9"/>
  <c r="I60" i="9" s="1"/>
  <c r="BI60" i="9"/>
  <c r="J60" i="9" s="1"/>
  <c r="BJ60" i="9"/>
  <c r="K60" i="9" s="1"/>
  <c r="BM60" i="9"/>
  <c r="BK60" i="9" s="1"/>
  <c r="FY60" i="9"/>
  <c r="M61" i="9"/>
  <c r="P61" i="9"/>
  <c r="T61" i="9"/>
  <c r="U61" i="9"/>
  <c r="V61" i="9"/>
  <c r="Z61" i="9"/>
  <c r="BF61" i="9" s="1"/>
  <c r="G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BG62" i="9" s="1"/>
  <c r="H62" i="9" s="1"/>
  <c r="AG62" i="9"/>
  <c r="AE62" i="9" s="1"/>
  <c r="AO62" i="9"/>
  <c r="AM62" i="9" s="1"/>
  <c r="AU62" i="9"/>
  <c r="BD62" i="9"/>
  <c r="BH62" i="9"/>
  <c r="I62" i="9" s="1"/>
  <c r="BI62" i="9"/>
  <c r="J62" i="9" s="1"/>
  <c r="BJ62" i="9"/>
  <c r="K62" i="9" s="1"/>
  <c r="BM62" i="9"/>
  <c r="BK62" i="9" s="1"/>
  <c r="FY62" i="9"/>
  <c r="M63" i="9"/>
  <c r="P63" i="9"/>
  <c r="R63" i="9"/>
  <c r="S63" i="9"/>
  <c r="T63" i="9"/>
  <c r="U63" i="9"/>
  <c r="V63" i="9"/>
  <c r="Y63" i="9"/>
  <c r="AG63" i="9"/>
  <c r="BD63" i="9"/>
  <c r="BF63" i="9"/>
  <c r="G63" i="9" s="1"/>
  <c r="BG63" i="9"/>
  <c r="H63" i="9" s="1"/>
  <c r="BH63" i="9"/>
  <c r="I63" i="9" s="1"/>
  <c r="BI63" i="9"/>
  <c r="J63" i="9" s="1"/>
  <c r="BJ63" i="9"/>
  <c r="K63" i="9" s="1"/>
  <c r="BM63" i="9"/>
  <c r="FY63" i="9"/>
  <c r="M64" i="9"/>
  <c r="P64" i="9"/>
  <c r="R64" i="9"/>
  <c r="S64" i="9"/>
  <c r="T64" i="9"/>
  <c r="U64" i="9"/>
  <c r="V64" i="9"/>
  <c r="Y64" i="9"/>
  <c r="AG64" i="9"/>
  <c r="BD64" i="9"/>
  <c r="BF64" i="9"/>
  <c r="G64" i="9" s="1"/>
  <c r="BG64" i="9"/>
  <c r="H64" i="9" s="1"/>
  <c r="BH64" i="9"/>
  <c r="I64" i="9" s="1"/>
  <c r="BI64" i="9"/>
  <c r="J64" i="9" s="1"/>
  <c r="BJ64" i="9"/>
  <c r="K64" i="9" s="1"/>
  <c r="BM64" i="9"/>
  <c r="FY64" i="9"/>
  <c r="U65" i="9"/>
  <c r="V65" i="9"/>
  <c r="X65" i="9"/>
  <c r="Z65" i="9"/>
  <c r="AA65" i="9"/>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W66" i="9" s="1"/>
  <c r="AG66" i="9"/>
  <c r="AE66" i="9" s="1"/>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M73" i="9" s="1"/>
  <c r="Z73" i="9"/>
  <c r="R73" i="9" s="1"/>
  <c r="AA73" i="9"/>
  <c r="AB73" i="9"/>
  <c r="AJ73" i="9"/>
  <c r="AN73" i="9"/>
  <c r="AP73" i="9"/>
  <c r="AQ73" i="9"/>
  <c r="AR73" i="9"/>
  <c r="AZ73" i="9"/>
  <c r="BI73" i="9"/>
  <c r="J73" i="9" s="1"/>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P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AO81" i="9"/>
  <c r="AU81" i="9"/>
  <c r="BD81" i="9"/>
  <c r="BF81" i="9"/>
  <c r="G81" i="9" s="1"/>
  <c r="BG81" i="9"/>
  <c r="H81" i="9" s="1"/>
  <c r="BH81" i="9"/>
  <c r="I81" i="9" s="1"/>
  <c r="BI81" i="9"/>
  <c r="J81" i="9" s="1"/>
  <c r="BJ81" i="9"/>
  <c r="K81" i="9" s="1"/>
  <c r="BM81" i="9"/>
  <c r="BK81" i="9" s="1"/>
  <c r="FY81" i="9"/>
  <c r="M82" i="9"/>
  <c r="P82" i="9"/>
  <c r="R82" i="9"/>
  <c r="S82" i="9"/>
  <c r="T82" i="9"/>
  <c r="U82" i="9"/>
  <c r="V82" i="9"/>
  <c r="Y82" i="9"/>
  <c r="W82" i="9" s="1"/>
  <c r="AG82" i="9"/>
  <c r="AO82" i="9"/>
  <c r="AM82" i="9" s="1"/>
  <c r="AU82" i="9"/>
  <c r="BD82" i="9"/>
  <c r="BF82" i="9"/>
  <c r="G82" i="9" s="1"/>
  <c r="BG82" i="9"/>
  <c r="H82" i="9" s="1"/>
  <c r="BH82" i="9"/>
  <c r="I82" i="9" s="1"/>
  <c r="BI82" i="9"/>
  <c r="J82" i="9" s="1"/>
  <c r="BJ82" i="9"/>
  <c r="K82" i="9" s="1"/>
  <c r="BM82" i="9"/>
  <c r="BK82" i="9" s="1"/>
  <c r="FY82" i="9"/>
  <c r="U83" i="9"/>
  <c r="V83" i="9"/>
  <c r="X83" i="9"/>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AG84" i="9"/>
  <c r="AE84" i="9" s="1"/>
  <c r="AO84" i="9"/>
  <c r="AM84" i="9" s="1"/>
  <c r="AU84" i="9"/>
  <c r="BD84" i="9"/>
  <c r="BH84" i="9"/>
  <c r="I84" i="9" s="1"/>
  <c r="BI84" i="9"/>
  <c r="J84" i="9" s="1"/>
  <c r="BJ84" i="9"/>
  <c r="K84" i="9" s="1"/>
  <c r="BM84" i="9"/>
  <c r="FY84" i="9"/>
  <c r="M85" i="9"/>
  <c r="P85" i="9"/>
  <c r="T85" i="9"/>
  <c r="U85" i="9"/>
  <c r="V85" i="9"/>
  <c r="Z85" i="9"/>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W86" i="9" s="1"/>
  <c r="AG86" i="9"/>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AB89" i="9"/>
  <c r="AJ89" i="9"/>
  <c r="AG89" i="9" s="1"/>
  <c r="AE89" i="9" s="1"/>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M90" i="9" s="1"/>
  <c r="AU90" i="9"/>
  <c r="BD90" i="9"/>
  <c r="BF90" i="9"/>
  <c r="G90" i="9" s="1"/>
  <c r="BG90" i="9"/>
  <c r="H90" i="9" s="1"/>
  <c r="BH90" i="9"/>
  <c r="I90" i="9" s="1"/>
  <c r="BI90" i="9"/>
  <c r="J90" i="9" s="1"/>
  <c r="BJ90" i="9"/>
  <c r="K90" i="9" s="1"/>
  <c r="BM90" i="9"/>
  <c r="BK90" i="9" s="1"/>
  <c r="FY90" i="9"/>
  <c r="M91" i="9"/>
  <c r="P91" i="9"/>
  <c r="R91" i="9"/>
  <c r="S91" i="9"/>
  <c r="T91" i="9"/>
  <c r="U91" i="9"/>
  <c r="V91" i="9"/>
  <c r="Y91" i="9"/>
  <c r="W91" i="9" s="1"/>
  <c r="AG91" i="9"/>
  <c r="AE91" i="9" s="1"/>
  <c r="AO91" i="9"/>
  <c r="AM91" i="9" s="1"/>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GB92" i="9" s="1"/>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U96" i="9"/>
  <c r="BD96" i="9"/>
  <c r="BF96" i="9"/>
  <c r="G96" i="9" s="1"/>
  <c r="BG96" i="9"/>
  <c r="H96" i="9" s="1"/>
  <c r="BH96" i="9"/>
  <c r="I96" i="9" s="1"/>
  <c r="BI96" i="9"/>
  <c r="J96" i="9" s="1"/>
  <c r="BJ96" i="9"/>
  <c r="K96" i="9" s="1"/>
  <c r="BM96" i="9"/>
  <c r="FY96" i="9"/>
  <c r="M97" i="9"/>
  <c r="P97" i="9"/>
  <c r="R97" i="9"/>
  <c r="S97" i="9"/>
  <c r="T97" i="9"/>
  <c r="U97" i="9"/>
  <c r="V97" i="9"/>
  <c r="Y97" i="9"/>
  <c r="AG97" i="9"/>
  <c r="BD97" i="9"/>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W99" i="9" s="1"/>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W100" i="9" s="1"/>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AB101" i="9"/>
  <c r="AC101" i="9"/>
  <c r="AD101" i="9"/>
  <c r="AJ101" i="9"/>
  <c r="AK101" i="9"/>
  <c r="AL101" i="9"/>
  <c r="AN101" i="9"/>
  <c r="AP101" i="9"/>
  <c r="AQ101" i="9"/>
  <c r="AV101" i="9"/>
  <c r="CF101" i="9" s="1"/>
  <c r="AW101" i="9"/>
  <c r="FC30" i="9" s="1"/>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Z104" i="9"/>
  <c r="AA104" i="9"/>
  <c r="AB104" i="9"/>
  <c r="AH104" i="9"/>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E105" i="9" s="1"/>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BF106" i="9"/>
  <c r="G106" i="9" s="1"/>
  <c r="BG106" i="9"/>
  <c r="H106" i="9" s="1"/>
  <c r="BH106" i="9"/>
  <c r="I106" i="9" s="1"/>
  <c r="BI106" i="9"/>
  <c r="J106" i="9" s="1"/>
  <c r="BJ106" i="9"/>
  <c r="K106" i="9" s="1"/>
  <c r="BM106" i="9"/>
  <c r="BK106" i="9" s="1"/>
  <c r="FY106" i="9"/>
  <c r="U107" i="9"/>
  <c r="V107" i="9"/>
  <c r="X107" i="9"/>
  <c r="P107" i="9" s="1"/>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W108" i="9" s="1"/>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W110" i="9" s="1"/>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AR111" i="9"/>
  <c r="AZ111" i="9"/>
  <c r="BI111" i="9"/>
  <c r="J111" i="9" s="1"/>
  <c r="BJ111" i="9"/>
  <c r="K111" i="9" s="1"/>
  <c r="BL111" i="9"/>
  <c r="BN111" i="9"/>
  <c r="BO111" i="9"/>
  <c r="BP111" i="9"/>
  <c r="M112" i="9"/>
  <c r="P112" i="9"/>
  <c r="R112" i="9"/>
  <c r="S112" i="9"/>
  <c r="T112" i="9"/>
  <c r="U112" i="9"/>
  <c r="V112" i="9"/>
  <c r="Y112" i="9"/>
  <c r="AG112" i="9"/>
  <c r="AE112" i="9" s="1"/>
  <c r="AO112" i="9"/>
  <c r="AM112" i="9" s="1"/>
  <c r="AU112" i="9"/>
  <c r="BD112" i="9"/>
  <c r="E112" i="9" s="1"/>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W116" i="9" s="1"/>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R119" i="9" s="1"/>
  <c r="AA119" i="9"/>
  <c r="AB119" i="9"/>
  <c r="AJ119" i="9"/>
  <c r="AN119" i="9"/>
  <c r="AP119" i="9"/>
  <c r="AQ119" i="9"/>
  <c r="AR119" i="9"/>
  <c r="AZ119" i="9"/>
  <c r="BI119" i="9"/>
  <c r="J119" i="9" s="1"/>
  <c r="BJ119" i="9"/>
  <c r="K119" i="9" s="1"/>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BK120" i="9" s="1"/>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W122" i="9" s="1"/>
  <c r="AG122" i="9"/>
  <c r="AE122" i="9" s="1"/>
  <c r="AO122" i="9"/>
  <c r="AM122" i="9" s="1"/>
  <c r="AU122" i="9"/>
  <c r="BD122" i="9"/>
  <c r="GB122" i="9" s="1"/>
  <c r="BF122" i="9"/>
  <c r="G122" i="9" s="1"/>
  <c r="BG122" i="9"/>
  <c r="H122" i="9" s="1"/>
  <c r="BH122" i="9"/>
  <c r="I122" i="9" s="1"/>
  <c r="BI122" i="9"/>
  <c r="J122" i="9" s="1"/>
  <c r="BJ122" i="9"/>
  <c r="K122" i="9" s="1"/>
  <c r="BM122" i="9"/>
  <c r="BK122" i="9" s="1"/>
  <c r="FY122" i="9"/>
  <c r="X123" i="9"/>
  <c r="FY123" i="9" s="1"/>
  <c r="Z123" i="9"/>
  <c r="AA123" i="9"/>
  <c r="S123" i="9" s="1"/>
  <c r="AB123" i="9"/>
  <c r="AC123" i="9"/>
  <c r="AD123" i="9"/>
  <c r="AJ123" i="9"/>
  <c r="AK123" i="9"/>
  <c r="AL123" i="9"/>
  <c r="AN123" i="9"/>
  <c r="AP123" i="9"/>
  <c r="AQ123" i="9"/>
  <c r="BG123" i="9" s="1"/>
  <c r="AR123" i="9"/>
  <c r="AS123" i="9"/>
  <c r="AT123" i="9"/>
  <c r="AZ123" i="9"/>
  <c r="BA123" i="9"/>
  <c r="BB123" i="9"/>
  <c r="CL89" i="9" s="1"/>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W125" i="9" s="1"/>
  <c r="AG125" i="9"/>
  <c r="AE125" i="9" s="1"/>
  <c r="AO125" i="9"/>
  <c r="AM125" i="9" s="1"/>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FD103" i="9" s="1"/>
  <c r="AY129" i="9"/>
  <c r="FE103" i="9" s="1"/>
  <c r="AZ129" i="9"/>
  <c r="BA129" i="9"/>
  <c r="BB129" i="9"/>
  <c r="BL129" i="9"/>
  <c r="BN129" i="9"/>
  <c r="BO129" i="9"/>
  <c r="BP129" i="9"/>
  <c r="BQ129" i="9"/>
  <c r="DA94" i="9" s="1"/>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W133" i="9" s="1"/>
  <c r="AG133" i="9"/>
  <c r="AE133" i="9" s="1"/>
  <c r="AO133" i="9"/>
  <c r="AM133" i="9" s="1"/>
  <c r="AU133" i="9"/>
  <c r="BD133" i="9"/>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W138" i="9" s="1"/>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AW143" i="9" s="1"/>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AU148" i="9" s="1"/>
  <c r="BD148" i="9"/>
  <c r="E148" i="9" s="1"/>
  <c r="BF148" i="9"/>
  <c r="G148" i="9" s="1"/>
  <c r="BG148" i="9"/>
  <c r="H148" i="9" s="1"/>
  <c r="BH148" i="9"/>
  <c r="I148" i="9" s="1"/>
  <c r="BI148" i="9"/>
  <c r="J148" i="9" s="1"/>
  <c r="BJ148" i="9"/>
  <c r="K148" i="9" s="1"/>
  <c r="BM148" i="9"/>
  <c r="BK148" i="9" s="1"/>
  <c r="M149" i="9"/>
  <c r="S149" i="9"/>
  <c r="Q149" i="9" s="1"/>
  <c r="O149" i="9" s="1"/>
  <c r="AA149" i="9"/>
  <c r="Y149" i="9" s="1"/>
  <c r="W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M152" i="9" s="1"/>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W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L157" i="9" s="1"/>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M162" i="9" s="1"/>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Y167" i="9" s="1"/>
  <c r="AI167" i="9"/>
  <c r="AG167" i="9" s="1"/>
  <c r="AE167" i="9" s="1"/>
  <c r="AQ167" i="9"/>
  <c r="AO167" i="9" s="1"/>
  <c r="AY167" i="9"/>
  <c r="AW167" i="9" s="1"/>
  <c r="AU167" i="9" s="1"/>
  <c r="BD167" i="9"/>
  <c r="E167" i="9" s="1"/>
  <c r="BF167" i="9"/>
  <c r="G167" i="9" s="1"/>
  <c r="BH167" i="9"/>
  <c r="I167" i="9" s="1"/>
  <c r="BI167" i="9"/>
  <c r="J167" i="9" s="1"/>
  <c r="BJ167" i="9"/>
  <c r="K167" i="9" s="1"/>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M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W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BK176" i="9" s="1"/>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AW182" i="9" s="1"/>
  <c r="AU182" i="9" s="1"/>
  <c r="BD182" i="9"/>
  <c r="E182" i="9" s="1"/>
  <c r="BF182" i="9"/>
  <c r="G182" i="9" s="1"/>
  <c r="BH182" i="9"/>
  <c r="I182" i="9" s="1"/>
  <c r="BI182" i="9"/>
  <c r="J182" i="9" s="1"/>
  <c r="BJ182" i="9"/>
  <c r="K182" i="9" s="1"/>
  <c r="BM182" i="9"/>
  <c r="BK182" i="9" s="1"/>
  <c r="M183" i="9"/>
  <c r="N183" i="9"/>
  <c r="O183" i="9"/>
  <c r="W183" i="9"/>
  <c r="AE183" i="9"/>
  <c r="AO183" i="9"/>
  <c r="AM183" i="9" s="1"/>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AQ184" i="9"/>
  <c r="AY184" i="9"/>
  <c r="BD184" i="9"/>
  <c r="E184" i="9" s="1"/>
  <c r="BF184" i="9"/>
  <c r="BH184" i="9"/>
  <c r="I184" i="9" s="1"/>
  <c r="BI184" i="9"/>
  <c r="J184" i="9" s="1"/>
  <c r="BJ184" i="9"/>
  <c r="K184" i="9" s="1"/>
  <c r="BM184" i="9"/>
  <c r="BK184" i="9" s="1"/>
  <c r="M185" i="9"/>
  <c r="N185" i="9"/>
  <c r="O185" i="9"/>
  <c r="W185" i="9"/>
  <c r="L185" i="9" s="1"/>
  <c r="AO185" i="9"/>
  <c r="AW185" i="9"/>
  <c r="AU185" i="9" s="1"/>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E191" i="9" s="1"/>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B193" i="9"/>
  <c r="BL193" i="9"/>
  <c r="BN193" i="9"/>
  <c r="BO193" i="9"/>
  <c r="BP193" i="9"/>
  <c r="BQ193" i="9"/>
  <c r="BR193" i="9"/>
  <c r="GL193" i="9"/>
  <c r="M194" i="9"/>
  <c r="Q194" i="9"/>
  <c r="O194" i="9" s="1"/>
  <c r="Y194" i="9"/>
  <c r="W194" i="9" s="1"/>
  <c r="AG194" i="9"/>
  <c r="AO194" i="9"/>
  <c r="AM194" i="9" s="1"/>
  <c r="AW194" i="9"/>
  <c r="AU194" i="9" s="1"/>
  <c r="BD194" i="9"/>
  <c r="E194" i="9" s="1"/>
  <c r="BF194" i="9"/>
  <c r="G194" i="9" s="1"/>
  <c r="BG194" i="9"/>
  <c r="H194" i="9" s="1"/>
  <c r="BH194" i="9"/>
  <c r="I194" i="9" s="1"/>
  <c r="BI194" i="9"/>
  <c r="J194" i="9" s="1"/>
  <c r="BJ194" i="9"/>
  <c r="K194" i="9" s="1"/>
  <c r="BM194" i="9"/>
  <c r="BK194" i="9" s="1"/>
  <c r="M195" i="9"/>
  <c r="Q195" i="9"/>
  <c r="O195" i="9" s="1"/>
  <c r="Y195" i="9"/>
  <c r="AG195" i="9"/>
  <c r="AE195" i="9" s="1"/>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W200" i="9" s="1"/>
  <c r="AG200" i="9"/>
  <c r="AE200" i="9" s="1"/>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W202" i="9" s="1"/>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W208" i="9" s="1"/>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H209" i="9" s="1"/>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E212" i="9" s="1"/>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W216" i="9" s="1"/>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BF58" i="9"/>
  <c r="G58" i="9" s="1"/>
  <c r="BF56" i="9"/>
  <c r="G56" i="9" s="1"/>
  <c r="AG83" i="8"/>
  <c r="AE83" i="8" s="1"/>
  <c r="R55" i="8"/>
  <c r="G145" i="8"/>
  <c r="DC58" i="8"/>
  <c r="E51" i="8"/>
  <c r="DC78" i="8"/>
  <c r="BF61" i="8"/>
  <c r="G61" i="8" s="1"/>
  <c r="BV77" i="8"/>
  <c r="W32" i="8"/>
  <c r="DB13" i="8"/>
  <c r="E33" i="8"/>
  <c r="W127" i="7"/>
  <c r="AE28" i="8"/>
  <c r="W21" i="8"/>
  <c r="AE216" i="7"/>
  <c r="BI205" i="7"/>
  <c r="J206" i="7"/>
  <c r="J205" i="7" s="1"/>
  <c r="O214" i="7"/>
  <c r="CD191" i="7"/>
  <c r="Y205" i="7"/>
  <c r="W205" i="7" s="1"/>
  <c r="W199" i="7"/>
  <c r="O216" i="7"/>
  <c r="BJ206" i="7"/>
  <c r="BD205" i="7"/>
  <c r="CD188" i="7"/>
  <c r="AW182" i="7"/>
  <c r="AU182" i="7" s="1"/>
  <c r="BG182" i="7"/>
  <c r="H182" i="7" s="1"/>
  <c r="AM201" i="7"/>
  <c r="AU145" i="7"/>
  <c r="W129" i="7"/>
  <c r="Y206" i="7"/>
  <c r="W206" i="7" s="1"/>
  <c r="BK171" i="7"/>
  <c r="AM169" i="7"/>
  <c r="L147" i="7"/>
  <c r="BE139" i="7"/>
  <c r="BR103" i="7"/>
  <c r="CA79" i="7"/>
  <c r="BG31" i="7"/>
  <c r="H31" i="7" s="1"/>
  <c r="S31" i="7"/>
  <c r="Y94" i="7"/>
  <c r="W95" i="7"/>
  <c r="W91" i="7"/>
  <c r="R65" i="7"/>
  <c r="AU159" i="7"/>
  <c r="BQ141" i="7"/>
  <c r="W121" i="7"/>
  <c r="W117" i="7"/>
  <c r="W115" i="7"/>
  <c r="W113" i="7"/>
  <c r="W124" i="7"/>
  <c r="Q109" i="7"/>
  <c r="CD109" i="7" s="1"/>
  <c r="W109" i="7"/>
  <c r="BK90" i="7"/>
  <c r="AE71" i="7"/>
  <c r="Q74" i="7"/>
  <c r="R895" i="6"/>
  <c r="BX43" i="7"/>
  <c r="AM108" i="7"/>
  <c r="W97" i="7"/>
  <c r="W74" i="7"/>
  <c r="P73" i="7"/>
  <c r="AM106" i="7"/>
  <c r="BE50" i="7"/>
  <c r="AE50" i="7"/>
  <c r="BV40" i="7"/>
  <c r="AW26" i="7"/>
  <c r="R54" i="7"/>
  <c r="M43" i="7"/>
  <c r="S26" i="7"/>
  <c r="J812" i="6"/>
  <c r="J811" i="6" s="1"/>
  <c r="J810" i="6" s="1"/>
  <c r="I860" i="6"/>
  <c r="BD26" i="7"/>
  <c r="E27" i="7"/>
  <c r="E26" i="7" s="1"/>
  <c r="AT588" i="6"/>
  <c r="BV38" i="7"/>
  <c r="N17" i="7"/>
  <c r="AS925" i="6"/>
  <c r="BF52" i="7"/>
  <c r="G52" i="7" s="1"/>
  <c r="BG51" i="7"/>
  <c r="H51" i="7" s="1"/>
  <c r="AE38" i="7"/>
  <c r="M26" i="7"/>
  <c r="AE17" i="7"/>
  <c r="O17" i="7" s="1"/>
  <c r="AV515" i="6"/>
  <c r="BF55" i="7"/>
  <c r="G55" i="7" s="1"/>
  <c r="BV34" i="7"/>
  <c r="BZ31" i="7"/>
  <c r="AC26" i="7"/>
  <c r="U27" i="7"/>
  <c r="BI27" i="7"/>
  <c r="Q21" i="7"/>
  <c r="AU20" i="7"/>
  <c r="I910" i="6"/>
  <c r="AS927" i="6"/>
  <c r="AT927" i="6"/>
  <c r="AU927" i="6" s="1"/>
  <c r="AS951" i="6"/>
  <c r="AT951" i="6"/>
  <c r="AU951" i="6" s="1"/>
  <c r="AF339" i="6"/>
  <c r="AT339" i="6" s="1"/>
  <c r="AU339" i="6" s="1"/>
  <c r="AF723" i="6"/>
  <c r="AT723" i="6" s="1"/>
  <c r="AU723" i="6" s="1"/>
  <c r="AG714" i="6"/>
  <c r="U578" i="6"/>
  <c r="AT998" i="6"/>
  <c r="AU998" i="6" s="1"/>
  <c r="AD578" i="6"/>
  <c r="AF1014" i="6"/>
  <c r="AS982" i="6"/>
  <c r="AS954" i="6"/>
  <c r="AT954" i="6"/>
  <c r="AU954" i="6" s="1"/>
  <c r="AS938" i="6"/>
  <c r="AT938" i="6"/>
  <c r="AU938" i="6" s="1"/>
  <c r="AW707" i="6"/>
  <c r="AS944" i="6"/>
  <c r="AT931" i="6"/>
  <c r="AU931" i="6" s="1"/>
  <c r="AT929" i="6"/>
  <c r="AU929" i="6" s="1"/>
  <c r="AF676" i="6"/>
  <c r="AF673" i="6" s="1"/>
  <c r="AW794" i="6"/>
  <c r="AS782" i="6"/>
  <c r="AW778" i="6"/>
  <c r="AS758" i="6"/>
  <c r="AW751" i="6"/>
  <c r="AV543" i="6"/>
  <c r="AV531" i="6"/>
  <c r="AT514" i="6"/>
  <c r="AU514" i="6" s="1"/>
  <c r="AW577" i="6"/>
  <c r="AF525" i="6"/>
  <c r="AS525" i="6" s="1"/>
  <c r="AS479" i="6"/>
  <c r="AS394" i="6"/>
  <c r="AS327" i="6"/>
  <c r="AW327" i="6"/>
  <c r="AF733" i="6"/>
  <c r="I709" i="6"/>
  <c r="I689" i="6" s="1"/>
  <c r="I688" i="6" s="1"/>
  <c r="AV588" i="6"/>
  <c r="AF542" i="6"/>
  <c r="AV538" i="6"/>
  <c r="AF538" i="6"/>
  <c r="AF534" i="6"/>
  <c r="AW534" i="6" s="1"/>
  <c r="AV530" i="6"/>
  <c r="AF530" i="6"/>
  <c r="AW530" i="6" s="1"/>
  <c r="I420" i="6"/>
  <c r="AF818" i="6"/>
  <c r="AW818" i="6" s="1"/>
  <c r="AV524" i="6"/>
  <c r="AV520" i="6"/>
  <c r="AF520" i="6"/>
  <c r="AV516" i="6"/>
  <c r="P578" i="6"/>
  <c r="AF541" i="6"/>
  <c r="AF537" i="6"/>
  <c r="AS537" i="6" s="1"/>
  <c r="AV533" i="6"/>
  <c r="M486" i="6"/>
  <c r="AW486" i="6"/>
  <c r="I587" i="6"/>
  <c r="AT569" i="6"/>
  <c r="AU569" i="6" s="1"/>
  <c r="AF532" i="6"/>
  <c r="K208" i="6"/>
  <c r="AT570" i="6"/>
  <c r="AU570" i="6" s="1"/>
  <c r="AT562" i="6"/>
  <c r="AU562" i="6" s="1"/>
  <c r="AT546" i="6"/>
  <c r="AU546" i="6" s="1"/>
  <c r="AT483" i="6"/>
  <c r="AU483" i="6" s="1"/>
  <c r="AW453" i="6"/>
  <c r="Z417" i="6"/>
  <c r="AW335" i="6"/>
  <c r="O278" i="6"/>
  <c r="O277" i="6" s="1"/>
  <c r="O269" i="6" s="1"/>
  <c r="X269" i="6"/>
  <c r="J246" i="6"/>
  <c r="AM246" i="6" s="1"/>
  <c r="W232" i="6"/>
  <c r="M232" i="6"/>
  <c r="AB208" i="6"/>
  <c r="J579" i="6"/>
  <c r="AW575" i="6"/>
  <c r="AW559" i="6"/>
  <c r="AW551" i="6"/>
  <c r="AT548" i="6"/>
  <c r="AU548" i="6" s="1"/>
  <c r="AS547" i="6"/>
  <c r="AS482" i="6"/>
  <c r="AW292" i="6"/>
  <c r="AS260" i="6"/>
  <c r="Y232" i="6"/>
  <c r="J215" i="6"/>
  <c r="AV219" i="6"/>
  <c r="AV485" i="6"/>
  <c r="AW389" i="6"/>
  <c r="AS389" i="6"/>
  <c r="AW332" i="6"/>
  <c r="AW261" i="6"/>
  <c r="AS261" i="6"/>
  <c r="AS217" i="6"/>
  <c r="AV209" i="6"/>
  <c r="V208" i="6"/>
  <c r="AV359" i="6"/>
  <c r="AS316" i="6"/>
  <c r="AT308" i="6"/>
  <c r="AU308" i="6" s="1"/>
  <c r="AI269" i="6"/>
  <c r="AT575" i="6"/>
  <c r="AU575" i="6" s="1"/>
  <c r="AT567" i="6"/>
  <c r="AU567" i="6" s="1"/>
  <c r="AT551" i="6"/>
  <c r="AU551" i="6" s="1"/>
  <c r="AT512" i="6"/>
  <c r="AU512" i="6" s="1"/>
  <c r="I456" i="6"/>
  <c r="AW456" i="6" s="1"/>
  <c r="AS441" i="6"/>
  <c r="I361" i="6"/>
  <c r="J277" i="6"/>
  <c r="J269" i="6" s="1"/>
  <c r="AT248" i="6"/>
  <c r="AU248" i="6" s="1"/>
  <c r="R232" i="6"/>
  <c r="T232" i="6"/>
  <c r="AT221" i="6"/>
  <c r="AU221" i="6" s="1"/>
  <c r="AS463" i="6"/>
  <c r="AW319" i="6"/>
  <c r="AH232" i="6"/>
  <c r="Q232" i="6"/>
  <c r="AW282" i="6"/>
  <c r="AT282" i="6"/>
  <c r="AU282" i="6" s="1"/>
  <c r="AF279" i="6"/>
  <c r="AS279" i="6" s="1"/>
  <c r="W208" i="6"/>
  <c r="AE208" i="6"/>
  <c r="AV282" i="6"/>
  <c r="AT265" i="6"/>
  <c r="AU265" i="6" s="1"/>
  <c r="AV230" i="6"/>
  <c r="AV226" i="6"/>
  <c r="AG215" i="6"/>
  <c r="AG214" i="6" s="1"/>
  <c r="AG208" i="6" s="1"/>
  <c r="AS171" i="6"/>
  <c r="AT165" i="6"/>
  <c r="AU165" i="6" s="1"/>
  <c r="AS62" i="6"/>
  <c r="AT62" i="6"/>
  <c r="AU62" i="6" s="1"/>
  <c r="AW62" i="6"/>
  <c r="AW40" i="6"/>
  <c r="AT40" i="6"/>
  <c r="AU40" i="6" s="1"/>
  <c r="AS40" i="6"/>
  <c r="AT337" i="6"/>
  <c r="AU337" i="6" s="1"/>
  <c r="AT329" i="6"/>
  <c r="AU329" i="6" s="1"/>
  <c r="AT297" i="6"/>
  <c r="AU297" i="6" s="1"/>
  <c r="AW294" i="6"/>
  <c r="AT289" i="6"/>
  <c r="AU289" i="6" s="1"/>
  <c r="AW260" i="6"/>
  <c r="AT235" i="6"/>
  <c r="AU235" i="6" s="1"/>
  <c r="AW221" i="6"/>
  <c r="AW216" i="6"/>
  <c r="AT211" i="6"/>
  <c r="AU211" i="6" s="1"/>
  <c r="AS185" i="6"/>
  <c r="AS173" i="6"/>
  <c r="AS144" i="6"/>
  <c r="AW144" i="6"/>
  <c r="J92" i="6"/>
  <c r="AM92" i="6" s="1"/>
  <c r="AM139" i="6"/>
  <c r="I139" i="6"/>
  <c r="AT81" i="6"/>
  <c r="AU81" i="6" s="1"/>
  <c r="AW81" i="6"/>
  <c r="AW333" i="6"/>
  <c r="AW325" i="6"/>
  <c r="AW317" i="6"/>
  <c r="AW309" i="6"/>
  <c r="AW199" i="6"/>
  <c r="AS199" i="6"/>
  <c r="AS179" i="6"/>
  <c r="AW178" i="6"/>
  <c r="I234" i="6"/>
  <c r="I210" i="6"/>
  <c r="I209" i="6" s="1"/>
  <c r="AW166" i="6"/>
  <c r="AS122" i="6"/>
  <c r="AT334" i="6"/>
  <c r="AU334" i="6" s="1"/>
  <c r="AT326" i="6"/>
  <c r="AU326" i="6" s="1"/>
  <c r="AT120" i="6"/>
  <c r="AU120" i="6" s="1"/>
  <c r="AW120" i="6"/>
  <c r="N12" i="6"/>
  <c r="N14" i="6"/>
  <c r="BC12" i="6" s="1"/>
  <c r="AT193" i="6"/>
  <c r="AU193" i="6" s="1"/>
  <c r="AW182" i="6"/>
  <c r="AS178" i="6"/>
  <c r="AW145" i="6"/>
  <c r="AS145" i="6"/>
  <c r="AS138" i="6"/>
  <c r="AS115" i="6"/>
  <c r="AT115" i="6"/>
  <c r="AU115" i="6" s="1"/>
  <c r="AW115" i="6"/>
  <c r="AW107" i="6"/>
  <c r="AS107" i="6"/>
  <c r="AS37" i="6"/>
  <c r="AT37" i="6"/>
  <c r="AU37" i="6" s="1"/>
  <c r="AW37" i="6"/>
  <c r="AW235" i="6"/>
  <c r="AW211" i="6"/>
  <c r="AW174" i="6"/>
  <c r="V148" i="6"/>
  <c r="AT164" i="6"/>
  <c r="AU164" i="6" s="1"/>
  <c r="AS146" i="6"/>
  <c r="AW123" i="6"/>
  <c r="AG149" i="6"/>
  <c r="AT88" i="6"/>
  <c r="AU88" i="6" s="1"/>
  <c r="AT72" i="6"/>
  <c r="AU72" i="6" s="1"/>
  <c r="AS35" i="6"/>
  <c r="AT35" i="6"/>
  <c r="AU35" i="6" s="1"/>
  <c r="AW35" i="6"/>
  <c r="AG16" i="6"/>
  <c r="AW170" i="6"/>
  <c r="AW128" i="6"/>
  <c r="AT111" i="6"/>
  <c r="AU111" i="6" s="1"/>
  <c r="AT82" i="6"/>
  <c r="AU82" i="6" s="1"/>
  <c r="AG162" i="6"/>
  <c r="AG161" i="6" s="1"/>
  <c r="AS125" i="6"/>
  <c r="AT76" i="6"/>
  <c r="AU76" i="6" s="1"/>
  <c r="AW76" i="6"/>
  <c r="AT68" i="6"/>
  <c r="AU68" i="6" s="1"/>
  <c r="AW68" i="6"/>
  <c r="AW38" i="6"/>
  <c r="AS38" i="6"/>
  <c r="AT38" i="6"/>
  <c r="AU38" i="6" s="1"/>
  <c r="AW95" i="6"/>
  <c r="AS88" i="6"/>
  <c r="AT63" i="6"/>
  <c r="AU63" i="6" s="1"/>
  <c r="AS63" i="6"/>
  <c r="AT36" i="6"/>
  <c r="AU36" i="6" s="1"/>
  <c r="AS36" i="6"/>
  <c r="AW36" i="6"/>
  <c r="AT170" i="6"/>
  <c r="AU170" i="6" s="1"/>
  <c r="AT128" i="6"/>
  <c r="AU128" i="6" s="1"/>
  <c r="AF116" i="6"/>
  <c r="AW116" i="6" s="1"/>
  <c r="AS108" i="6"/>
  <c r="AW108" i="6"/>
  <c r="AG91" i="6"/>
  <c r="AF91" i="6" s="1"/>
  <c r="AT91" i="6" s="1"/>
  <c r="AM91" i="6"/>
  <c r="AT69" i="6"/>
  <c r="AU69" i="6" s="1"/>
  <c r="AS41" i="6"/>
  <c r="AW41" i="6"/>
  <c r="I91" i="6"/>
  <c r="AS68" i="6"/>
  <c r="AF39" i="6"/>
  <c r="AW39" i="6" s="1"/>
  <c r="AV39" i="6"/>
  <c r="AS34" i="6"/>
  <c r="AT34" i="6"/>
  <c r="AU34" i="6" s="1"/>
  <c r="AW34" i="6"/>
  <c r="AT93" i="6"/>
  <c r="AU93" i="6" s="1"/>
  <c r="AS79" i="6"/>
  <c r="AW70" i="6"/>
  <c r="AT55" i="6"/>
  <c r="AU55" i="6" s="1"/>
  <c r="AW51" i="6"/>
  <c r="AW50" i="6"/>
  <c r="AW48" i="6"/>
  <c r="AW47" i="6"/>
  <c r="AS44" i="6"/>
  <c r="AT43" i="6"/>
  <c r="AU43" i="6" s="1"/>
  <c r="AW32" i="6"/>
  <c r="AW31" i="6"/>
  <c r="AA29" i="6"/>
  <c r="AA26" i="6" s="1"/>
  <c r="AA25" i="6" s="1"/>
  <c r="U16" i="6"/>
  <c r="U15" i="6" s="1"/>
  <c r="L16" i="6"/>
  <c r="L15" i="6" s="1"/>
  <c r="AS93" i="6"/>
  <c r="AW73" i="6"/>
  <c r="AF17" i="6"/>
  <c r="AW18" i="6"/>
  <c r="AT18" i="6"/>
  <c r="AU18" i="6" s="1"/>
  <c r="AS18" i="6"/>
  <c r="AT50" i="6"/>
  <c r="AU50" i="6" s="1"/>
  <c r="AS49" i="6"/>
  <c r="AT48" i="6"/>
  <c r="AU48" i="6" s="1"/>
  <c r="AS47" i="6"/>
  <c r="AT31" i="6"/>
  <c r="AU31" i="6" s="1"/>
  <c r="AS73" i="6"/>
  <c r="AT30" i="6"/>
  <c r="AU30" i="6" s="1"/>
  <c r="AW30" i="6"/>
  <c r="AW33" i="6"/>
  <c r="AT33" i="6"/>
  <c r="AU33" i="6" s="1"/>
  <c r="I16" i="6"/>
  <c r="AF20" i="6"/>
  <c r="AT20" i="6" s="1"/>
  <c r="AU20" i="6" s="1"/>
  <c r="D10" i="1"/>
  <c r="AE16" i="6"/>
  <c r="V16" i="6"/>
  <c r="M16" i="6"/>
  <c r="M15" i="6" s="1"/>
  <c r="AT24" i="6"/>
  <c r="AU24" i="6" s="1"/>
  <c r="Z28" i="6"/>
  <c r="AV17" i="6"/>
  <c r="F97" i="3"/>
  <c r="Q57" i="1"/>
  <c r="F57" i="1"/>
  <c r="X10" i="1"/>
  <c r="P85" i="3"/>
  <c r="F47" i="1"/>
  <c r="S97" i="3"/>
  <c r="P97" i="3"/>
  <c r="S85" i="3"/>
  <c r="Q13" i="2"/>
  <c r="O13" i="2"/>
  <c r="AW516" i="6"/>
  <c r="K196" i="9"/>
  <c r="EN103" i="9"/>
  <c r="Z53" i="9"/>
  <c r="R53" i="9" s="1"/>
  <c r="W139" i="9"/>
  <c r="AE134" i="9"/>
  <c r="AE81" i="9"/>
  <c r="BU79" i="9"/>
  <c r="BF62" i="9"/>
  <c r="G62" i="9" s="1"/>
  <c r="AM184" i="8"/>
  <c r="BF129" i="8"/>
  <c r="BF54" i="9"/>
  <c r="G54" i="9" s="1"/>
  <c r="W213" i="8"/>
  <c r="R123" i="8"/>
  <c r="E130" i="8"/>
  <c r="EI103" i="8"/>
  <c r="BG60" i="8"/>
  <c r="H60" i="8" s="1"/>
  <c r="AM92" i="8"/>
  <c r="S58" i="8"/>
  <c r="BG56" i="8"/>
  <c r="H56" i="8" s="1"/>
  <c r="W39" i="8"/>
  <c r="AU21" i="8"/>
  <c r="O159" i="7"/>
  <c r="R52" i="8"/>
  <c r="E41" i="8"/>
  <c r="AM27" i="8"/>
  <c r="AW205" i="7"/>
  <c r="AU205" i="7" s="1"/>
  <c r="AM152" i="7"/>
  <c r="AG149" i="7"/>
  <c r="AE149" i="7" s="1"/>
  <c r="G192" i="7"/>
  <c r="BG158" i="7"/>
  <c r="H158" i="7" s="1"/>
  <c r="CD151" i="7"/>
  <c r="AM148" i="7"/>
  <c r="BE148" i="7"/>
  <c r="BP141" i="7"/>
  <c r="W139" i="7"/>
  <c r="W138" i="7"/>
  <c r="BE134" i="7"/>
  <c r="EH134" i="7" s="1"/>
  <c r="W133" i="7"/>
  <c r="AM130" i="7"/>
  <c r="BE118" i="7"/>
  <c r="F118" i="7" s="1"/>
  <c r="AM118" i="7"/>
  <c r="W105" i="7"/>
  <c r="Q102" i="7"/>
  <c r="W100" i="7"/>
  <c r="AM75" i="7"/>
  <c r="W68" i="7"/>
  <c r="CA43" i="7"/>
  <c r="AS1022" i="6"/>
  <c r="AT1022" i="6"/>
  <c r="AU1022" i="6" s="1"/>
  <c r="BI129" i="7"/>
  <c r="J129" i="7" s="1"/>
  <c r="W125" i="7"/>
  <c r="BK110" i="7"/>
  <c r="W108" i="7"/>
  <c r="BF87" i="7"/>
  <c r="G87" i="7" s="1"/>
  <c r="BD79" i="7"/>
  <c r="S107" i="7"/>
  <c r="AE36" i="7"/>
  <c r="G27" i="7"/>
  <c r="J21" i="7"/>
  <c r="AT955" i="6"/>
  <c r="AU955" i="6" s="1"/>
  <c r="AS950" i="6"/>
  <c r="AJ895" i="6"/>
  <c r="Q67" i="7"/>
  <c r="BF62" i="7"/>
  <c r="G62" i="7" s="1"/>
  <c r="Y49" i="7"/>
  <c r="N49" i="7" s="1"/>
  <c r="AE40" i="7"/>
  <c r="N38" i="7"/>
  <c r="AE27" i="7"/>
  <c r="AE26" i="7" s="1"/>
  <c r="I27" i="7"/>
  <c r="I26" i="7" s="1"/>
  <c r="AM20" i="7"/>
  <c r="M53" i="7"/>
  <c r="W42" i="7"/>
  <c r="AE895" i="6"/>
  <c r="AB895" i="6"/>
  <c r="V895" i="6"/>
  <c r="AF860" i="6"/>
  <c r="AW834" i="6"/>
  <c r="AS834" i="6"/>
  <c r="AS833" i="6"/>
  <c r="AW832" i="6"/>
  <c r="AS832" i="6"/>
  <c r="Z818" i="6"/>
  <c r="AS776" i="6"/>
  <c r="AW776" i="6"/>
  <c r="AW773" i="6"/>
  <c r="AE672" i="6"/>
  <c r="AC578" i="6"/>
  <c r="R578" i="6"/>
  <c r="AS775" i="6"/>
  <c r="M672" i="6"/>
  <c r="AS802" i="6"/>
  <c r="AW795" i="6"/>
  <c r="AS772" i="6"/>
  <c r="AW772" i="6"/>
  <c r="AJ578" i="6"/>
  <c r="AW768" i="6"/>
  <c r="AW760" i="6"/>
  <c r="AW749" i="6"/>
  <c r="AT555" i="6"/>
  <c r="AU555" i="6" s="1"/>
  <c r="AK419" i="6"/>
  <c r="X419" i="6"/>
  <c r="AT573" i="6"/>
  <c r="AU573" i="6" s="1"/>
  <c r="AS562" i="6"/>
  <c r="AT557" i="6"/>
  <c r="AU557" i="6" s="1"/>
  <c r="AS554" i="6"/>
  <c r="AS546" i="6"/>
  <c r="AF340" i="6"/>
  <c r="AT299" i="6"/>
  <c r="AU299" i="6" s="1"/>
  <c r="AI232" i="6"/>
  <c r="AC208" i="6"/>
  <c r="AW477" i="6"/>
  <c r="M467" i="6"/>
  <c r="M466" i="6"/>
  <c r="AW458" i="6"/>
  <c r="AS396" i="6"/>
  <c r="AS368" i="6"/>
  <c r="AV340" i="6"/>
  <c r="AT333" i="6"/>
  <c r="AU333" i="6" s="1"/>
  <c r="AT328" i="6"/>
  <c r="AU328" i="6" s="1"/>
  <c r="AW322" i="6"/>
  <c r="AW312" i="6"/>
  <c r="AT312" i="6"/>
  <c r="AU312" i="6" s="1"/>
  <c r="AW299" i="6"/>
  <c r="AK269" i="6"/>
  <c r="V269" i="6"/>
  <c r="AG246" i="6"/>
  <c r="AN247" i="6"/>
  <c r="V232" i="6"/>
  <c r="AK208" i="6"/>
  <c r="AS183" i="6"/>
  <c r="AW183" i="6"/>
  <c r="AT179" i="6"/>
  <c r="AU179" i="6" s="1"/>
  <c r="AW179" i="6"/>
  <c r="AG433" i="6"/>
  <c r="AV283" i="6"/>
  <c r="AB269" i="6"/>
  <c r="Y208" i="6"/>
  <c r="AV486" i="6"/>
  <c r="AW329" i="6"/>
  <c r="AV281" i="6"/>
  <c r="AB232" i="6"/>
  <c r="X232" i="6"/>
  <c r="L208" i="6"/>
  <c r="AW263" i="6"/>
  <c r="AV249" i="6"/>
  <c r="AT220" i="6"/>
  <c r="AU220" i="6" s="1"/>
  <c r="AW205" i="6"/>
  <c r="AV163" i="6"/>
  <c r="AE148" i="6"/>
  <c r="Y148" i="6"/>
  <c r="AW289" i="6"/>
  <c r="AS259" i="6"/>
  <c r="AW254" i="6"/>
  <c r="AW237" i="6"/>
  <c r="AW223" i="6"/>
  <c r="AS218" i="6"/>
  <c r="AW213" i="6"/>
  <c r="AT186" i="6"/>
  <c r="AU186" i="6" s="1"/>
  <c r="Q148" i="6"/>
  <c r="AT118" i="6"/>
  <c r="AU118" i="6" s="1"/>
  <c r="AT78" i="6"/>
  <c r="AU78" i="6" s="1"/>
  <c r="AT119" i="6"/>
  <c r="AU119" i="6" s="1"/>
  <c r="AW198" i="6"/>
  <c r="AW192" i="6"/>
  <c r="AW169" i="6"/>
  <c r="AB148" i="6"/>
  <c r="AS117" i="6"/>
  <c r="AV116" i="6"/>
  <c r="AS105" i="6"/>
  <c r="AW99" i="6"/>
  <c r="AF74" i="6"/>
  <c r="AT74" i="6" s="1"/>
  <c r="AU74" i="6" s="1"/>
  <c r="AW52" i="6"/>
  <c r="AT49" i="6"/>
  <c r="AU49" i="6" s="1"/>
  <c r="C22" i="2"/>
  <c r="AW132" i="6"/>
  <c r="AS94" i="6"/>
  <c r="AS46" i="6"/>
  <c r="AS22" i="6"/>
  <c r="S66" i="3"/>
  <c r="S59" i="3"/>
  <c r="S49" i="3"/>
  <c r="E12" i="3"/>
  <c r="E22" i="2"/>
  <c r="AW111" i="6"/>
  <c r="AS103" i="6"/>
  <c r="AS98" i="6"/>
  <c r="AW98" i="6"/>
  <c r="AW44" i="6"/>
  <c r="AC16" i="6"/>
  <c r="P45" i="3"/>
  <c r="S25" i="3"/>
  <c r="S89" i="9"/>
  <c r="R54" i="9"/>
  <c r="EI15" i="9"/>
  <c r="AU18" i="8"/>
  <c r="M83" i="9"/>
  <c r="R61" i="9"/>
  <c r="R60" i="9"/>
  <c r="GB32" i="9"/>
  <c r="AM163" i="8"/>
  <c r="W113" i="9"/>
  <c r="R59" i="9"/>
  <c r="BF59" i="9"/>
  <c r="G59" i="9" s="1"/>
  <c r="W34" i="9"/>
  <c r="W109" i="8"/>
  <c r="AE106" i="8"/>
  <c r="AE72" i="8"/>
  <c r="CD187" i="7"/>
  <c r="AI144" i="7"/>
  <c r="AG144" i="7" s="1"/>
  <c r="AG141" i="7" s="1"/>
  <c r="AE141" i="7" s="1"/>
  <c r="BU94" i="8"/>
  <c r="W127" i="8"/>
  <c r="DC76" i="8"/>
  <c r="L148" i="7"/>
  <c r="W106" i="7"/>
  <c r="K17" i="8"/>
  <c r="W211" i="7"/>
  <c r="AM150" i="7"/>
  <c r="E58" i="8"/>
  <c r="BE160" i="7"/>
  <c r="EH160" i="7" s="1"/>
  <c r="W135" i="7"/>
  <c r="R123" i="7"/>
  <c r="R107" i="7"/>
  <c r="L75" i="7"/>
  <c r="BV41" i="7"/>
  <c r="BJ16" i="7"/>
  <c r="K18" i="7"/>
  <c r="K16" i="7" s="1"/>
  <c r="AS942" i="6"/>
  <c r="AT550" i="6"/>
  <c r="AU550" i="6" s="1"/>
  <c r="AS550" i="6"/>
  <c r="AW550" i="6"/>
  <c r="BE96" i="7"/>
  <c r="F96" i="7" s="1"/>
  <c r="AG83" i="7"/>
  <c r="AE83" i="7" s="1"/>
  <c r="BH65" i="7"/>
  <c r="I65" i="7" s="1"/>
  <c r="BE42" i="7"/>
  <c r="EH42" i="7" s="1"/>
  <c r="AE42" i="7"/>
  <c r="J17" i="7"/>
  <c r="J16" i="7" s="1"/>
  <c r="BI16" i="7"/>
  <c r="AW806" i="6"/>
  <c r="AS797" i="6"/>
  <c r="BV99" i="7"/>
  <c r="AM77" i="7"/>
  <c r="Y60" i="7"/>
  <c r="R55" i="7"/>
  <c r="Y55" i="7"/>
  <c r="Y47" i="7"/>
  <c r="W47" i="7" s="1"/>
  <c r="R47" i="7"/>
  <c r="S47" i="7"/>
  <c r="W112" i="7"/>
  <c r="BG84" i="7"/>
  <c r="H84" i="7" s="1"/>
  <c r="N75" i="7"/>
  <c r="BV75" i="7"/>
  <c r="BG57" i="7"/>
  <c r="H57" i="7" s="1"/>
  <c r="S57" i="7"/>
  <c r="V53" i="7"/>
  <c r="R52" i="7"/>
  <c r="BE28" i="7"/>
  <c r="EH28" i="7" s="1"/>
  <c r="R59" i="7"/>
  <c r="Y57" i="7"/>
  <c r="W57" i="7" s="1"/>
  <c r="O57" i="7" s="1"/>
  <c r="W22" i="7"/>
  <c r="O22" i="7" s="1"/>
  <c r="S16" i="7"/>
  <c r="AT930" i="6"/>
  <c r="AU930" i="6" s="1"/>
  <c r="AS926" i="6"/>
  <c r="AT926" i="6"/>
  <c r="AU926" i="6" s="1"/>
  <c r="AW133" i="6"/>
  <c r="AS133" i="6"/>
  <c r="AD672" i="6"/>
  <c r="AW556" i="6"/>
  <c r="AS556" i="6"/>
  <c r="AS548" i="6"/>
  <c r="AT513" i="6"/>
  <c r="AU513" i="6" s="1"/>
  <c r="AS513" i="6"/>
  <c r="AW513" i="6"/>
  <c r="AS460" i="6"/>
  <c r="AW460" i="6"/>
  <c r="AT460" i="6"/>
  <c r="AU460" i="6" s="1"/>
  <c r="AW395" i="6"/>
  <c r="AS338" i="6"/>
  <c r="AS252" i="6"/>
  <c r="BD43" i="7"/>
  <c r="E43" i="7" s="1"/>
  <c r="Q34" i="7"/>
  <c r="CD34" i="7" s="1"/>
  <c r="AP15" i="7"/>
  <c r="AV815" i="6"/>
  <c r="AS765" i="6"/>
  <c r="AK578" i="6"/>
  <c r="AT549" i="6"/>
  <c r="AU549" i="6" s="1"/>
  <c r="AW549" i="6"/>
  <c r="AS549" i="6"/>
  <c r="AS478" i="6"/>
  <c r="AW288" i="6"/>
  <c r="J734" i="6"/>
  <c r="AW744" i="6"/>
  <c r="AB578" i="6"/>
  <c r="AS459" i="6"/>
  <c r="K342" i="6"/>
  <c r="K341" i="6" s="1"/>
  <c r="AA278" i="6"/>
  <c r="AA277" i="6" s="1"/>
  <c r="AA269" i="6" s="1"/>
  <c r="Z340" i="6"/>
  <c r="AT254" i="6"/>
  <c r="AU254" i="6" s="1"/>
  <c r="AS254" i="6"/>
  <c r="I801" i="6"/>
  <c r="AS801" i="6" s="1"/>
  <c r="AS574" i="6"/>
  <c r="AU486" i="6"/>
  <c r="AS462" i="6"/>
  <c r="AW462" i="6"/>
  <c r="AT462" i="6"/>
  <c r="AU462" i="6" s="1"/>
  <c r="AS440" i="6"/>
  <c r="AW255" i="6"/>
  <c r="AW102" i="6"/>
  <c r="AT51" i="6"/>
  <c r="AU51" i="6" s="1"/>
  <c r="AS51" i="6"/>
  <c r="AS800" i="6"/>
  <c r="AW800" i="6"/>
  <c r="AW461" i="6"/>
  <c r="AI419" i="6"/>
  <c r="J420" i="6"/>
  <c r="AU417" i="6"/>
  <c r="Y342" i="6"/>
  <c r="P342" i="6"/>
  <c r="P341" i="6" s="1"/>
  <c r="AS332" i="6"/>
  <c r="AS303" i="6"/>
  <c r="AS293" i="6"/>
  <c r="AS288" i="6"/>
  <c r="AF271" i="6"/>
  <c r="AW271" i="6" s="1"/>
  <c r="AW275" i="6"/>
  <c r="AS265" i="6"/>
  <c r="AW265" i="6"/>
  <c r="AV227" i="6"/>
  <c r="AF227" i="6"/>
  <c r="AT227" i="6" s="1"/>
  <c r="AU227" i="6" s="1"/>
  <c r="AF204" i="6"/>
  <c r="AT204" i="6" s="1"/>
  <c r="AU204" i="6" s="1"/>
  <c r="AS193" i="6"/>
  <c r="AW193" i="6"/>
  <c r="AS192" i="6"/>
  <c r="AT192" i="6"/>
  <c r="AU192" i="6" s="1"/>
  <c r="AS72" i="6"/>
  <c r="S13" i="3"/>
  <c r="T269" i="6"/>
  <c r="AK232" i="6"/>
  <c r="AT187" i="6"/>
  <c r="AU187" i="6" s="1"/>
  <c r="AW187" i="6"/>
  <c r="AW135" i="6"/>
  <c r="AS135" i="6"/>
  <c r="AT106" i="6"/>
  <c r="AU106" i="6" s="1"/>
  <c r="AS106" i="6"/>
  <c r="S74" i="3"/>
  <c r="AT263" i="6"/>
  <c r="AU263" i="6" s="1"/>
  <c r="AV234" i="6"/>
  <c r="AS223" i="6"/>
  <c r="U208" i="6"/>
  <c r="AW131" i="6"/>
  <c r="AS99" i="6"/>
  <c r="AS58" i="6"/>
  <c r="AW58" i="6"/>
  <c r="AT19" i="6"/>
  <c r="AU19" i="6" s="1"/>
  <c r="AS19" i="6"/>
  <c r="AW19" i="6"/>
  <c r="AF231" i="6"/>
  <c r="AV231" i="6"/>
  <c r="AS196" i="6"/>
  <c r="AS190" i="6"/>
  <c r="AW125" i="6"/>
  <c r="P36" i="3"/>
  <c r="AS168" i="6"/>
  <c r="AW113" i="6"/>
  <c r="AW106" i="6"/>
  <c r="AT32" i="6"/>
  <c r="AU32" i="6" s="1"/>
  <c r="AS32" i="6"/>
  <c r="Q64" i="1"/>
  <c r="P74" i="3"/>
  <c r="I12" i="3"/>
  <c r="F13" i="3"/>
  <c r="AS70" i="6"/>
  <c r="AS60" i="6"/>
  <c r="AW60" i="6"/>
  <c r="AT60" i="6"/>
  <c r="AU60" i="6" s="1"/>
  <c r="Y16" i="6"/>
  <c r="BD31" i="8" l="1"/>
  <c r="E31" i="8" s="1"/>
  <c r="H18" i="9"/>
  <c r="H16" i="9" s="1"/>
  <c r="ES16" i="9"/>
  <c r="M190" i="8"/>
  <c r="AV15" i="8"/>
  <c r="AW334" i="6"/>
  <c r="AW326" i="6"/>
  <c r="AS461" i="6"/>
  <c r="AU815" i="6"/>
  <c r="N41" i="7"/>
  <c r="BM131" i="7"/>
  <c r="BK131" i="7" s="1"/>
  <c r="AW323" i="6"/>
  <c r="Q80" i="7"/>
  <c r="CD80" i="7" s="1"/>
  <c r="DC21" i="8"/>
  <c r="DC45" i="8"/>
  <c r="E127" i="8"/>
  <c r="FN16" i="9"/>
  <c r="AW512" i="6"/>
  <c r="AS569" i="6"/>
  <c r="AW561" i="6"/>
  <c r="AV535" i="6"/>
  <c r="Y341" i="6"/>
  <c r="AG19" i="7"/>
  <c r="BE55" i="7"/>
  <c r="EH55" i="7" s="1"/>
  <c r="BE41" i="7"/>
  <c r="F41" i="7" s="1"/>
  <c r="AV74" i="6"/>
  <c r="AT568" i="6"/>
  <c r="AU568" i="6" s="1"/>
  <c r="N35" i="7"/>
  <c r="G26" i="7"/>
  <c r="E45" i="8"/>
  <c r="CT79" i="8"/>
  <c r="DE130" i="8"/>
  <c r="U27" i="9"/>
  <c r="EA26" i="9" s="1"/>
  <c r="AS137" i="6"/>
  <c r="AS267" i="6"/>
  <c r="AT478" i="6"/>
  <c r="AU478" i="6" s="1"/>
  <c r="AF359" i="6"/>
  <c r="AS359" i="6" s="1"/>
  <c r="AT561" i="6"/>
  <c r="AU561" i="6" s="1"/>
  <c r="AS577" i="6"/>
  <c r="AV539" i="6"/>
  <c r="L150" i="8"/>
  <c r="N143" i="8"/>
  <c r="G119" i="8"/>
  <c r="CB73" i="8"/>
  <c r="AG104" i="8"/>
  <c r="AE104" i="8" s="1"/>
  <c r="BV92" i="8"/>
  <c r="Y88" i="7"/>
  <c r="CD40" i="7"/>
  <c r="AN15" i="7"/>
  <c r="AV860" i="6"/>
  <c r="AW337" i="6"/>
  <c r="AW313" i="6"/>
  <c r="X208" i="6"/>
  <c r="AS81" i="6"/>
  <c r="AW63" i="6"/>
  <c r="Q35" i="7"/>
  <c r="CD35" i="7" s="1"/>
  <c r="N24" i="7"/>
  <c r="Q60" i="7"/>
  <c r="CD60" i="7" s="1"/>
  <c r="Q41" i="7"/>
  <c r="CD41" i="7" s="1"/>
  <c r="CD203" i="7"/>
  <c r="AW290" i="6"/>
  <c r="AA421" i="6"/>
  <c r="AA420" i="6" s="1"/>
  <c r="AW568" i="6"/>
  <c r="N72" i="7"/>
  <c r="CD102" i="7"/>
  <c r="Y142" i="8"/>
  <c r="W142" i="8" s="1"/>
  <c r="AS129" i="6"/>
  <c r="AS184" i="6"/>
  <c r="AS292" i="6"/>
  <c r="AS222" i="6"/>
  <c r="AW484" i="6"/>
  <c r="AS553" i="6"/>
  <c r="AW803" i="6"/>
  <c r="AT707" i="6"/>
  <c r="AU707" i="6" s="1"/>
  <c r="AO94" i="7"/>
  <c r="BY94" i="7" s="1"/>
  <c r="BG51" i="8"/>
  <c r="H51" i="8" s="1"/>
  <c r="N64" i="7"/>
  <c r="AW465" i="6"/>
  <c r="BH16" i="7"/>
  <c r="AW184" i="6"/>
  <c r="AW300" i="6"/>
  <c r="AS250" i="6"/>
  <c r="AS468" i="6"/>
  <c r="AT484" i="6"/>
  <c r="AU484" i="6" s="1"/>
  <c r="AW553" i="6"/>
  <c r="AW711" i="6"/>
  <c r="AV676" i="6"/>
  <c r="Q24" i="7"/>
  <c r="CD24" i="7" s="1"/>
  <c r="AW476" i="6"/>
  <c r="BC154" i="8"/>
  <c r="D154" i="8" s="1"/>
  <c r="AQ15" i="8"/>
  <c r="I71" i="6"/>
  <c r="I29" i="6" s="1"/>
  <c r="I26" i="6" s="1"/>
  <c r="I25" i="6" s="1"/>
  <c r="I15" i="6" s="1"/>
  <c r="AW262" i="6"/>
  <c r="DE121" i="8"/>
  <c r="Z709" i="6"/>
  <c r="Z689" i="6" s="1"/>
  <c r="Z688" i="6" s="1"/>
  <c r="Z672" i="6" s="1"/>
  <c r="AF54" i="6"/>
  <c r="AW54" i="6" s="1"/>
  <c r="I342" i="6"/>
  <c r="AF517" i="6"/>
  <c r="AT711" i="6"/>
  <c r="AU711" i="6" s="1"/>
  <c r="P16" i="7"/>
  <c r="AW207" i="7"/>
  <c r="AU207" i="7" s="1"/>
  <c r="Q90" i="8"/>
  <c r="P16" i="8"/>
  <c r="DB16" i="8" s="1"/>
  <c r="Q38" i="7"/>
  <c r="CD38" i="7" s="1"/>
  <c r="BE34" i="7"/>
  <c r="AS231" i="6"/>
  <c r="AS756" i="6"/>
  <c r="BF26" i="7"/>
  <c r="Q64" i="7"/>
  <c r="CD64" i="7" s="1"/>
  <c r="GB22" i="9"/>
  <c r="FO16" i="9"/>
  <c r="AS511" i="6"/>
  <c r="AW805" i="6"/>
  <c r="O68" i="7"/>
  <c r="AF521" i="6"/>
  <c r="BM73" i="7"/>
  <c r="BK73" i="7" s="1"/>
  <c r="T131" i="9"/>
  <c r="DE106" i="8"/>
  <c r="BM119" i="8"/>
  <c r="BK119" i="8" s="1"/>
  <c r="E37" i="8"/>
  <c r="DC91" i="8"/>
  <c r="CV101" i="8"/>
  <c r="N67" i="8"/>
  <c r="T31" i="8"/>
  <c r="Q28" i="8"/>
  <c r="DC137" i="8"/>
  <c r="DE124" i="8"/>
  <c r="S54" i="8"/>
  <c r="BJ26" i="8"/>
  <c r="GB136" i="9"/>
  <c r="Q138" i="9"/>
  <c r="DC37" i="8"/>
  <c r="DC77" i="8"/>
  <c r="M101" i="8"/>
  <c r="DC106" i="8"/>
  <c r="E124" i="8"/>
  <c r="E91" i="8"/>
  <c r="E117" i="8"/>
  <c r="DE118" i="8"/>
  <c r="L146" i="9"/>
  <c r="FZ132" i="9"/>
  <c r="BX65" i="9"/>
  <c r="DC110" i="8"/>
  <c r="BE180" i="7"/>
  <c r="F180" i="7" s="1"/>
  <c r="L155" i="7"/>
  <c r="R104" i="7"/>
  <c r="F34" i="7"/>
  <c r="AF29" i="7"/>
  <c r="AF25" i="7" s="1"/>
  <c r="BH26" i="7"/>
  <c r="Q18" i="7"/>
  <c r="AW16" i="7"/>
  <c r="M578" i="6"/>
  <c r="V342" i="6"/>
  <c r="V341" i="6" s="1"/>
  <c r="AV343" i="6"/>
  <c r="W269" i="6"/>
  <c r="AW264" i="6"/>
  <c r="AS256" i="6"/>
  <c r="AF210" i="6"/>
  <c r="AF200" i="6"/>
  <c r="AT200" i="6" s="1"/>
  <c r="AU200" i="6" s="1"/>
  <c r="AW188" i="6"/>
  <c r="AS174" i="6"/>
  <c r="AT150" i="6"/>
  <c r="AU150" i="6" s="1"/>
  <c r="AW141" i="6"/>
  <c r="AV139" i="6"/>
  <c r="AS136" i="6"/>
  <c r="AS120" i="6"/>
  <c r="AW103" i="6"/>
  <c r="AW72" i="6"/>
  <c r="AW69" i="6"/>
  <c r="AW55" i="6"/>
  <c r="S10" i="1"/>
  <c r="Q23" i="1"/>
  <c r="BX65" i="8"/>
  <c r="BV100" i="8"/>
  <c r="V16" i="8"/>
  <c r="O24" i="7"/>
  <c r="DC139" i="8"/>
  <c r="P26" i="8"/>
  <c r="Q38" i="8"/>
  <c r="AS313" i="6"/>
  <c r="N36" i="7"/>
  <c r="AT547" i="6"/>
  <c r="AU547" i="6" s="1"/>
  <c r="AS30" i="7"/>
  <c r="AS69" i="6"/>
  <c r="AW114" i="6"/>
  <c r="AH149" i="6"/>
  <c r="AW217" i="6"/>
  <c r="Z370" i="6"/>
  <c r="Z369" i="6" s="1"/>
  <c r="Z341" i="6" s="1"/>
  <c r="W40" i="7"/>
  <c r="O40" i="7" s="1"/>
  <c r="AJ672" i="6"/>
  <c r="T89" i="9"/>
  <c r="Y60" i="9"/>
  <c r="N36" i="9"/>
  <c r="BN189" i="8"/>
  <c r="BE165" i="8"/>
  <c r="DB83" i="8"/>
  <c r="K26" i="8"/>
  <c r="M19" i="8"/>
  <c r="M144" i="7"/>
  <c r="AG911" i="6"/>
  <c r="AG910" i="6" s="1"/>
  <c r="O812" i="6"/>
  <c r="O811" i="6" s="1"/>
  <c r="O810" i="6" s="1"/>
  <c r="AE578" i="6"/>
  <c r="BE35" i="7"/>
  <c r="EH35" i="7" s="1"/>
  <c r="AT313" i="6"/>
  <c r="AU313" i="6" s="1"/>
  <c r="AG278" i="6"/>
  <c r="AG277" i="6" s="1"/>
  <c r="AV277" i="6" s="1"/>
  <c r="AW463" i="6"/>
  <c r="AT571" i="6"/>
  <c r="AU571" i="6" s="1"/>
  <c r="FG30" i="9"/>
  <c r="AW252" i="6"/>
  <c r="AW212" i="6"/>
  <c r="AA419" i="6"/>
  <c r="AS580" i="6"/>
  <c r="AU17" i="7"/>
  <c r="BG19" i="7"/>
  <c r="Y49" i="8"/>
  <c r="BV49" i="8" s="1"/>
  <c r="P111" i="8"/>
  <c r="AO114" i="8"/>
  <c r="AM114" i="8" s="1"/>
  <c r="DC117" i="8"/>
  <c r="AS114" i="6"/>
  <c r="AN139" i="6"/>
  <c r="AS131" i="6"/>
  <c r="J342" i="6"/>
  <c r="AS571" i="6"/>
  <c r="AI342" i="6"/>
  <c r="AU26" i="7"/>
  <c r="AO19" i="7"/>
  <c r="Z1" i="7"/>
  <c r="AK895" i="6"/>
  <c r="J895" i="6"/>
  <c r="AS486" i="6"/>
  <c r="AS466" i="6"/>
  <c r="Z342" i="6"/>
  <c r="R342" i="6"/>
  <c r="EU30" i="8"/>
  <c r="BE137" i="9"/>
  <c r="GC137" i="9" s="1"/>
  <c r="N130" i="9"/>
  <c r="O125" i="9"/>
  <c r="AS52" i="6"/>
  <c r="BC75" i="7"/>
  <c r="D75" i="7" s="1"/>
  <c r="L125" i="9"/>
  <c r="AS351" i="6"/>
  <c r="BE24" i="7"/>
  <c r="F24" i="7" s="1"/>
  <c r="AW761" i="6"/>
  <c r="FA30" i="8"/>
  <c r="DC54" i="8"/>
  <c r="FB103" i="8"/>
  <c r="Q127" i="9"/>
  <c r="FZ115" i="9"/>
  <c r="FZ50" i="9"/>
  <c r="EZ103" i="8"/>
  <c r="BX89" i="8"/>
  <c r="CA65" i="8"/>
  <c r="BE112" i="7"/>
  <c r="EH112" i="7" s="1"/>
  <c r="BF65" i="7"/>
  <c r="G65" i="7" s="1"/>
  <c r="AV15" i="7"/>
  <c r="U16" i="7"/>
  <c r="AA15" i="7"/>
  <c r="U672" i="6"/>
  <c r="EH148" i="7"/>
  <c r="F148" i="7"/>
  <c r="AW723" i="6"/>
  <c r="E121" i="8"/>
  <c r="BJ206" i="8"/>
  <c r="K206" i="8" s="1"/>
  <c r="K205" i="8" s="1"/>
  <c r="N202" i="8"/>
  <c r="GB27" i="9"/>
  <c r="BE92" i="8"/>
  <c r="F92" i="8" s="1"/>
  <c r="BI19" i="9"/>
  <c r="BI205" i="8"/>
  <c r="BD19" i="9"/>
  <c r="GB19" i="9" s="1"/>
  <c r="P53" i="9"/>
  <c r="FY53" i="9"/>
  <c r="N23" i="9"/>
  <c r="Q17" i="9"/>
  <c r="BC202" i="8"/>
  <c r="D202" i="8" s="1"/>
  <c r="L162" i="8"/>
  <c r="BE109" i="8"/>
  <c r="F109" i="8" s="1"/>
  <c r="Q75" i="8"/>
  <c r="FR30" i="8"/>
  <c r="DC44" i="8"/>
  <c r="E44" i="8"/>
  <c r="AG119" i="9"/>
  <c r="AE119" i="9" s="1"/>
  <c r="BH119" i="9"/>
  <c r="I119" i="9" s="1"/>
  <c r="EI26" i="9"/>
  <c r="Y27" i="9"/>
  <c r="N27" i="9" s="1"/>
  <c r="BI27" i="9"/>
  <c r="FO26" i="9" s="1"/>
  <c r="GB18" i="9"/>
  <c r="E18" i="9"/>
  <c r="EE16" i="9"/>
  <c r="X15" i="9"/>
  <c r="F165" i="8"/>
  <c r="E115" i="8"/>
  <c r="DC115" i="8"/>
  <c r="BN103" i="8"/>
  <c r="DC105" i="8"/>
  <c r="E105" i="8"/>
  <c r="AQ103" i="8"/>
  <c r="E90" i="8"/>
  <c r="DC90" i="8"/>
  <c r="E75" i="8"/>
  <c r="DE75" i="8"/>
  <c r="P73" i="8"/>
  <c r="M73" i="8"/>
  <c r="DE60" i="8"/>
  <c r="E60" i="8"/>
  <c r="DC60" i="8"/>
  <c r="BG45" i="8"/>
  <c r="H45" i="8" s="1"/>
  <c r="S45" i="8"/>
  <c r="DC42" i="8"/>
  <c r="E42" i="8"/>
  <c r="N22" i="7"/>
  <c r="Q28" i="7"/>
  <c r="CD28" i="7" s="1"/>
  <c r="N55" i="7"/>
  <c r="BE120" i="7"/>
  <c r="EH120" i="7" s="1"/>
  <c r="BV68" i="7"/>
  <c r="BE99" i="7"/>
  <c r="F99" i="7" s="1"/>
  <c r="AV678" i="6"/>
  <c r="AW808" i="6"/>
  <c r="AT946" i="6"/>
  <c r="AU946" i="6" s="1"/>
  <c r="BV72" i="7"/>
  <c r="S85" i="7"/>
  <c r="DB111" i="8"/>
  <c r="G129" i="8"/>
  <c r="L139" i="9"/>
  <c r="AW762" i="6"/>
  <c r="AS798" i="6"/>
  <c r="AW769" i="6"/>
  <c r="AF911" i="6"/>
  <c r="AS911" i="6" s="1"/>
  <c r="X15" i="7"/>
  <c r="BD31" i="7"/>
  <c r="E31" i="7" s="1"/>
  <c r="AS103" i="7"/>
  <c r="R84" i="7"/>
  <c r="BF104" i="7"/>
  <c r="G104" i="7" s="1"/>
  <c r="BD16" i="8"/>
  <c r="L183" i="7"/>
  <c r="CD165" i="7"/>
  <c r="CD156" i="7"/>
  <c r="L146" i="7"/>
  <c r="BV64" i="7"/>
  <c r="AG53" i="7"/>
  <c r="AE53" i="7" s="1"/>
  <c r="BI53" i="7"/>
  <c r="J53" i="7" s="1"/>
  <c r="S44" i="7"/>
  <c r="BG44" i="7"/>
  <c r="H44" i="7" s="1"/>
  <c r="N42" i="7"/>
  <c r="Q42" i="7"/>
  <c r="CD42" i="7" s="1"/>
  <c r="Q32" i="7"/>
  <c r="N32" i="7"/>
  <c r="V31" i="7"/>
  <c r="R31" i="7"/>
  <c r="BF31" i="7"/>
  <c r="G31" i="7" s="1"/>
  <c r="N18" i="7"/>
  <c r="W18" i="7"/>
  <c r="O18" i="7" s="1"/>
  <c r="Y16" i="7"/>
  <c r="AT957" i="6"/>
  <c r="AU957" i="6" s="1"/>
  <c r="AS957" i="6"/>
  <c r="Y895" i="6"/>
  <c r="U895" i="6"/>
  <c r="AS793" i="6"/>
  <c r="AW793" i="6"/>
  <c r="AW787" i="6"/>
  <c r="AS787" i="6"/>
  <c r="AS785" i="6"/>
  <c r="AW785" i="6"/>
  <c r="AW771" i="6"/>
  <c r="AS771" i="6"/>
  <c r="AH672" i="6"/>
  <c r="AW387" i="6"/>
  <c r="AS387" i="6"/>
  <c r="AW328" i="6"/>
  <c r="AW324" i="6"/>
  <c r="AW316" i="6"/>
  <c r="AW308" i="6"/>
  <c r="AS300" i="6"/>
  <c r="AH269" i="6"/>
  <c r="AS253" i="6"/>
  <c r="W116" i="7"/>
  <c r="N116" i="7"/>
  <c r="BN103" i="7"/>
  <c r="R114" i="7"/>
  <c r="Z103" i="7"/>
  <c r="Y114" i="7"/>
  <c r="BK105" i="7"/>
  <c r="BM104" i="7"/>
  <c r="AZ103" i="7"/>
  <c r="AZ101" i="7" s="1"/>
  <c r="AO101" i="7"/>
  <c r="AM102" i="7"/>
  <c r="CA101" i="7"/>
  <c r="BV46" i="7"/>
  <c r="N46" i="7"/>
  <c r="S45" i="7"/>
  <c r="Y45" i="7"/>
  <c r="N45" i="7" s="1"/>
  <c r="AE39" i="7"/>
  <c r="N39" i="7"/>
  <c r="BE23" i="7"/>
  <c r="EH23" i="7" s="1"/>
  <c r="W23" i="7"/>
  <c r="BC23" i="7" s="1"/>
  <c r="D23" i="7" s="1"/>
  <c r="BP16" i="7"/>
  <c r="BP15" i="7" s="1"/>
  <c r="BM17" i="7"/>
  <c r="BG16" i="7"/>
  <c r="BG15" i="7" s="1"/>
  <c r="H17" i="7"/>
  <c r="AM17" i="7"/>
  <c r="BE17" i="7"/>
  <c r="W578" i="6"/>
  <c r="L151" i="9"/>
  <c r="L110" i="9"/>
  <c r="CJ65" i="9"/>
  <c r="Q134" i="8"/>
  <c r="CB53" i="8"/>
  <c r="BV74" i="8"/>
  <c r="N39" i="8"/>
  <c r="N23" i="8"/>
  <c r="L152" i="7"/>
  <c r="N133" i="7"/>
  <c r="BF111" i="7"/>
  <c r="G111" i="7" s="1"/>
  <c r="Q27" i="7"/>
  <c r="CD27" i="7" s="1"/>
  <c r="AJ15" i="7"/>
  <c r="Z15" i="7"/>
  <c r="AH895" i="6"/>
  <c r="AS194" i="6"/>
  <c r="AS189" i="6"/>
  <c r="AW186" i="6"/>
  <c r="AW181" i="6"/>
  <c r="O163" i="6"/>
  <c r="O162" i="6" s="1"/>
  <c r="O161" i="6" s="1"/>
  <c r="O148" i="6" s="1"/>
  <c r="AW164" i="6"/>
  <c r="X148" i="6"/>
  <c r="T148" i="6"/>
  <c r="K148" i="6"/>
  <c r="AA148" i="6"/>
  <c r="S148" i="6"/>
  <c r="J148" i="6"/>
  <c r="AS134" i="6"/>
  <c r="AW126" i="6"/>
  <c r="AS118" i="6"/>
  <c r="AS82" i="6"/>
  <c r="AF71" i="6"/>
  <c r="AT71" i="6" s="1"/>
  <c r="AU71" i="6" s="1"/>
  <c r="AW64" i="6"/>
  <c r="AS56" i="6"/>
  <c r="AS53" i="6"/>
  <c r="Z29" i="6"/>
  <c r="Z26" i="6" s="1"/>
  <c r="Z25" i="6" s="1"/>
  <c r="AF28" i="6"/>
  <c r="AS28" i="6" s="1"/>
  <c r="Z20" i="6"/>
  <c r="J10" i="1"/>
  <c r="E10" i="1"/>
  <c r="F64" i="1"/>
  <c r="P10" i="1"/>
  <c r="C10" i="1"/>
  <c r="Q47" i="1"/>
  <c r="F43" i="1"/>
  <c r="Q34" i="1"/>
  <c r="F23" i="1"/>
  <c r="I10" i="1"/>
  <c r="F74" i="3"/>
  <c r="C12" i="3"/>
  <c r="P13" i="3"/>
  <c r="D12" i="3"/>
  <c r="K22" i="2"/>
  <c r="L205" i="7"/>
  <c r="L672" i="6"/>
  <c r="S672" i="6"/>
  <c r="AS678" i="6"/>
  <c r="O433" i="6"/>
  <c r="O432" i="6" s="1"/>
  <c r="O419" i="6" s="1"/>
  <c r="O421" i="6"/>
  <c r="O420" i="6" s="1"/>
  <c r="S419" i="6"/>
  <c r="AI341" i="6"/>
  <c r="AA342" i="6"/>
  <c r="W342" i="6"/>
  <c r="W341" i="6" s="1"/>
  <c r="AW301" i="6"/>
  <c r="AW293" i="6"/>
  <c r="I249" i="6"/>
  <c r="AS248" i="6"/>
  <c r="AC232" i="6"/>
  <c r="AF229" i="6"/>
  <c r="Q208" i="6"/>
  <c r="AS195" i="6"/>
  <c r="AS187" i="6"/>
  <c r="AS165" i="6"/>
  <c r="R148" i="6"/>
  <c r="AS140" i="6"/>
  <c r="AS127" i="6"/>
  <c r="AW119" i="6"/>
  <c r="AS110" i="6"/>
  <c r="AS102" i="6"/>
  <c r="AW94" i="6"/>
  <c r="AW88" i="6"/>
  <c r="AW77" i="6"/>
  <c r="AK29" i="6"/>
  <c r="AK26" i="6" s="1"/>
  <c r="AK25" i="6" s="1"/>
  <c r="AS59" i="6"/>
  <c r="Q95" i="1"/>
  <c r="F83" i="1"/>
  <c r="R10" i="1"/>
  <c r="F34" i="1"/>
  <c r="F10" i="1" s="1"/>
  <c r="L10" i="1" s="1"/>
  <c r="H10" i="1"/>
  <c r="K12" i="3"/>
  <c r="J12" i="3"/>
  <c r="S45" i="3"/>
  <c r="T12" i="3"/>
  <c r="G12" i="3"/>
  <c r="F107" i="2"/>
  <c r="F84" i="2"/>
  <c r="V59" i="3"/>
  <c r="W167" i="9"/>
  <c r="L167" i="9" s="1"/>
  <c r="N167" i="9"/>
  <c r="J578" i="6"/>
  <c r="AV578" i="6" s="1"/>
  <c r="AV579" i="6"/>
  <c r="AT175" i="6"/>
  <c r="AU175" i="6" s="1"/>
  <c r="AS175" i="6"/>
  <c r="Z163" i="6"/>
  <c r="Z162" i="6" s="1"/>
  <c r="Z161" i="6" s="1"/>
  <c r="Z148" i="6" s="1"/>
  <c r="AM161" i="6"/>
  <c r="P148" i="6"/>
  <c r="AT142" i="6"/>
  <c r="AU142" i="6" s="1"/>
  <c r="AW142" i="6"/>
  <c r="AF121" i="6"/>
  <c r="AH92" i="6"/>
  <c r="AH87" i="6" s="1"/>
  <c r="AH86" i="6" s="1"/>
  <c r="AH84" i="6" s="1"/>
  <c r="AT112" i="6"/>
  <c r="AU112" i="6" s="1"/>
  <c r="AS112" i="6"/>
  <c r="AW101" i="6"/>
  <c r="AS101" i="6"/>
  <c r="AT96" i="6"/>
  <c r="AU96" i="6" s="1"/>
  <c r="AS96" i="6"/>
  <c r="F95" i="1"/>
  <c r="Q83" i="1"/>
  <c r="F72" i="1"/>
  <c r="F11" i="1"/>
  <c r="AS181" i="6"/>
  <c r="AW189" i="6"/>
  <c r="AT542" i="6"/>
  <c r="AU542" i="6" s="1"/>
  <c r="AS542" i="6"/>
  <c r="AF544" i="6"/>
  <c r="AT544" i="6" s="1"/>
  <c r="AU544" i="6" s="1"/>
  <c r="AV544" i="6"/>
  <c r="AF536" i="6"/>
  <c r="AV536" i="6"/>
  <c r="AV522" i="6"/>
  <c r="AF522" i="6"/>
  <c r="AW522" i="6" s="1"/>
  <c r="AF518" i="6"/>
  <c r="AV518" i="6"/>
  <c r="M481" i="6"/>
  <c r="AS481" i="6"/>
  <c r="O343" i="6"/>
  <c r="O342" i="6" s="1"/>
  <c r="AT318" i="6"/>
  <c r="AU318" i="6" s="1"/>
  <c r="AW318" i="6"/>
  <c r="I278" i="6"/>
  <c r="I277" i="6" s="1"/>
  <c r="AT251" i="6"/>
  <c r="AU251" i="6" s="1"/>
  <c r="AW251" i="6"/>
  <c r="Z249" i="6"/>
  <c r="Z247" i="6" s="1"/>
  <c r="Z246" i="6" s="1"/>
  <c r="AS220" i="6"/>
  <c r="I219" i="6"/>
  <c r="AT216" i="6"/>
  <c r="AU216" i="6" s="1"/>
  <c r="AS216" i="6"/>
  <c r="O29" i="6"/>
  <c r="O26" i="6" s="1"/>
  <c r="O25" i="6" s="1"/>
  <c r="G10" i="1"/>
  <c r="F35" i="2"/>
  <c r="D22" i="2"/>
  <c r="AT566" i="6"/>
  <c r="AU566" i="6" s="1"/>
  <c r="AS164" i="6"/>
  <c r="R85" i="9"/>
  <c r="BF85" i="9"/>
  <c r="G85" i="9" s="1"/>
  <c r="FY83" i="9"/>
  <c r="P83" i="9"/>
  <c r="AN150" i="6"/>
  <c r="W45" i="7"/>
  <c r="L45" i="7" s="1"/>
  <c r="AS75" i="6"/>
  <c r="AW53" i="6"/>
  <c r="AW110" i="6"/>
  <c r="AW566" i="6"/>
  <c r="AW150" i="6"/>
  <c r="AW750" i="6"/>
  <c r="AW27" i="6"/>
  <c r="AF540" i="6"/>
  <c r="AW540" i="6" s="1"/>
  <c r="AS104" i="6"/>
  <c r="AW82" i="6"/>
  <c r="AW112" i="6"/>
  <c r="N184" i="9"/>
  <c r="W184" i="9"/>
  <c r="L184" i="9" s="1"/>
  <c r="AM154" i="9"/>
  <c r="BE154" i="9"/>
  <c r="F154" i="9" s="1"/>
  <c r="AW127" i="6"/>
  <c r="AM163" i="6"/>
  <c r="AW542" i="6"/>
  <c r="L22" i="7"/>
  <c r="AW129" i="6"/>
  <c r="AS294" i="6"/>
  <c r="AV580" i="6"/>
  <c r="AW748" i="6"/>
  <c r="BF190" i="9"/>
  <c r="J29" i="6"/>
  <c r="J26" i="6" s="1"/>
  <c r="J25" i="6" s="1"/>
  <c r="AS119" i="6"/>
  <c r="AV385" i="6"/>
  <c r="FZ128" i="9"/>
  <c r="AS97" i="6"/>
  <c r="AW194" i="6"/>
  <c r="AW302" i="6"/>
  <c r="AW258" i="6"/>
  <c r="AF249" i="6"/>
  <c r="AS471" i="6"/>
  <c r="GB35" i="9"/>
  <c r="AW168" i="6"/>
  <c r="AT574" i="6"/>
  <c r="AU574" i="6" s="1"/>
  <c r="AS78" i="6"/>
  <c r="AT279" i="6"/>
  <c r="AU279" i="6" s="1"/>
  <c r="AT181" i="6"/>
  <c r="AU181" i="6" s="1"/>
  <c r="AM162" i="6"/>
  <c r="S341" i="6"/>
  <c r="AS255" i="6"/>
  <c r="BE118" i="9"/>
  <c r="GC118" i="9" s="1"/>
  <c r="AW104" i="6"/>
  <c r="AS167" i="6"/>
  <c r="AW195" i="6"/>
  <c r="AV150" i="6"/>
  <c r="AV210" i="6"/>
  <c r="AW96" i="6"/>
  <c r="AF67" i="6"/>
  <c r="AW67" i="6" s="1"/>
  <c r="AW310" i="6"/>
  <c r="AW165" i="6"/>
  <c r="Y15" i="6"/>
  <c r="Y14" i="6" s="1"/>
  <c r="AS182" i="6"/>
  <c r="Z278" i="6"/>
  <c r="Z277" i="6" s="1"/>
  <c r="GB95" i="9"/>
  <c r="Q91" i="9"/>
  <c r="FY79" i="9"/>
  <c r="E120" i="9"/>
  <c r="AS21" i="6"/>
  <c r="AS17" i="6"/>
  <c r="AW175" i="6"/>
  <c r="BR30" i="7"/>
  <c r="AT923" i="6"/>
  <c r="AU923" i="6" s="1"/>
  <c r="AS923" i="6"/>
  <c r="AS783" i="6"/>
  <c r="AW783" i="6"/>
  <c r="AH733" i="6"/>
  <c r="AH732" i="6" s="1"/>
  <c r="AT734" i="6"/>
  <c r="AU734" i="6" s="1"/>
  <c r="O689" i="6"/>
  <c r="O688" i="6" s="1"/>
  <c r="O672" i="6" s="1"/>
  <c r="AT563" i="6"/>
  <c r="AU563" i="6" s="1"/>
  <c r="AS563" i="6"/>
  <c r="AW563" i="6"/>
  <c r="AW555" i="6"/>
  <c r="AS555" i="6"/>
  <c r="AW514" i="6"/>
  <c r="AS514" i="6"/>
  <c r="AW397" i="6"/>
  <c r="AS397" i="6"/>
  <c r="AV377" i="6"/>
  <c r="AU377" i="6"/>
  <c r="O249" i="6"/>
  <c r="O247" i="6" s="1"/>
  <c r="O246" i="6" s="1"/>
  <c r="O232" i="6" s="1"/>
  <c r="AM247" i="6"/>
  <c r="AV247" i="6"/>
  <c r="P215" i="6"/>
  <c r="P214" i="6" s="1"/>
  <c r="AM219" i="6"/>
  <c r="M53" i="8"/>
  <c r="P53" i="8"/>
  <c r="DB53" i="8" s="1"/>
  <c r="DC40" i="8"/>
  <c r="E40" i="8"/>
  <c r="E36" i="8"/>
  <c r="DC36" i="8"/>
  <c r="DC32" i="8"/>
  <c r="E32" i="8"/>
  <c r="DC18" i="8"/>
  <c r="E18" i="8"/>
  <c r="Q149" i="7"/>
  <c r="O149" i="7" s="1"/>
  <c r="S144" i="7"/>
  <c r="S141" i="7" s="1"/>
  <c r="AD103" i="7"/>
  <c r="BK91" i="7"/>
  <c r="BM89" i="7"/>
  <c r="W77" i="7"/>
  <c r="BC77" i="7" s="1"/>
  <c r="D77" i="7" s="1"/>
  <c r="N77" i="7"/>
  <c r="BG62" i="7"/>
  <c r="H62" i="7" s="1"/>
  <c r="S62" i="7"/>
  <c r="S54" i="7"/>
  <c r="BG54" i="7"/>
  <c r="H54" i="7" s="1"/>
  <c r="BE46" i="7"/>
  <c r="EH46" i="7" s="1"/>
  <c r="R44" i="7"/>
  <c r="Y44" i="7"/>
  <c r="BV44" i="7" s="1"/>
  <c r="H27" i="7"/>
  <c r="H26" i="7" s="1"/>
  <c r="BG26" i="7"/>
  <c r="AG895" i="6"/>
  <c r="AS928" i="6"/>
  <c r="AT928" i="6"/>
  <c r="AU928" i="6" s="1"/>
  <c r="AW807" i="6"/>
  <c r="AS807" i="6"/>
  <c r="BM114" i="8"/>
  <c r="BK114" i="8" s="1"/>
  <c r="AW190" i="6"/>
  <c r="AW176" i="6"/>
  <c r="AT171" i="6"/>
  <c r="AU171" i="6" s="1"/>
  <c r="AW171" i="6"/>
  <c r="AW122" i="6"/>
  <c r="AN116" i="6"/>
  <c r="AG92" i="6"/>
  <c r="AW97" i="6"/>
  <c r="AI29" i="6"/>
  <c r="AI26" i="6" s="1"/>
  <c r="AI25" i="6" s="1"/>
  <c r="AF61" i="6"/>
  <c r="AH29" i="6"/>
  <c r="AH26" i="6" s="1"/>
  <c r="AH25" i="6" s="1"/>
  <c r="U12" i="3"/>
  <c r="H12" i="3"/>
  <c r="AI148" i="6"/>
  <c r="AU588" i="6"/>
  <c r="BF123" i="9"/>
  <c r="E24" i="8"/>
  <c r="S49" i="8"/>
  <c r="AO89" i="8"/>
  <c r="AM89" i="8" s="1"/>
  <c r="T107" i="7"/>
  <c r="DE127" i="8"/>
  <c r="BJ31" i="7"/>
  <c r="DE40" i="8"/>
  <c r="DC138" i="8"/>
  <c r="DE105" i="8"/>
  <c r="CV101" i="9"/>
  <c r="DZ19" i="9"/>
  <c r="DB65" i="8"/>
  <c r="W198" i="7"/>
  <c r="BC198" i="7" s="1"/>
  <c r="D198" i="7" s="1"/>
  <c r="N198" i="7"/>
  <c r="AE74" i="7"/>
  <c r="L74" i="7" s="1"/>
  <c r="BV74" i="7"/>
  <c r="W38" i="7"/>
  <c r="BE38" i="7"/>
  <c r="W34" i="7"/>
  <c r="N34" i="7"/>
  <c r="E18" i="7"/>
  <c r="E16" i="7" s="1"/>
  <c r="E15" i="7" s="1"/>
  <c r="BD16" i="7"/>
  <c r="AB15" i="7"/>
  <c r="BZ89" i="9"/>
  <c r="DP16" i="9"/>
  <c r="E78" i="8"/>
  <c r="DE78" i="8"/>
  <c r="BF44" i="8"/>
  <c r="G44" i="8" s="1"/>
  <c r="R44" i="8"/>
  <c r="S26" i="8"/>
  <c r="BF45" i="7"/>
  <c r="G45" i="7" s="1"/>
  <c r="R45" i="7"/>
  <c r="Q39" i="7"/>
  <c r="CD39" i="7" s="1"/>
  <c r="W39" i="7"/>
  <c r="AG16" i="7"/>
  <c r="Q17" i="7"/>
  <c r="CD17" i="7" s="1"/>
  <c r="AS947" i="6"/>
  <c r="AT947" i="6"/>
  <c r="AU947" i="6" s="1"/>
  <c r="AS919" i="6"/>
  <c r="AT919" i="6"/>
  <c r="AU919" i="6" s="1"/>
  <c r="AW790" i="6"/>
  <c r="AS790" i="6"/>
  <c r="AW554" i="6"/>
  <c r="AT554" i="6"/>
  <c r="AU554" i="6" s="1"/>
  <c r="O489" i="6"/>
  <c r="O488" i="6" s="1"/>
  <c r="O487" i="6" s="1"/>
  <c r="M476" i="6"/>
  <c r="AS476" i="6"/>
  <c r="M470" i="6"/>
  <c r="AW470" i="6"/>
  <c r="M468" i="6"/>
  <c r="AW468" i="6"/>
  <c r="AA341" i="6"/>
  <c r="AG271" i="6"/>
  <c r="AV275" i="6"/>
  <c r="AC269" i="6"/>
  <c r="AW191" i="6"/>
  <c r="AS191" i="6"/>
  <c r="AS186" i="6"/>
  <c r="BH131" i="7"/>
  <c r="I131" i="7" s="1"/>
  <c r="AN103" i="7"/>
  <c r="BX94" i="7"/>
  <c r="Y73" i="7"/>
  <c r="N73" i="7" s="1"/>
  <c r="AL30" i="7"/>
  <c r="P31" i="7"/>
  <c r="M31" i="7"/>
  <c r="BE27" i="7"/>
  <c r="N23" i="7"/>
  <c r="Q23" i="7"/>
  <c r="CD23" i="7" s="1"/>
  <c r="AS924" i="6"/>
  <c r="AT924" i="6"/>
  <c r="AU924" i="6" s="1"/>
  <c r="X895" i="6"/>
  <c r="AW774" i="6"/>
  <c r="AS774" i="6"/>
  <c r="AS588" i="6"/>
  <c r="AS559" i="6"/>
  <c r="AT559" i="6"/>
  <c r="AU559" i="6" s="1"/>
  <c r="M464" i="6"/>
  <c r="AS464" i="6"/>
  <c r="R341" i="6"/>
  <c r="AS275" i="6"/>
  <c r="AT275" i="6"/>
  <c r="AU275" i="6" s="1"/>
  <c r="AW248" i="6"/>
  <c r="AF219" i="6"/>
  <c r="AT219" i="6" s="1"/>
  <c r="AU219" i="6" s="1"/>
  <c r="AT934" i="6"/>
  <c r="AU934" i="6" s="1"/>
  <c r="V15" i="6"/>
  <c r="V14" i="6" s="1"/>
  <c r="AS91" i="6"/>
  <c r="AW786" i="6"/>
  <c r="CD33" i="7"/>
  <c r="CY94" i="9"/>
  <c r="BJ129" i="9"/>
  <c r="AS103" i="9"/>
  <c r="L174" i="9"/>
  <c r="Q137" i="9"/>
  <c r="BH131" i="9"/>
  <c r="BA103" i="9"/>
  <c r="FG29" i="9" s="1"/>
  <c r="T94" i="9"/>
  <c r="FZ67" i="9"/>
  <c r="CA43" i="9"/>
  <c r="Q35" i="9"/>
  <c r="DZ26" i="9"/>
  <c r="H19" i="9"/>
  <c r="DN15" i="9" s="1"/>
  <c r="ES19" i="9"/>
  <c r="P19" i="9"/>
  <c r="FY15" i="9"/>
  <c r="BC210" i="8"/>
  <c r="D210" i="8" s="1"/>
  <c r="M207" i="8"/>
  <c r="Q207" i="8"/>
  <c r="O207" i="8" s="1"/>
  <c r="BM123" i="8"/>
  <c r="L106" i="8"/>
  <c r="BM104" i="8"/>
  <c r="AZ103" i="8"/>
  <c r="AZ101" i="8" s="1"/>
  <c r="BI101" i="8"/>
  <c r="J101" i="8" s="1"/>
  <c r="CZ89" i="8"/>
  <c r="CA89" i="8"/>
  <c r="BE76" i="8"/>
  <c r="F76" i="8" s="1"/>
  <c r="P19" i="8"/>
  <c r="DB19" i="8" s="1"/>
  <c r="BO189" i="8"/>
  <c r="BF123" i="8"/>
  <c r="G123" i="8" s="1"/>
  <c r="BD107" i="8"/>
  <c r="BV93" i="8"/>
  <c r="AT204" i="7"/>
  <c r="BI31" i="7"/>
  <c r="J31" i="7" s="1"/>
  <c r="M19" i="7"/>
  <c r="AO16" i="7"/>
  <c r="AO15" i="7" s="1"/>
  <c r="R672" i="6"/>
  <c r="R266" i="6" s="1"/>
  <c r="K672" i="6"/>
  <c r="K43" i="9"/>
  <c r="BX43" i="8"/>
  <c r="S19" i="8"/>
  <c r="CD214" i="7"/>
  <c r="BX65" i="7"/>
  <c r="BL15" i="7"/>
  <c r="Y269" i="6"/>
  <c r="AW100" i="6"/>
  <c r="AW227" i="6"/>
  <c r="E44" i="9"/>
  <c r="GB44" i="9"/>
  <c r="DC74" i="8"/>
  <c r="DE74" i="8"/>
  <c r="O42" i="7"/>
  <c r="AV895" i="6"/>
  <c r="E120" i="8"/>
  <c r="AO16" i="9"/>
  <c r="E87" i="9"/>
  <c r="GB105" i="9"/>
  <c r="BC211" i="8"/>
  <c r="D211" i="8" s="1"/>
  <c r="AO19" i="9"/>
  <c r="EU15" i="9" s="1"/>
  <c r="BD123" i="9"/>
  <c r="GB123" i="9" s="1"/>
  <c r="E92" i="9"/>
  <c r="Y73" i="8"/>
  <c r="W73" i="8" s="1"/>
  <c r="L73" i="8" s="1"/>
  <c r="BG142" i="8"/>
  <c r="R57" i="8"/>
  <c r="DE46" i="8"/>
  <c r="BU101" i="9"/>
  <c r="CT43" i="9"/>
  <c r="FM16" i="9"/>
  <c r="BE215" i="8"/>
  <c r="F215" i="8" s="1"/>
  <c r="N145" i="8"/>
  <c r="BM18" i="9"/>
  <c r="BK18" i="9" s="1"/>
  <c r="M53" i="9"/>
  <c r="BA30" i="8"/>
  <c r="EY30" i="8"/>
  <c r="CI101" i="8"/>
  <c r="BE106" i="7"/>
  <c r="F106" i="7" s="1"/>
  <c r="N40" i="7"/>
  <c r="AM39" i="7"/>
  <c r="BC39" i="7" s="1"/>
  <c r="D39" i="7" s="1"/>
  <c r="BE39" i="7"/>
  <c r="F39" i="7" s="1"/>
  <c r="W36" i="7"/>
  <c r="BV36" i="7"/>
  <c r="AU21" i="7"/>
  <c r="AU19" i="7" s="1"/>
  <c r="AW19" i="7"/>
  <c r="AW15" i="7" s="1"/>
  <c r="BE21" i="7"/>
  <c r="F21" i="7" s="1"/>
  <c r="H19" i="7"/>
  <c r="AS948" i="6"/>
  <c r="AT948" i="6"/>
  <c r="AU948" i="6" s="1"/>
  <c r="AT932" i="6"/>
  <c r="AU932" i="6" s="1"/>
  <c r="AS932" i="6"/>
  <c r="AW752" i="6"/>
  <c r="AS752" i="6"/>
  <c r="Y578" i="6"/>
  <c r="AT385" i="6"/>
  <c r="AU385" i="6" s="1"/>
  <c r="AS385" i="6"/>
  <c r="AW385" i="6"/>
  <c r="AM130" i="8"/>
  <c r="AM129" i="8" s="1"/>
  <c r="AO129" i="8"/>
  <c r="W122" i="8"/>
  <c r="BE122" i="8"/>
  <c r="F122" i="8" s="1"/>
  <c r="DE116" i="8"/>
  <c r="E116" i="8"/>
  <c r="FZ136" i="9"/>
  <c r="BG44" i="8"/>
  <c r="H44" i="8" s="1"/>
  <c r="S44" i="8"/>
  <c r="GB36" i="9"/>
  <c r="GB85" i="9"/>
  <c r="BM73" i="8"/>
  <c r="BK73" i="8" s="1"/>
  <c r="BE176" i="9"/>
  <c r="F176" i="9" s="1"/>
  <c r="O133" i="9"/>
  <c r="GB97" i="9"/>
  <c r="E97" i="9"/>
  <c r="N32" i="9"/>
  <c r="W32" i="9"/>
  <c r="Y19" i="9"/>
  <c r="DE64" i="8"/>
  <c r="DC64" i="8"/>
  <c r="DC63" i="8"/>
  <c r="E63" i="8"/>
  <c r="DE63" i="8"/>
  <c r="BF59" i="8"/>
  <c r="G59" i="8" s="1"/>
  <c r="R59" i="8"/>
  <c r="DC51" i="8"/>
  <c r="DE51" i="8"/>
  <c r="W36" i="8"/>
  <c r="BC36" i="8" s="1"/>
  <c r="D36" i="8" s="1"/>
  <c r="BV36" i="8"/>
  <c r="AO123" i="7"/>
  <c r="AM125" i="7"/>
  <c r="AM123" i="7" s="1"/>
  <c r="K20" i="7"/>
  <c r="K19" i="7" s="1"/>
  <c r="BJ19" i="7"/>
  <c r="AT937" i="6"/>
  <c r="AU937" i="6" s="1"/>
  <c r="AS937" i="6"/>
  <c r="AS916" i="6"/>
  <c r="AT916" i="6"/>
  <c r="AU916" i="6" s="1"/>
  <c r="AS770" i="6"/>
  <c r="AW770" i="6"/>
  <c r="AW766" i="6"/>
  <c r="AS766" i="6"/>
  <c r="I579" i="6"/>
  <c r="AW580" i="6"/>
  <c r="AS567" i="6"/>
  <c r="AW567" i="6"/>
  <c r="EV30" i="8"/>
  <c r="CF101" i="8"/>
  <c r="E93" i="8"/>
  <c r="DE93" i="8"/>
  <c r="DE62" i="8"/>
  <c r="DC62" i="8"/>
  <c r="BF52" i="8"/>
  <c r="G52" i="8" s="1"/>
  <c r="Y52" i="8"/>
  <c r="Q52" i="8" s="1"/>
  <c r="BM89" i="8"/>
  <c r="DE120" i="8"/>
  <c r="BM131" i="8"/>
  <c r="GB108" i="9"/>
  <c r="E23" i="8"/>
  <c r="EI25" i="9"/>
  <c r="BF84" i="8"/>
  <c r="G84" i="8" s="1"/>
  <c r="E46" i="8"/>
  <c r="AV30" i="8"/>
  <c r="AO73" i="8"/>
  <c r="BY73" i="8" s="1"/>
  <c r="N132" i="9"/>
  <c r="K129" i="9"/>
  <c r="BK123" i="9"/>
  <c r="CX65" i="9"/>
  <c r="BG104" i="9"/>
  <c r="H104" i="9" s="1"/>
  <c r="AG101" i="9"/>
  <c r="Q64" i="9"/>
  <c r="AI29" i="9"/>
  <c r="AI25" i="9" s="1"/>
  <c r="AY189" i="8"/>
  <c r="AQ144" i="8"/>
  <c r="AO144" i="8" s="1"/>
  <c r="CB83" i="8"/>
  <c r="AB30" i="8"/>
  <c r="BV72" i="8"/>
  <c r="FP30" i="8"/>
  <c r="AD30" i="8"/>
  <c r="AM19" i="8"/>
  <c r="BE209" i="7"/>
  <c r="AG193" i="7"/>
  <c r="AE193" i="7" s="1"/>
  <c r="AG190" i="7"/>
  <c r="AE190" i="7" s="1"/>
  <c r="BC178" i="7"/>
  <c r="D178" i="7" s="1"/>
  <c r="Y131" i="7"/>
  <c r="Z83" i="7"/>
  <c r="R83" i="7" s="1"/>
  <c r="N70" i="7"/>
  <c r="BH43" i="7"/>
  <c r="I43" i="7" s="1"/>
  <c r="L41" i="7"/>
  <c r="W33" i="7"/>
  <c r="BE33" i="7"/>
  <c r="F33" i="7" s="1"/>
  <c r="Z911" i="6"/>
  <c r="Z910" i="6" s="1"/>
  <c r="Z895" i="6" s="1"/>
  <c r="AT833" i="6"/>
  <c r="AU833" i="6" s="1"/>
  <c r="AW833" i="6"/>
  <c r="AB672" i="6"/>
  <c r="AC672" i="6"/>
  <c r="O580" i="6"/>
  <c r="O579" i="6" s="1"/>
  <c r="AW469" i="6"/>
  <c r="T421" i="6"/>
  <c r="T420" i="6" s="1"/>
  <c r="T419" i="6" s="1"/>
  <c r="AU368" i="6"/>
  <c r="P114" i="9"/>
  <c r="AE35" i="9"/>
  <c r="DE54" i="8"/>
  <c r="AV812" i="6"/>
  <c r="K16" i="8"/>
  <c r="O106" i="8"/>
  <c r="EO103" i="9"/>
  <c r="E88" i="9"/>
  <c r="CA94" i="9"/>
  <c r="CZ94" i="8"/>
  <c r="DC128" i="8"/>
  <c r="E128" i="8"/>
  <c r="DE128" i="8"/>
  <c r="DC41" i="8"/>
  <c r="DE41" i="8"/>
  <c r="DC13" i="8"/>
  <c r="E13" i="8"/>
  <c r="BM207" i="7"/>
  <c r="BK207" i="7" s="1"/>
  <c r="BR204" i="7"/>
  <c r="BM204" i="7" s="1"/>
  <c r="BK204" i="7" s="1"/>
  <c r="I191" i="7"/>
  <c r="BH190" i="7"/>
  <c r="AO143" i="7"/>
  <c r="AQ142" i="7"/>
  <c r="BK96" i="7"/>
  <c r="BM94" i="7"/>
  <c r="BK94" i="7" s="1"/>
  <c r="S88" i="7"/>
  <c r="BG88" i="7"/>
  <c r="H88" i="7" s="1"/>
  <c r="CA65" i="7"/>
  <c r="K27" i="7"/>
  <c r="BJ26" i="7"/>
  <c r="O27" i="7"/>
  <c r="AS936" i="6"/>
  <c r="AT936" i="6"/>
  <c r="AU936" i="6" s="1"/>
  <c r="AF420" i="6"/>
  <c r="AT420" i="6" s="1"/>
  <c r="AW421" i="6"/>
  <c r="U232" i="6"/>
  <c r="AK163" i="6"/>
  <c r="AK162" i="6" s="1"/>
  <c r="AK161" i="6" s="1"/>
  <c r="AK148" i="6" s="1"/>
  <c r="AF180" i="6"/>
  <c r="AT180" i="6" s="1"/>
  <c r="AU180" i="6" s="1"/>
  <c r="I163" i="6"/>
  <c r="I162" i="6" s="1"/>
  <c r="I161" i="6" s="1"/>
  <c r="I148" i="6" s="1"/>
  <c r="AT166" i="6"/>
  <c r="AU166" i="6" s="1"/>
  <c r="AS166" i="6"/>
  <c r="AS141" i="6"/>
  <c r="AT141" i="6"/>
  <c r="AU141" i="6" s="1"/>
  <c r="AT136" i="6"/>
  <c r="AU136" i="6" s="1"/>
  <c r="AW136" i="6"/>
  <c r="O92" i="6"/>
  <c r="O87" i="6" s="1"/>
  <c r="O86" i="6" s="1"/>
  <c r="O84" i="6" s="1"/>
  <c r="AT95" i="6"/>
  <c r="AU95" i="6" s="1"/>
  <c r="AS95" i="6"/>
  <c r="Z92" i="6"/>
  <c r="Z87" i="6" s="1"/>
  <c r="Z86" i="6" s="1"/>
  <c r="Z84" i="6" s="1"/>
  <c r="AN89" i="6"/>
  <c r="CD21" i="7"/>
  <c r="F52" i="7"/>
  <c r="EH52" i="7"/>
  <c r="BC132" i="7"/>
  <c r="D132" i="7" s="1"/>
  <c r="L132" i="7"/>
  <c r="AV734" i="6"/>
  <c r="J733" i="6"/>
  <c r="AV733" i="6" s="1"/>
  <c r="ER103" i="9"/>
  <c r="Q94" i="7"/>
  <c r="EH41" i="7"/>
  <c r="AO79" i="8"/>
  <c r="BY79" i="8" s="1"/>
  <c r="BE147" i="8"/>
  <c r="F147" i="8" s="1"/>
  <c r="BG167" i="8"/>
  <c r="H167" i="8" s="1"/>
  <c r="E79" i="7"/>
  <c r="AF732" i="6"/>
  <c r="T73" i="8"/>
  <c r="J19" i="9"/>
  <c r="DP19" i="9"/>
  <c r="O46" i="7"/>
  <c r="BC46" i="7"/>
  <c r="D46" i="7" s="1"/>
  <c r="E134" i="9"/>
  <c r="GB134" i="9"/>
  <c r="W132" i="9"/>
  <c r="Q132" i="9"/>
  <c r="W117" i="9"/>
  <c r="BE117" i="9"/>
  <c r="FZ117" i="9"/>
  <c r="AM144" i="8"/>
  <c r="CV89" i="8"/>
  <c r="FL103" i="8"/>
  <c r="EA103" i="8"/>
  <c r="BF60" i="8"/>
  <c r="G60" i="8" s="1"/>
  <c r="Y60" i="8"/>
  <c r="N60" i="8" s="1"/>
  <c r="Z53" i="8"/>
  <c r="R53" i="8" s="1"/>
  <c r="DB20" i="8"/>
  <c r="DE19" i="8"/>
  <c r="I201" i="7"/>
  <c r="I193" i="7" s="1"/>
  <c r="BH193" i="7"/>
  <c r="AU197" i="7"/>
  <c r="BE197" i="7"/>
  <c r="AU192" i="7"/>
  <c r="BE192" i="7"/>
  <c r="F192" i="7" s="1"/>
  <c r="AM149" i="7"/>
  <c r="CD149" i="7"/>
  <c r="AU146" i="7"/>
  <c r="BC146" i="7" s="1"/>
  <c r="D146" i="7" s="1"/>
  <c r="CD146" i="7"/>
  <c r="Y145" i="7"/>
  <c r="W145" i="7" s="1"/>
  <c r="BG145" i="7"/>
  <c r="H145" i="7" s="1"/>
  <c r="AW143" i="7"/>
  <c r="AU143" i="7" s="1"/>
  <c r="BG143" i="7"/>
  <c r="P129" i="7"/>
  <c r="M129" i="7"/>
  <c r="P123" i="7"/>
  <c r="M123" i="7"/>
  <c r="BZ89" i="7"/>
  <c r="AP30" i="7"/>
  <c r="AM81" i="7"/>
  <c r="AO79" i="7"/>
  <c r="BY79" i="7" s="1"/>
  <c r="AJ30" i="7"/>
  <c r="T30" i="7" s="1"/>
  <c r="AM69" i="7"/>
  <c r="BE69" i="7"/>
  <c r="F69" i="7" s="1"/>
  <c r="S52" i="7"/>
  <c r="BG52" i="7"/>
  <c r="H52" i="7" s="1"/>
  <c r="R51" i="7"/>
  <c r="BF51" i="7"/>
  <c r="G51" i="7" s="1"/>
  <c r="Y51" i="7"/>
  <c r="BV51" i="7" s="1"/>
  <c r="Z43" i="7"/>
  <c r="Z30" i="7" s="1"/>
  <c r="AM40" i="7"/>
  <c r="AM31" i="7" s="1"/>
  <c r="BE40" i="7"/>
  <c r="F40" i="7" s="1"/>
  <c r="N37" i="7"/>
  <c r="BE37" i="7"/>
  <c r="EH37" i="7" s="1"/>
  <c r="BV37" i="7"/>
  <c r="AM36" i="7"/>
  <c r="BC36" i="7" s="1"/>
  <c r="D36" i="7" s="1"/>
  <c r="BE36" i="7"/>
  <c r="Y31" i="7"/>
  <c r="BK32" i="7"/>
  <c r="BK31" i="7" s="1"/>
  <c r="BM31" i="7"/>
  <c r="BE32" i="7"/>
  <c r="F32" i="7" s="1"/>
  <c r="AO31" i="7"/>
  <c r="BY31" i="7" s="1"/>
  <c r="AG31" i="7"/>
  <c r="AE31" i="7" s="1"/>
  <c r="U31" i="7"/>
  <c r="Y26" i="7"/>
  <c r="N28" i="7"/>
  <c r="W28" i="7"/>
  <c r="BC28" i="7" s="1"/>
  <c r="D28" i="7" s="1"/>
  <c r="BK27" i="7"/>
  <c r="BK26" i="7" s="1"/>
  <c r="BM26" i="7"/>
  <c r="E24" i="7"/>
  <c r="E19" i="7" s="1"/>
  <c r="I1" i="7" s="1"/>
  <c r="BD19" i="7"/>
  <c r="I23" i="7"/>
  <c r="I19" i="7" s="1"/>
  <c r="BH19" i="7"/>
  <c r="BH15" i="7" s="1"/>
  <c r="BK22" i="7"/>
  <c r="BK19" i="7" s="1"/>
  <c r="BM19" i="7"/>
  <c r="AM22" i="7"/>
  <c r="BE22" i="7"/>
  <c r="G21" i="7"/>
  <c r="G19" i="7" s="1"/>
  <c r="G15" i="7" s="1"/>
  <c r="BF19" i="7"/>
  <c r="N20" i="7"/>
  <c r="Y19" i="7"/>
  <c r="N19" i="7" s="1"/>
  <c r="Q20" i="7"/>
  <c r="CD20" i="7" s="1"/>
  <c r="BE20" i="7"/>
  <c r="F20" i="7" s="1"/>
  <c r="W20" i="7"/>
  <c r="L20" i="7" s="1"/>
  <c r="P19" i="7"/>
  <c r="AF15" i="7"/>
  <c r="P15" i="7" s="1"/>
  <c r="BO16" i="7"/>
  <c r="BM18" i="7"/>
  <c r="H18" i="7"/>
  <c r="AM18" i="7"/>
  <c r="BC18" i="7" s="1"/>
  <c r="BE18" i="7"/>
  <c r="EH18" i="7" s="1"/>
  <c r="G17" i="7"/>
  <c r="G16" i="7" s="1"/>
  <c r="BF16" i="7"/>
  <c r="AS953" i="6"/>
  <c r="AT953" i="6"/>
  <c r="AU953" i="6" s="1"/>
  <c r="AS949" i="6"/>
  <c r="AT949" i="6"/>
  <c r="AU949" i="6" s="1"/>
  <c r="AT940" i="6"/>
  <c r="AU940" i="6" s="1"/>
  <c r="AS940" i="6"/>
  <c r="AS933" i="6"/>
  <c r="AT933" i="6"/>
  <c r="AU933" i="6" s="1"/>
  <c r="AS921" i="6"/>
  <c r="AT921" i="6"/>
  <c r="AU921" i="6" s="1"/>
  <c r="O911" i="6"/>
  <c r="O910" i="6" s="1"/>
  <c r="AI896" i="6"/>
  <c r="AT897" i="6"/>
  <c r="AU897" i="6" s="1"/>
  <c r="O734" i="6"/>
  <c r="O733" i="6" s="1"/>
  <c r="O732" i="6" s="1"/>
  <c r="Z734" i="6"/>
  <c r="Z733" i="6" s="1"/>
  <c r="Z732" i="6" s="1"/>
  <c r="O714" i="6"/>
  <c r="O713" i="6" s="1"/>
  <c r="O712" i="6" s="1"/>
  <c r="AF709" i="6"/>
  <c r="AW709" i="6" s="1"/>
  <c r="AG689" i="6"/>
  <c r="AV689" i="6" s="1"/>
  <c r="AV709" i="6"/>
  <c r="AK676" i="6"/>
  <c r="AT678" i="6"/>
  <c r="AU678" i="6" s="1"/>
  <c r="O588" i="6"/>
  <c r="O587" i="6" s="1"/>
  <c r="O578" i="6" s="1"/>
  <c r="AI579" i="6"/>
  <c r="AT579" i="6" s="1"/>
  <c r="AU579" i="6" s="1"/>
  <c r="AT580" i="6"/>
  <c r="AU580" i="6" s="1"/>
  <c r="AA578" i="6"/>
  <c r="AW564" i="6"/>
  <c r="AS564" i="6"/>
  <c r="AV545" i="6"/>
  <c r="AF545" i="6"/>
  <c r="AT545" i="6" s="1"/>
  <c r="AU545" i="6" s="1"/>
  <c r="AV523" i="6"/>
  <c r="AF523" i="6"/>
  <c r="AT523" i="6" s="1"/>
  <c r="AU523" i="6" s="1"/>
  <c r="AV519" i="6"/>
  <c r="AF519" i="6"/>
  <c r="AT519" i="6" s="1"/>
  <c r="AU519" i="6" s="1"/>
  <c r="AG489" i="6"/>
  <c r="AW481" i="6"/>
  <c r="AT481" i="6"/>
  <c r="AU481" i="6" s="1"/>
  <c r="AT479" i="6"/>
  <c r="AU479" i="6" s="1"/>
  <c r="AW479" i="6"/>
  <c r="AT475" i="6"/>
  <c r="AU475" i="6" s="1"/>
  <c r="AS475" i="6"/>
  <c r="AT473" i="6"/>
  <c r="AU473" i="6" s="1"/>
  <c r="AS473" i="6"/>
  <c r="AT467" i="6"/>
  <c r="AU467" i="6" s="1"/>
  <c r="AW467" i="6"/>
  <c r="Z433" i="6"/>
  <c r="Z432" i="6" s="1"/>
  <c r="AS442" i="6"/>
  <c r="W433" i="6"/>
  <c r="W432" i="6" s="1"/>
  <c r="AS430" i="6"/>
  <c r="W421" i="6"/>
  <c r="W420" i="6" s="1"/>
  <c r="AS420" i="6" s="1"/>
  <c r="Z421" i="6"/>
  <c r="Z420" i="6" s="1"/>
  <c r="AG420" i="6"/>
  <c r="AV421" i="6"/>
  <c r="AF386" i="6"/>
  <c r="AV386" i="6"/>
  <c r="O370" i="6"/>
  <c r="O369" i="6" s="1"/>
  <c r="GB128" i="9"/>
  <c r="E128" i="9"/>
  <c r="BK68" i="9"/>
  <c r="BM65" i="9"/>
  <c r="BK65" i="9" s="1"/>
  <c r="AA144" i="8"/>
  <c r="Y144" i="8" s="1"/>
  <c r="Y141" i="8" s="1"/>
  <c r="W141" i="8" s="1"/>
  <c r="DE52" i="8"/>
  <c r="DC52" i="8"/>
  <c r="BF45" i="8"/>
  <c r="G45" i="8" s="1"/>
  <c r="R45" i="8"/>
  <c r="BE175" i="7"/>
  <c r="F175" i="7" s="1"/>
  <c r="N27" i="7"/>
  <c r="BV33" i="7"/>
  <c r="Q37" i="7"/>
  <c r="CD37" i="7" s="1"/>
  <c r="CD36" i="7"/>
  <c r="CY83" i="8"/>
  <c r="AY15" i="8"/>
  <c r="X189" i="7"/>
  <c r="K190" i="7"/>
  <c r="BD73" i="7"/>
  <c r="E73" i="7" s="1"/>
  <c r="CD32" i="7"/>
  <c r="J419" i="6"/>
  <c r="BC76" i="7"/>
  <c r="D76" i="7" s="1"/>
  <c r="N145" i="7"/>
  <c r="AF812" i="6"/>
  <c r="AT812" i="6" s="1"/>
  <c r="Q122" i="9"/>
  <c r="G123" i="9"/>
  <c r="N205" i="7"/>
  <c r="DE115" i="8"/>
  <c r="E118" i="9"/>
  <c r="AW368" i="6"/>
  <c r="CT65" i="9"/>
  <c r="AG15" i="7"/>
  <c r="BG88" i="9"/>
  <c r="H88" i="9" s="1"/>
  <c r="FZ134" i="9"/>
  <c r="Q121" i="9"/>
  <c r="FR103" i="9"/>
  <c r="BH104" i="9"/>
  <c r="I104" i="9" s="1"/>
  <c r="CJ83" i="9"/>
  <c r="FZ70" i="9"/>
  <c r="BD31" i="9"/>
  <c r="CY73" i="8"/>
  <c r="BZ73" i="8"/>
  <c r="AM176" i="9"/>
  <c r="I131" i="9"/>
  <c r="CB89" i="9"/>
  <c r="AM19" i="9"/>
  <c r="J232" i="6"/>
  <c r="FZ113" i="9"/>
  <c r="AU421" i="6"/>
  <c r="J19" i="7"/>
  <c r="J15" i="7" s="1"/>
  <c r="BD205" i="8"/>
  <c r="GB21" i="9"/>
  <c r="FZ110" i="9"/>
  <c r="E110" i="9"/>
  <c r="EH24" i="7"/>
  <c r="CD22" i="7"/>
  <c r="BF129" i="9"/>
  <c r="G129" i="9" s="1"/>
  <c r="Q120" i="9"/>
  <c r="BG89" i="9"/>
  <c r="H89" i="9" s="1"/>
  <c r="FZ69" i="9"/>
  <c r="N50" i="9"/>
  <c r="CV73" i="8"/>
  <c r="BV75" i="8"/>
  <c r="Y59" i="8"/>
  <c r="BV59" i="8" s="1"/>
  <c r="BR15" i="8"/>
  <c r="AS15" i="8"/>
  <c r="AL204" i="7"/>
  <c r="AG204" i="7" s="1"/>
  <c r="AN189" i="7"/>
  <c r="AN140" i="7" s="1"/>
  <c r="U131" i="7"/>
  <c r="AY29" i="7"/>
  <c r="AY25" i="7" s="1"/>
  <c r="BF123" i="7"/>
  <c r="G123" i="7" s="1"/>
  <c r="BF79" i="7"/>
  <c r="G79" i="7" s="1"/>
  <c r="L203" i="9"/>
  <c r="N195" i="9"/>
  <c r="N143" i="9"/>
  <c r="CY89" i="9"/>
  <c r="O122" i="9"/>
  <c r="Z103" i="9"/>
  <c r="BV97" i="9"/>
  <c r="BV63" i="9"/>
  <c r="Q36" i="9"/>
  <c r="BP189" i="8"/>
  <c r="BC47" i="7"/>
  <c r="L47" i="7"/>
  <c r="BC38" i="9"/>
  <c r="GA38" i="9" s="1"/>
  <c r="O38" i="9"/>
  <c r="FX37" i="9"/>
  <c r="BF205" i="9"/>
  <c r="G206" i="9"/>
  <c r="G205" i="9" s="1"/>
  <c r="F112" i="7"/>
  <c r="BE187" i="9"/>
  <c r="F187" i="9" s="1"/>
  <c r="BC200" i="9"/>
  <c r="D200" i="9" s="1"/>
  <c r="BE45" i="7"/>
  <c r="W16" i="7"/>
  <c r="BV54" i="9"/>
  <c r="F42" i="7"/>
  <c r="Q73" i="8"/>
  <c r="F28" i="7"/>
  <c r="BF47" i="9"/>
  <c r="G47" i="9" s="1"/>
  <c r="AI144" i="9"/>
  <c r="W121" i="9"/>
  <c r="BC121" i="9" s="1"/>
  <c r="GB125" i="9"/>
  <c r="BE168" i="9"/>
  <c r="F168" i="9" s="1"/>
  <c r="BE170" i="9"/>
  <c r="F170" i="9" s="1"/>
  <c r="BC216" i="9"/>
  <c r="D216" i="9" s="1"/>
  <c r="EH118" i="7"/>
  <c r="BE49" i="7"/>
  <c r="F49" i="7" s="1"/>
  <c r="AO26" i="9"/>
  <c r="BE125" i="9"/>
  <c r="BE150" i="9"/>
  <c r="F150" i="9" s="1"/>
  <c r="BV45" i="7"/>
  <c r="EH34" i="7"/>
  <c r="AT39" i="6"/>
  <c r="AU39" i="6" s="1"/>
  <c r="Q139" i="8"/>
  <c r="E110" i="8"/>
  <c r="DC116" i="8"/>
  <c r="EL15" i="9"/>
  <c r="M114" i="9"/>
  <c r="E135" i="9"/>
  <c r="BC106" i="8"/>
  <c r="D106" i="8" s="1"/>
  <c r="L182" i="9"/>
  <c r="DN16" i="9"/>
  <c r="BJ205" i="8"/>
  <c r="BE205" i="8" s="1"/>
  <c r="AU812" i="6"/>
  <c r="BJ15" i="7"/>
  <c r="R49" i="9"/>
  <c r="AE36" i="9"/>
  <c r="BE105" i="9"/>
  <c r="AF15" i="9"/>
  <c r="FY14" i="9" s="1"/>
  <c r="BG207" i="8"/>
  <c r="BG204" i="8" s="1"/>
  <c r="N108" i="9"/>
  <c r="BD190" i="9"/>
  <c r="N199" i="9"/>
  <c r="FU16" i="9"/>
  <c r="FZ93" i="9"/>
  <c r="BE122" i="9"/>
  <c r="FZ126" i="9"/>
  <c r="BE71" i="9"/>
  <c r="GC71" i="9" s="1"/>
  <c r="BH111" i="9"/>
  <c r="I111" i="9" s="1"/>
  <c r="BE127" i="9"/>
  <c r="GC127" i="9" s="1"/>
  <c r="BF131" i="9"/>
  <c r="G131" i="9" s="1"/>
  <c r="Q45" i="7"/>
  <c r="CD45" i="7" s="1"/>
  <c r="AW279" i="6"/>
  <c r="AS39" i="6"/>
  <c r="AX103" i="8"/>
  <c r="DC112" i="8"/>
  <c r="EX103" i="8"/>
  <c r="E112" i="8"/>
  <c r="AO142" i="8"/>
  <c r="AM142" i="8" s="1"/>
  <c r="BG79" i="9"/>
  <c r="CQ79" i="9" s="1"/>
  <c r="Y49" i="9"/>
  <c r="W49" i="9" s="1"/>
  <c r="L49" i="9" s="1"/>
  <c r="FZ28" i="9"/>
  <c r="DS26" i="9"/>
  <c r="AI189" i="8"/>
  <c r="BR204" i="9"/>
  <c r="BM204" i="9" s="1"/>
  <c r="BK204" i="9" s="1"/>
  <c r="AA15" i="9"/>
  <c r="S15" i="9" s="1"/>
  <c r="BM142" i="8"/>
  <c r="BK142" i="8" s="1"/>
  <c r="BK143" i="8"/>
  <c r="AM135" i="8"/>
  <c r="BE135" i="8"/>
  <c r="F135" i="8" s="1"/>
  <c r="DC134" i="8"/>
  <c r="E134" i="8"/>
  <c r="DC122" i="8"/>
  <c r="E122" i="8"/>
  <c r="N216" i="9"/>
  <c r="L208" i="9"/>
  <c r="BB204" i="9"/>
  <c r="AW204" i="9" s="1"/>
  <c r="BC183" i="9"/>
  <c r="D183" i="9" s="1"/>
  <c r="L152" i="9"/>
  <c r="BC150" i="9"/>
  <c r="D150" i="9" s="1"/>
  <c r="BC149" i="9"/>
  <c r="D149" i="9" s="1"/>
  <c r="BE136" i="9"/>
  <c r="F136" i="9" s="1"/>
  <c r="BC133" i="9"/>
  <c r="GA133" i="9" s="1"/>
  <c r="BI131" i="9"/>
  <c r="J131" i="9" s="1"/>
  <c r="Q124" i="9"/>
  <c r="H123" i="9"/>
  <c r="BI123" i="9"/>
  <c r="CS89" i="9" s="1"/>
  <c r="BH123" i="9"/>
  <c r="I123" i="9" s="1"/>
  <c r="AO119" i="9"/>
  <c r="AM119" i="9" s="1"/>
  <c r="BE116" i="9"/>
  <c r="F116" i="9" s="1"/>
  <c r="BM114" i="9"/>
  <c r="BK114" i="9" s="1"/>
  <c r="BH114" i="9"/>
  <c r="I114" i="9" s="1"/>
  <c r="L113" i="9"/>
  <c r="BE112" i="9"/>
  <c r="F112" i="9" s="1"/>
  <c r="BP103" i="9"/>
  <c r="CA65" i="9"/>
  <c r="AB103" i="9"/>
  <c r="O110" i="9"/>
  <c r="BE109" i="9"/>
  <c r="F109" i="9" s="1"/>
  <c r="N106" i="9"/>
  <c r="L100" i="9"/>
  <c r="Q93" i="9"/>
  <c r="BC91" i="9"/>
  <c r="D91" i="9" s="1"/>
  <c r="Z83" i="9"/>
  <c r="R83" i="9" s="1"/>
  <c r="CT83" i="9"/>
  <c r="T83" i="9"/>
  <c r="BZ73" i="9"/>
  <c r="FZ60" i="9"/>
  <c r="Q54" i="9"/>
  <c r="BD53" i="9"/>
  <c r="GB53" i="9" s="1"/>
  <c r="V53" i="9"/>
  <c r="L214" i="8"/>
  <c r="L210" i="8"/>
  <c r="N153" i="8"/>
  <c r="T131" i="8"/>
  <c r="V129" i="8"/>
  <c r="CB89" i="8"/>
  <c r="AO111" i="8"/>
  <c r="CA101" i="8"/>
  <c r="BZ89" i="8"/>
  <c r="CX73" i="8"/>
  <c r="BX73" i="8"/>
  <c r="BN15" i="8"/>
  <c r="AT15" i="8"/>
  <c r="AD15" i="8"/>
  <c r="U16" i="8"/>
  <c r="BE208" i="7"/>
  <c r="F208" i="7" s="1"/>
  <c r="BB204" i="7"/>
  <c r="AW204" i="7" s="1"/>
  <c r="AU204" i="7" s="1"/>
  <c r="Z189" i="7"/>
  <c r="Z140" i="7" s="1"/>
  <c r="BC173" i="7"/>
  <c r="D173" i="7" s="1"/>
  <c r="L171" i="7"/>
  <c r="L166" i="7"/>
  <c r="BE156" i="7"/>
  <c r="F156" i="7" s="1"/>
  <c r="BF129" i="7"/>
  <c r="G129" i="7" s="1"/>
  <c r="T129" i="7"/>
  <c r="N122" i="7"/>
  <c r="CB83" i="7"/>
  <c r="BM114" i="7"/>
  <c r="BK114" i="7" s="1"/>
  <c r="CB65" i="7"/>
  <c r="AV29" i="7"/>
  <c r="AV25" i="7" s="1"/>
  <c r="T83" i="7"/>
  <c r="Q50" i="7"/>
  <c r="CD50" i="7" s="1"/>
  <c r="AS337" i="6"/>
  <c r="AS189" i="9"/>
  <c r="FJ26" i="9"/>
  <c r="J16" i="9"/>
  <c r="Y16" i="9"/>
  <c r="S16" i="9"/>
  <c r="AT189" i="8"/>
  <c r="BK123" i="8"/>
  <c r="CZ43" i="8"/>
  <c r="L118" i="8"/>
  <c r="V101" i="8"/>
  <c r="AD204" i="7"/>
  <c r="Y204" i="7" s="1"/>
  <c r="W204" i="7" s="1"/>
  <c r="P189" i="7"/>
  <c r="P236" i="7" s="1"/>
  <c r="L150" i="7"/>
  <c r="BF131" i="7"/>
  <c r="G131" i="7" s="1"/>
  <c r="N109" i="7"/>
  <c r="BF89" i="7"/>
  <c r="G89" i="7" s="1"/>
  <c r="O75" i="7"/>
  <c r="AU143" i="9"/>
  <c r="AW142" i="9"/>
  <c r="AU142" i="9" s="1"/>
  <c r="FX126" i="9"/>
  <c r="O126" i="9"/>
  <c r="L126" i="9"/>
  <c r="AV71" i="6"/>
  <c r="AG811" i="6"/>
  <c r="AG810" i="6" s="1"/>
  <c r="AV810" i="6" s="1"/>
  <c r="O113" i="9"/>
  <c r="GB55" i="9"/>
  <c r="E54" i="9"/>
  <c r="R87" i="9"/>
  <c r="Y114" i="9"/>
  <c r="BE120" i="9"/>
  <c r="GC120" i="9" s="1"/>
  <c r="GB112" i="9"/>
  <c r="BE124" i="9"/>
  <c r="N133" i="9"/>
  <c r="BG182" i="9"/>
  <c r="H182" i="9" s="1"/>
  <c r="L133" i="9"/>
  <c r="BC110" i="9"/>
  <c r="GA110" i="9" s="1"/>
  <c r="AE120" i="9"/>
  <c r="GB138" i="9"/>
  <c r="BE156" i="9"/>
  <c r="F156" i="9" s="1"/>
  <c r="N149" i="9"/>
  <c r="GB133" i="9"/>
  <c r="E133" i="9"/>
  <c r="Q133" i="9"/>
  <c r="DA89" i="9"/>
  <c r="FW103" i="9"/>
  <c r="GB113" i="9"/>
  <c r="E113" i="9"/>
  <c r="BU83" i="9"/>
  <c r="L200" i="9"/>
  <c r="AG29" i="6"/>
  <c r="BV60" i="7"/>
  <c r="N113" i="9"/>
  <c r="N138" i="9"/>
  <c r="BE98" i="9"/>
  <c r="FZ124" i="9"/>
  <c r="Q136" i="9"/>
  <c r="AY172" i="9"/>
  <c r="AY144" i="9" s="1"/>
  <c r="AW144" i="9" s="1"/>
  <c r="AU144" i="9" s="1"/>
  <c r="FX133" i="9"/>
  <c r="FX110" i="9"/>
  <c r="BG57" i="9"/>
  <c r="H57" i="9" s="1"/>
  <c r="GB117" i="9"/>
  <c r="BE133" i="9"/>
  <c r="GC133" i="9" s="1"/>
  <c r="Y85" i="9"/>
  <c r="W136" i="9"/>
  <c r="FX136" i="9" s="1"/>
  <c r="BC125" i="9"/>
  <c r="GA125" i="9" s="1"/>
  <c r="N136" i="9"/>
  <c r="N172" i="9"/>
  <c r="L149" i="9"/>
  <c r="N54" i="9"/>
  <c r="EH75" i="7"/>
  <c r="FZ54" i="9"/>
  <c r="AT231" i="6"/>
  <c r="AU231" i="6" s="1"/>
  <c r="L216" i="9"/>
  <c r="N60" i="7"/>
  <c r="BG85" i="9"/>
  <c r="H85" i="9" s="1"/>
  <c r="Y73" i="9"/>
  <c r="W73" i="9" s="1"/>
  <c r="AO123" i="9"/>
  <c r="AQ103" i="9"/>
  <c r="BC176" i="9"/>
  <c r="D176" i="9" s="1"/>
  <c r="BC139" i="9"/>
  <c r="D139" i="9" s="1"/>
  <c r="GB115" i="9"/>
  <c r="BD119" i="9"/>
  <c r="GB119" i="9" s="1"/>
  <c r="E126" i="9"/>
  <c r="BE174" i="9"/>
  <c r="F174" i="9" s="1"/>
  <c r="K193" i="9"/>
  <c r="L172" i="9"/>
  <c r="BE149" i="9"/>
  <c r="F149" i="9" s="1"/>
  <c r="T15" i="7"/>
  <c r="FZ133" i="9"/>
  <c r="FZ23" i="9"/>
  <c r="L21" i="9"/>
  <c r="FZ18" i="9"/>
  <c r="Y207" i="8"/>
  <c r="W207" i="8" s="1"/>
  <c r="N135" i="8"/>
  <c r="N133" i="8"/>
  <c r="Q132" i="8"/>
  <c r="BE130" i="8"/>
  <c r="F130" i="8" s="1"/>
  <c r="BE127" i="8"/>
  <c r="F127" i="8" s="1"/>
  <c r="AI29" i="8"/>
  <c r="AI25" i="8" s="1"/>
  <c r="AE26" i="8"/>
  <c r="L197" i="7"/>
  <c r="AI141" i="7"/>
  <c r="CA83" i="7"/>
  <c r="O74" i="7"/>
  <c r="AQ30" i="7"/>
  <c r="AK30" i="7"/>
  <c r="L91" i="9"/>
  <c r="BE108" i="9"/>
  <c r="N105" i="9"/>
  <c r="AA103" i="9"/>
  <c r="S103" i="9" s="1"/>
  <c r="BM101" i="9"/>
  <c r="Y94" i="9"/>
  <c r="Q94" i="9" s="1"/>
  <c r="BD94" i="9"/>
  <c r="GB94" i="9" s="1"/>
  <c r="BV91" i="9"/>
  <c r="BF89" i="9"/>
  <c r="G89" i="9" s="1"/>
  <c r="CX83" i="9"/>
  <c r="BH79" i="9"/>
  <c r="I79" i="9" s="1"/>
  <c r="CV73" i="9"/>
  <c r="L46" i="9"/>
  <c r="O42" i="9"/>
  <c r="G26" i="9"/>
  <c r="T19" i="9"/>
  <c r="AX15" i="9"/>
  <c r="BB204" i="8"/>
  <c r="L202" i="8"/>
  <c r="H190" i="8"/>
  <c r="AP189" i="8"/>
  <c r="Z189" i="8"/>
  <c r="Z225" i="8" s="1"/>
  <c r="AQ141" i="8"/>
  <c r="CY101" i="8"/>
  <c r="U131" i="8"/>
  <c r="T129" i="8"/>
  <c r="Y123" i="8"/>
  <c r="W123" i="8" s="1"/>
  <c r="N116" i="8"/>
  <c r="CV53" i="8"/>
  <c r="CX101" i="8"/>
  <c r="T94" i="8"/>
  <c r="BK89" i="8"/>
  <c r="BU89" i="8"/>
  <c r="Q80" i="8"/>
  <c r="Y56" i="8"/>
  <c r="BV56" i="8" s="1"/>
  <c r="R26" i="8"/>
  <c r="AW19" i="8"/>
  <c r="AO19" i="8"/>
  <c r="BB15" i="8"/>
  <c r="AX15" i="8"/>
  <c r="AR15" i="8"/>
  <c r="AL15" i="8"/>
  <c r="AW16" i="8"/>
  <c r="BA15" i="8"/>
  <c r="AF15" i="8"/>
  <c r="M15" i="8" s="1"/>
  <c r="AA15" i="8"/>
  <c r="BE203" i="7"/>
  <c r="AV236" i="7"/>
  <c r="AO193" i="7"/>
  <c r="AM193" i="7" s="1"/>
  <c r="J190" i="7"/>
  <c r="AR189" i="7"/>
  <c r="AH189" i="7"/>
  <c r="AB189" i="7"/>
  <c r="AB236" i="7" s="1"/>
  <c r="R189" i="7"/>
  <c r="R236" i="7" s="1"/>
  <c r="BC175" i="7"/>
  <c r="L174" i="7"/>
  <c r="L156" i="7"/>
  <c r="N153" i="7"/>
  <c r="Q135" i="7"/>
  <c r="CD135" i="7" s="1"/>
  <c r="BE133" i="7"/>
  <c r="F133" i="7" s="1"/>
  <c r="T131" i="7"/>
  <c r="V129" i="7"/>
  <c r="BD123" i="7"/>
  <c r="E123" i="7" s="1"/>
  <c r="CB73" i="7"/>
  <c r="BZ53" i="7"/>
  <c r="BG107" i="7"/>
  <c r="H107" i="7" s="1"/>
  <c r="AG101" i="7"/>
  <c r="AE101" i="7" s="1"/>
  <c r="BX83" i="7"/>
  <c r="T73" i="7"/>
  <c r="BX53" i="7"/>
  <c r="AS335" i="6"/>
  <c r="BE26" i="7"/>
  <c r="GB37" i="9"/>
  <c r="L170" i="9"/>
  <c r="BC169" i="9"/>
  <c r="D169" i="9" s="1"/>
  <c r="EH208" i="7"/>
  <c r="S107" i="9"/>
  <c r="Y107" i="9"/>
  <c r="AH103" i="9"/>
  <c r="AH29" i="9" s="1"/>
  <c r="AG104" i="9"/>
  <c r="AE104" i="9" s="1"/>
  <c r="FY25" i="9"/>
  <c r="M26" i="9"/>
  <c r="AE24" i="9"/>
  <c r="FZ24" i="9"/>
  <c r="AE22" i="9"/>
  <c r="FZ22" i="9"/>
  <c r="DO19" i="9"/>
  <c r="AU20" i="9"/>
  <c r="FA19" i="9" s="1"/>
  <c r="AW19" i="9"/>
  <c r="AE20" i="9"/>
  <c r="AG19" i="9"/>
  <c r="BH16" i="9"/>
  <c r="AW16" i="9"/>
  <c r="AE17" i="9"/>
  <c r="FZ17" i="9"/>
  <c r="BE17" i="9"/>
  <c r="EN15" i="9"/>
  <c r="AE215" i="8"/>
  <c r="L215" i="8" s="1"/>
  <c r="N215" i="8"/>
  <c r="AE213" i="8"/>
  <c r="BC213" i="8" s="1"/>
  <c r="D213" i="8" s="1"/>
  <c r="BE213" i="8"/>
  <c r="F213" i="8" s="1"/>
  <c r="N213" i="8"/>
  <c r="N139" i="8"/>
  <c r="BE139" i="8"/>
  <c r="F139" i="8" s="1"/>
  <c r="AE138" i="8"/>
  <c r="Q138" i="8"/>
  <c r="BE138" i="8"/>
  <c r="F138" i="8" s="1"/>
  <c r="N138" i="8"/>
  <c r="AE137" i="8"/>
  <c r="O137" i="8" s="1"/>
  <c r="Q137" i="8"/>
  <c r="N136" i="8"/>
  <c r="AE136" i="8"/>
  <c r="BE136" i="8"/>
  <c r="F136" i="8" s="1"/>
  <c r="BD131" i="8"/>
  <c r="DE131" i="8" s="1"/>
  <c r="BU101" i="8"/>
  <c r="M131" i="8"/>
  <c r="EY103" i="8"/>
  <c r="AY103" i="8"/>
  <c r="CI94" i="8"/>
  <c r="EW103" i="8"/>
  <c r="CG94" i="8"/>
  <c r="BG129" i="8"/>
  <c r="H129" i="8" s="1"/>
  <c r="N128" i="8"/>
  <c r="BE128" i="8"/>
  <c r="F128" i="8" s="1"/>
  <c r="Q128" i="8"/>
  <c r="AE125" i="8"/>
  <c r="Q125" i="8"/>
  <c r="N125" i="8"/>
  <c r="V123" i="8"/>
  <c r="BJ123" i="8"/>
  <c r="K123" i="8" s="1"/>
  <c r="EL103" i="8"/>
  <c r="AE122" i="8"/>
  <c r="Q122" i="8"/>
  <c r="N122" i="8"/>
  <c r="Q121" i="8"/>
  <c r="AE121" i="8"/>
  <c r="BE121" i="8"/>
  <c r="F121" i="8" s="1"/>
  <c r="AE120" i="8"/>
  <c r="Q120" i="8"/>
  <c r="BE120" i="8"/>
  <c r="F120" i="8" s="1"/>
  <c r="M119" i="8"/>
  <c r="P119" i="8"/>
  <c r="DB119" i="8" s="1"/>
  <c r="BU83" i="8"/>
  <c r="AE117" i="8"/>
  <c r="L117" i="8" s="1"/>
  <c r="N117" i="8"/>
  <c r="BE117" i="8"/>
  <c r="F117" i="8" s="1"/>
  <c r="N115" i="8"/>
  <c r="AE115" i="8"/>
  <c r="O115" i="8" s="1"/>
  <c r="BE115" i="8"/>
  <c r="F115" i="8" s="1"/>
  <c r="BH114" i="8"/>
  <c r="I114" i="8" s="1"/>
  <c r="AG114" i="8"/>
  <c r="AE114" i="8" s="1"/>
  <c r="M114" i="8"/>
  <c r="BD114" i="8"/>
  <c r="BU73" i="8"/>
  <c r="BE112" i="8"/>
  <c r="F112" i="8" s="1"/>
  <c r="N112" i="8"/>
  <c r="Q112" i="8"/>
  <c r="BG111" i="8"/>
  <c r="H111" i="8" s="1"/>
  <c r="S111" i="8"/>
  <c r="Y111" i="8"/>
  <c r="Q111" i="8" s="1"/>
  <c r="AE108" i="8"/>
  <c r="Q108" i="8"/>
  <c r="N108" i="8"/>
  <c r="M107" i="8"/>
  <c r="P107" i="8"/>
  <c r="DB107" i="8" s="1"/>
  <c r="AE105" i="8"/>
  <c r="BE105" i="8"/>
  <c r="F105" i="8" s="1"/>
  <c r="Q105" i="8"/>
  <c r="AP103" i="8"/>
  <c r="AJ103" i="8"/>
  <c r="T104" i="8"/>
  <c r="R104" i="8"/>
  <c r="AH103" i="8"/>
  <c r="AH29" i="8" s="1"/>
  <c r="AH25" i="8" s="1"/>
  <c r="EH103" i="8"/>
  <c r="AA103" i="8"/>
  <c r="S103" i="8" s="1"/>
  <c r="Y104" i="8"/>
  <c r="S104" i="8"/>
  <c r="M104" i="8"/>
  <c r="DX103" i="8"/>
  <c r="BD104" i="8"/>
  <c r="AO101" i="8"/>
  <c r="AM101" i="8" s="1"/>
  <c r="AM102" i="8"/>
  <c r="BE102" i="8"/>
  <c r="F102" i="8" s="1"/>
  <c r="BD101" i="8"/>
  <c r="E101" i="8" s="1"/>
  <c r="DB101" i="8"/>
  <c r="R101" i="8"/>
  <c r="BF101" i="8"/>
  <c r="G101" i="8" s="1"/>
  <c r="DE99" i="8"/>
  <c r="E99" i="8"/>
  <c r="DC99" i="8"/>
  <c r="Q99" i="8"/>
  <c r="W99" i="8"/>
  <c r="BE99" i="8"/>
  <c r="F99" i="8" s="1"/>
  <c r="DE98" i="8"/>
  <c r="E98" i="8"/>
  <c r="DC98" i="8"/>
  <c r="DE97" i="8"/>
  <c r="DC97" i="8"/>
  <c r="E97" i="8"/>
  <c r="Q97" i="8"/>
  <c r="W97" i="8"/>
  <c r="BK95" i="8"/>
  <c r="BM94" i="8"/>
  <c r="J94" i="8"/>
  <c r="BZ94" i="8"/>
  <c r="BF94" i="8"/>
  <c r="G94" i="8" s="1"/>
  <c r="AE93" i="8"/>
  <c r="L93" i="8" s="1"/>
  <c r="N93" i="8"/>
  <c r="BE93" i="8"/>
  <c r="F93" i="8" s="1"/>
  <c r="N92" i="8"/>
  <c r="AE92" i="8"/>
  <c r="BC92" i="8" s="1"/>
  <c r="D92" i="8" s="1"/>
  <c r="AE91" i="8"/>
  <c r="N91" i="8"/>
  <c r="AO205" i="7"/>
  <c r="AM205" i="7" s="1"/>
  <c r="AP204" i="7"/>
  <c r="W202" i="7"/>
  <c r="N202" i="7"/>
  <c r="AE199" i="7"/>
  <c r="L199" i="7" s="1"/>
  <c r="N199" i="7"/>
  <c r="BE199" i="7"/>
  <c r="CD196" i="7"/>
  <c r="W196" i="7"/>
  <c r="N196" i="7"/>
  <c r="O195" i="7"/>
  <c r="CD195" i="7"/>
  <c r="BI193" i="7"/>
  <c r="J194" i="7"/>
  <c r="E194" i="7"/>
  <c r="E193" i="7" s="1"/>
  <c r="BD193" i="7"/>
  <c r="W194" i="7"/>
  <c r="L194" i="7" s="1"/>
  <c r="BE194" i="7"/>
  <c r="F194" i="7" s="1"/>
  <c r="Y193" i="7"/>
  <c r="W193" i="7" s="1"/>
  <c r="H191" i="7"/>
  <c r="H190" i="7" s="1"/>
  <c r="BG190" i="7"/>
  <c r="AU187" i="7"/>
  <c r="BC187" i="7" s="1"/>
  <c r="D187" i="7" s="1"/>
  <c r="BE187" i="7"/>
  <c r="Y184" i="7"/>
  <c r="W184" i="7" s="1"/>
  <c r="BC184" i="7" s="1"/>
  <c r="D184" i="7" s="1"/>
  <c r="BG184" i="7"/>
  <c r="H184" i="7" s="1"/>
  <c r="AU170" i="7"/>
  <c r="BC170" i="7" s="1"/>
  <c r="D170" i="7" s="1"/>
  <c r="BE170" i="7"/>
  <c r="AU169" i="7"/>
  <c r="BC169" i="7" s="1"/>
  <c r="BE169" i="7"/>
  <c r="EH169" i="7" s="1"/>
  <c r="BG167" i="7"/>
  <c r="H167" i="7" s="1"/>
  <c r="Y167" i="7"/>
  <c r="BE167" i="7" s="1"/>
  <c r="L160" i="7"/>
  <c r="BE159" i="7"/>
  <c r="W159" i="7"/>
  <c r="BC159" i="7" s="1"/>
  <c r="D159" i="7" s="1"/>
  <c r="AM155" i="7"/>
  <c r="BC155" i="7" s="1"/>
  <c r="D155" i="7" s="1"/>
  <c r="CD155" i="7"/>
  <c r="CD154" i="7"/>
  <c r="BE154" i="7"/>
  <c r="AU151" i="7"/>
  <c r="BC151" i="7" s="1"/>
  <c r="D151" i="7" s="1"/>
  <c r="BE151" i="7"/>
  <c r="EH151" i="7" s="1"/>
  <c r="S129" i="7"/>
  <c r="BG129" i="7"/>
  <c r="H129" i="7" s="1"/>
  <c r="AE128" i="7"/>
  <c r="Q128" i="7"/>
  <c r="CD128" i="7" s="1"/>
  <c r="N128" i="7"/>
  <c r="BE128" i="7"/>
  <c r="AE127" i="7"/>
  <c r="BC127" i="7" s="1"/>
  <c r="D127" i="7" s="1"/>
  <c r="Q127" i="7"/>
  <c r="CD127" i="7" s="1"/>
  <c r="N127" i="7"/>
  <c r="BE127" i="7"/>
  <c r="EH127" i="7" s="1"/>
  <c r="AE126" i="7"/>
  <c r="BC126" i="7" s="1"/>
  <c r="D126" i="7" s="1"/>
  <c r="N126" i="7"/>
  <c r="BE126" i="7"/>
  <c r="Q126" i="7"/>
  <c r="CD126" i="7" s="1"/>
  <c r="AE125" i="7"/>
  <c r="O125" i="7" s="1"/>
  <c r="N125" i="7"/>
  <c r="BE125" i="7"/>
  <c r="F125" i="7" s="1"/>
  <c r="AE124" i="7"/>
  <c r="BE124" i="7"/>
  <c r="F124" i="7" s="1"/>
  <c r="Q124" i="7"/>
  <c r="CD124" i="7" s="1"/>
  <c r="N124" i="7"/>
  <c r="AL103" i="7"/>
  <c r="AC103" i="7"/>
  <c r="BF119" i="7"/>
  <c r="G119" i="7" s="1"/>
  <c r="AO119" i="7"/>
  <c r="AM119" i="7" s="1"/>
  <c r="S119" i="7"/>
  <c r="Y119" i="7"/>
  <c r="W119" i="7" s="1"/>
  <c r="BG119" i="7"/>
  <c r="P119" i="7"/>
  <c r="BU83" i="7"/>
  <c r="M119" i="7"/>
  <c r="AE117" i="7"/>
  <c r="L117" i="7" s="1"/>
  <c r="Q117" i="7"/>
  <c r="CD117" i="7" s="1"/>
  <c r="N117" i="7"/>
  <c r="BE117" i="7"/>
  <c r="EH117" i="7" s="1"/>
  <c r="AE116" i="7"/>
  <c r="O116" i="7" s="1"/>
  <c r="Q116" i="7"/>
  <c r="CD116" i="7" s="1"/>
  <c r="BE116" i="7"/>
  <c r="AE115" i="7"/>
  <c r="O115" i="7" s="1"/>
  <c r="Q115" i="7"/>
  <c r="CD115" i="7" s="1"/>
  <c r="AO114" i="7"/>
  <c r="BG114" i="7"/>
  <c r="H114" i="7" s="1"/>
  <c r="S114" i="7"/>
  <c r="M114" i="7"/>
  <c r="BD114" i="7"/>
  <c r="E114" i="7" s="1"/>
  <c r="BU73" i="7"/>
  <c r="AE113" i="7"/>
  <c r="L113" i="7" s="1"/>
  <c r="N113" i="7"/>
  <c r="BE113" i="7"/>
  <c r="Q112" i="7"/>
  <c r="CD112" i="7" s="1"/>
  <c r="AE112" i="7"/>
  <c r="L112" i="7" s="1"/>
  <c r="N112" i="7"/>
  <c r="AO111" i="7"/>
  <c r="AM111" i="7" s="1"/>
  <c r="AG111" i="7"/>
  <c r="AE111" i="7" s="1"/>
  <c r="BH111" i="7"/>
  <c r="I111" i="7" s="1"/>
  <c r="T111" i="7"/>
  <c r="S111" i="7"/>
  <c r="BG111" i="7"/>
  <c r="H111" i="7" s="1"/>
  <c r="Y111" i="7"/>
  <c r="M111" i="7"/>
  <c r="BD111" i="7"/>
  <c r="E111" i="7" s="1"/>
  <c r="P111" i="7"/>
  <c r="AE110" i="7"/>
  <c r="L110" i="7" s="1"/>
  <c r="Q110" i="7"/>
  <c r="CD110" i="7" s="1"/>
  <c r="AE108" i="7"/>
  <c r="BC108" i="7" s="1"/>
  <c r="D108" i="7" s="1"/>
  <c r="Q108" i="7"/>
  <c r="CD108" i="7" s="1"/>
  <c r="BE108" i="7"/>
  <c r="M107" i="7"/>
  <c r="BD107" i="7"/>
  <c r="E107" i="7" s="1"/>
  <c r="P107" i="7"/>
  <c r="BU53" i="7"/>
  <c r="AE106" i="7"/>
  <c r="O106" i="7" s="1"/>
  <c r="N106" i="7"/>
  <c r="Q105" i="7"/>
  <c r="CD105" i="7" s="1"/>
  <c r="BE105" i="7"/>
  <c r="F105" i="7" s="1"/>
  <c r="AE105" i="7"/>
  <c r="L105" i="7" s="1"/>
  <c r="BO103" i="7"/>
  <c r="AR103" i="7"/>
  <c r="AR101" i="7" s="1"/>
  <c r="BH101" i="7" s="1"/>
  <c r="I101" i="7" s="1"/>
  <c r="AP103" i="7"/>
  <c r="AP29" i="7" s="1"/>
  <c r="AP25" i="7" s="1"/>
  <c r="AJ103" i="7"/>
  <c r="AJ29" i="7" s="1"/>
  <c r="AJ25" i="7" s="1"/>
  <c r="AH103" i="7"/>
  <c r="AH29" i="7" s="1"/>
  <c r="AH25" i="7" s="1"/>
  <c r="AG104" i="7"/>
  <c r="AE104" i="7" s="1"/>
  <c r="X103" i="7"/>
  <c r="P103" i="7" s="1"/>
  <c r="BU43" i="7"/>
  <c r="N102" i="7"/>
  <c r="Y101" i="7"/>
  <c r="W101" i="7" s="1"/>
  <c r="BE102" i="7"/>
  <c r="EH102" i="7" s="1"/>
  <c r="BZ101" i="7"/>
  <c r="U101" i="7"/>
  <c r="BI101" i="7"/>
  <c r="J101" i="7" s="1"/>
  <c r="AC30" i="7"/>
  <c r="S101" i="7"/>
  <c r="BG101" i="7"/>
  <c r="H101" i="7" s="1"/>
  <c r="AE99" i="7"/>
  <c r="BC99" i="7" s="1"/>
  <c r="D99" i="7" s="1"/>
  <c r="N99" i="7"/>
  <c r="Q99" i="7"/>
  <c r="CD99" i="7" s="1"/>
  <c r="AE98" i="7"/>
  <c r="BC98" i="7" s="1"/>
  <c r="D98" i="7" s="1"/>
  <c r="Q98" i="7"/>
  <c r="CD98" i="7" s="1"/>
  <c r="BE98" i="7"/>
  <c r="EH98" i="7" s="1"/>
  <c r="AE97" i="7"/>
  <c r="BC97" i="7" s="1"/>
  <c r="D97" i="7" s="1"/>
  <c r="Q97" i="7"/>
  <c r="CD97" i="7" s="1"/>
  <c r="BV97" i="7"/>
  <c r="N97" i="7"/>
  <c r="AE96" i="7"/>
  <c r="L96" i="7" s="1"/>
  <c r="N96" i="7"/>
  <c r="AE95" i="7"/>
  <c r="BC95" i="7" s="1"/>
  <c r="D95" i="7" s="1"/>
  <c r="BV95" i="7"/>
  <c r="Q95" i="7"/>
  <c r="CD95" i="7" s="1"/>
  <c r="N95" i="7"/>
  <c r="BE95" i="7"/>
  <c r="F95" i="7" s="1"/>
  <c r="BZ94" i="7"/>
  <c r="BF94" i="7"/>
  <c r="G94" i="7" s="1"/>
  <c r="S94" i="7"/>
  <c r="BG94" i="7"/>
  <c r="H94" i="7" s="1"/>
  <c r="M94" i="7"/>
  <c r="P94" i="7"/>
  <c r="W94" i="7"/>
  <c r="BE93" i="7"/>
  <c r="F93" i="7" s="1"/>
  <c r="AE93" i="7"/>
  <c r="BC93" i="7" s="1"/>
  <c r="D93" i="7" s="1"/>
  <c r="BV93" i="7"/>
  <c r="AE92" i="7"/>
  <c r="BV92" i="7"/>
  <c r="BE92" i="7"/>
  <c r="Q92" i="7"/>
  <c r="CD92" i="7" s="1"/>
  <c r="N92" i="7"/>
  <c r="AE91" i="7"/>
  <c r="O91" i="7" s="1"/>
  <c r="Q91" i="7"/>
  <c r="CD91" i="7" s="1"/>
  <c r="BV91" i="7"/>
  <c r="S89" i="7"/>
  <c r="BG89" i="7"/>
  <c r="H89" i="7" s="1"/>
  <c r="M89" i="7"/>
  <c r="P89" i="7"/>
  <c r="BU89" i="7"/>
  <c r="BF88" i="7"/>
  <c r="G88" i="7" s="1"/>
  <c r="R88" i="7"/>
  <c r="AE86" i="7"/>
  <c r="N86" i="7"/>
  <c r="BF85" i="7"/>
  <c r="G85" i="7" s="1"/>
  <c r="R85" i="7"/>
  <c r="AM84" i="7"/>
  <c r="AO83" i="7"/>
  <c r="S84" i="7"/>
  <c r="Y84" i="7"/>
  <c r="BV84" i="7" s="1"/>
  <c r="AA83" i="7"/>
  <c r="BV81" i="7"/>
  <c r="N81" i="7"/>
  <c r="Q81" i="7"/>
  <c r="BE81" i="7"/>
  <c r="W80" i="7"/>
  <c r="BE80" i="7"/>
  <c r="N80" i="7"/>
  <c r="AG79" i="7"/>
  <c r="AE79" i="7" s="1"/>
  <c r="BH79" i="7"/>
  <c r="I79" i="7" s="1"/>
  <c r="M79" i="7"/>
  <c r="P79" i="7"/>
  <c r="BU79" i="7"/>
  <c r="AE78" i="7"/>
  <c r="Q78" i="7"/>
  <c r="CD78" i="7" s="1"/>
  <c r="BV78" i="7"/>
  <c r="AE77" i="7"/>
  <c r="O77" i="7" s="1"/>
  <c r="BE77" i="7"/>
  <c r="BV77" i="7"/>
  <c r="Q77" i="7"/>
  <c r="CD77" i="7" s="1"/>
  <c r="Q76" i="7"/>
  <c r="CD76" i="7" s="1"/>
  <c r="BV76" i="7"/>
  <c r="R73" i="7"/>
  <c r="BF73" i="7"/>
  <c r="G73" i="7" s="1"/>
  <c r="W72" i="7"/>
  <c r="Q72" i="7"/>
  <c r="CD72" i="7" s="1"/>
  <c r="BE72" i="7"/>
  <c r="F72" i="7" s="1"/>
  <c r="W71" i="7"/>
  <c r="L71" i="7" s="1"/>
  <c r="BV71" i="7"/>
  <c r="Q71" i="7"/>
  <c r="CD71" i="7" s="1"/>
  <c r="BE71" i="7"/>
  <c r="Q70" i="7"/>
  <c r="CD70" i="7" s="1"/>
  <c r="BE70" i="7"/>
  <c r="W70" i="7"/>
  <c r="BV70" i="7"/>
  <c r="N69" i="7"/>
  <c r="W69" i="7"/>
  <c r="BE68" i="7"/>
  <c r="W67" i="7"/>
  <c r="O67" i="7" s="1"/>
  <c r="BV67" i="7"/>
  <c r="N67" i="7"/>
  <c r="BK66" i="7"/>
  <c r="BM65" i="7"/>
  <c r="BK65" i="7" s="1"/>
  <c r="W66" i="7"/>
  <c r="Y65" i="7"/>
  <c r="W65" i="7" s="1"/>
  <c r="N66" i="7"/>
  <c r="BE66" i="7"/>
  <c r="F66" i="7" s="1"/>
  <c r="BO30" i="7"/>
  <c r="BO29" i="7" s="1"/>
  <c r="BO25" i="7" s="1"/>
  <c r="BZ65" i="7"/>
  <c r="AG65" i="7"/>
  <c r="AE65" i="7" s="1"/>
  <c r="T65" i="7"/>
  <c r="S65" i="7"/>
  <c r="BG65" i="7"/>
  <c r="H65" i="7" s="1"/>
  <c r="BU65" i="7"/>
  <c r="BD65" i="7"/>
  <c r="E65" i="7" s="1"/>
  <c r="X30" i="7"/>
  <c r="P30" i="7" s="1"/>
  <c r="M65" i="7"/>
  <c r="AE64" i="7"/>
  <c r="L64" i="7" s="1"/>
  <c r="BE64" i="7"/>
  <c r="F64" i="7" s="1"/>
  <c r="AE63" i="7"/>
  <c r="BC63" i="7" s="1"/>
  <c r="D63" i="7" s="1"/>
  <c r="BV63" i="7"/>
  <c r="BE63" i="7"/>
  <c r="F63" i="7" s="1"/>
  <c r="N63" i="7"/>
  <c r="R62" i="7"/>
  <c r="Y62" i="7"/>
  <c r="BE62" i="7" s="1"/>
  <c r="S61" i="7"/>
  <c r="Y61" i="7"/>
  <c r="Q61" i="7" s="1"/>
  <c r="CD61" i="7" s="1"/>
  <c r="BF60" i="7"/>
  <c r="G60" i="7" s="1"/>
  <c r="R60" i="7"/>
  <c r="R56" i="7"/>
  <c r="BF56" i="7"/>
  <c r="G56" i="7" s="1"/>
  <c r="BK55" i="7"/>
  <c r="BM53" i="7"/>
  <c r="BK53" i="7" s="1"/>
  <c r="S55" i="7"/>
  <c r="BG55" i="7"/>
  <c r="H55" i="7" s="1"/>
  <c r="Z53" i="7"/>
  <c r="BF53" i="7" s="1"/>
  <c r="G53" i="7" s="1"/>
  <c r="BF54" i="7"/>
  <c r="G54" i="7" s="1"/>
  <c r="BP30" i="7"/>
  <c r="BN30" i="7"/>
  <c r="BH53" i="7"/>
  <c r="I53" i="7" s="1"/>
  <c r="AA43" i="7"/>
  <c r="AO43" i="7"/>
  <c r="AM43" i="7" s="1"/>
  <c r="BV52" i="8"/>
  <c r="F127" i="9"/>
  <c r="AV149" i="6"/>
  <c r="AN149" i="6"/>
  <c r="AT536" i="6"/>
  <c r="AU536" i="6" s="1"/>
  <c r="AS536" i="6"/>
  <c r="AW541" i="6"/>
  <c r="AT541" i="6"/>
  <c r="AU541" i="6" s="1"/>
  <c r="AG578" i="6"/>
  <c r="AV587" i="6"/>
  <c r="BI26" i="7"/>
  <c r="J27" i="7"/>
  <c r="J26" i="7" s="1"/>
  <c r="U26" i="7"/>
  <c r="AC25" i="7"/>
  <c r="U25" i="7" s="1"/>
  <c r="L39" i="7"/>
  <c r="BC37" i="7"/>
  <c r="D37" i="7" s="1"/>
  <c r="O37" i="7"/>
  <c r="F139" i="7"/>
  <c r="EH139" i="7"/>
  <c r="DC31" i="8"/>
  <c r="DE31" i="8"/>
  <c r="DE107" i="8"/>
  <c r="E107" i="8"/>
  <c r="T107" i="9"/>
  <c r="AG107" i="9"/>
  <c r="AE107" i="9" s="1"/>
  <c r="GB106" i="9"/>
  <c r="E106" i="9"/>
  <c r="FZ106" i="9"/>
  <c r="W106" i="9"/>
  <c r="BC106" i="9" s="1"/>
  <c r="D106" i="9" s="1"/>
  <c r="M104" i="9"/>
  <c r="P104" i="9"/>
  <c r="BD104" i="9"/>
  <c r="AO101" i="9"/>
  <c r="AM101" i="9" s="1"/>
  <c r="AM102" i="9"/>
  <c r="S101" i="9"/>
  <c r="BG101" i="9"/>
  <c r="H101" i="9" s="1"/>
  <c r="AE99" i="9"/>
  <c r="O99" i="9" s="1"/>
  <c r="BV99" i="9"/>
  <c r="AE97" i="9"/>
  <c r="FZ97" i="9"/>
  <c r="BK96" i="9"/>
  <c r="BM94" i="9"/>
  <c r="BK94" i="9" s="1"/>
  <c r="CU94" i="9" s="1"/>
  <c r="AM96" i="9"/>
  <c r="AO94" i="9"/>
  <c r="AM94" i="9" s="1"/>
  <c r="BH89" i="9"/>
  <c r="I89" i="9" s="1"/>
  <c r="BF87" i="9"/>
  <c r="G87" i="9" s="1"/>
  <c r="Y87" i="9"/>
  <c r="AE86" i="9"/>
  <c r="O86" i="9" s="1"/>
  <c r="N86" i="9"/>
  <c r="FZ86" i="9"/>
  <c r="BK84" i="9"/>
  <c r="BM83" i="9"/>
  <c r="BK83" i="9" s="1"/>
  <c r="S84" i="9"/>
  <c r="Y84" i="9"/>
  <c r="BV84" i="9" s="1"/>
  <c r="BG84" i="9"/>
  <c r="H84" i="9" s="1"/>
  <c r="AA83" i="9"/>
  <c r="BX83" i="9"/>
  <c r="BD83" i="9"/>
  <c r="AE82" i="9"/>
  <c r="BC82" i="9" s="1"/>
  <c r="N82" i="9"/>
  <c r="E81" i="9"/>
  <c r="GB81" i="9"/>
  <c r="AM81" i="9"/>
  <c r="AO79" i="9"/>
  <c r="BY79" i="9" s="1"/>
  <c r="FZ81" i="9"/>
  <c r="BV81" i="9"/>
  <c r="AE80" i="9"/>
  <c r="N80" i="9"/>
  <c r="BV80" i="9"/>
  <c r="N78" i="9"/>
  <c r="BV78" i="9"/>
  <c r="W74" i="9"/>
  <c r="FX74" i="9" s="1"/>
  <c r="BV74" i="9"/>
  <c r="S73" i="9"/>
  <c r="BG73" i="9"/>
  <c r="H73" i="9" s="1"/>
  <c r="BD73" i="9"/>
  <c r="GB73" i="9" s="1"/>
  <c r="FY73" i="9"/>
  <c r="N71" i="9"/>
  <c r="Q71" i="9"/>
  <c r="W70" i="9"/>
  <c r="O70" i="9" s="1"/>
  <c r="Q70" i="9"/>
  <c r="AE67" i="9"/>
  <c r="BV67" i="9"/>
  <c r="N66" i="9"/>
  <c r="BE66" i="9"/>
  <c r="BV66" i="9"/>
  <c r="S65" i="9"/>
  <c r="BG65" i="9"/>
  <c r="H65" i="9" s="1"/>
  <c r="P65" i="9"/>
  <c r="BD65" i="9"/>
  <c r="N64" i="9"/>
  <c r="W64" i="9"/>
  <c r="AE63" i="9"/>
  <c r="BE63" i="9"/>
  <c r="GC63" i="9" s="1"/>
  <c r="Q63" i="9"/>
  <c r="E62" i="9"/>
  <c r="GB62" i="9"/>
  <c r="Y62" i="9"/>
  <c r="S62" i="9"/>
  <c r="BG61" i="9"/>
  <c r="H61" i="9" s="1"/>
  <c r="Y61" i="9"/>
  <c r="S60" i="9"/>
  <c r="BG60" i="9"/>
  <c r="H60" i="9" s="1"/>
  <c r="E59" i="9"/>
  <c r="GB59" i="9"/>
  <c r="E58" i="9"/>
  <c r="GB58" i="9"/>
  <c r="S58" i="9"/>
  <c r="Y58" i="9"/>
  <c r="BG58" i="9"/>
  <c r="H58" i="9" s="1"/>
  <c r="BG47" i="9"/>
  <c r="H47" i="9" s="1"/>
  <c r="Y47" i="9"/>
  <c r="W47" i="9" s="1"/>
  <c r="P43" i="9"/>
  <c r="BD43" i="9"/>
  <c r="E43" i="9" s="1"/>
  <c r="AE41" i="9"/>
  <c r="O41" i="9" s="1"/>
  <c r="N41" i="9"/>
  <c r="W40" i="9"/>
  <c r="FZ40" i="9"/>
  <c r="AE39" i="9"/>
  <c r="O39" i="9" s="1"/>
  <c r="N39" i="9"/>
  <c r="N38" i="9"/>
  <c r="Q38" i="9"/>
  <c r="FZ38" i="9"/>
  <c r="AE37" i="9"/>
  <c r="BC37" i="9" s="1"/>
  <c r="GA37" i="9" s="1"/>
  <c r="FZ37" i="9"/>
  <c r="W36" i="9"/>
  <c r="BE36" i="9"/>
  <c r="FZ36" i="9"/>
  <c r="W35" i="9"/>
  <c r="O35" i="9" s="1"/>
  <c r="FZ35" i="9"/>
  <c r="BE35" i="9"/>
  <c r="F35" i="9" s="1"/>
  <c r="N34" i="9"/>
  <c r="AE34" i="9"/>
  <c r="BV34" i="9"/>
  <c r="AE32" i="9"/>
  <c r="BC32" i="9" s="1"/>
  <c r="FZ32" i="9"/>
  <c r="M31" i="9"/>
  <c r="P31" i="9"/>
  <c r="DM26" i="9"/>
  <c r="AE27" i="9"/>
  <c r="EQ25" i="9"/>
  <c r="U26" i="9"/>
  <c r="EA25" i="9" s="1"/>
  <c r="G19" i="9"/>
  <c r="DM19" i="9"/>
  <c r="DS19" i="9"/>
  <c r="FP16" i="9"/>
  <c r="AE217" i="8"/>
  <c r="N217" i="8"/>
  <c r="I209" i="8"/>
  <c r="I207" i="8" s="1"/>
  <c r="BH207" i="8"/>
  <c r="BH204" i="8" s="1"/>
  <c r="G209" i="8"/>
  <c r="G207" i="8" s="1"/>
  <c r="BF207" i="8"/>
  <c r="BF204" i="8" s="1"/>
  <c r="AE209" i="8"/>
  <c r="N209" i="8"/>
  <c r="BE209" i="8"/>
  <c r="F209" i="8" s="1"/>
  <c r="AX204" i="8"/>
  <c r="AW207" i="8"/>
  <c r="AU207" i="8" s="1"/>
  <c r="AE206" i="8"/>
  <c r="N206" i="8"/>
  <c r="Q205" i="8"/>
  <c r="O205" i="8" s="1"/>
  <c r="V204" i="8"/>
  <c r="Q204" i="8" s="1"/>
  <c r="O204" i="8" s="1"/>
  <c r="W198" i="8"/>
  <c r="N198" i="8"/>
  <c r="AE197" i="8"/>
  <c r="BE197" i="8"/>
  <c r="F197" i="8" s="1"/>
  <c r="W196" i="8"/>
  <c r="N196" i="8"/>
  <c r="K195" i="8"/>
  <c r="K193" i="8" s="1"/>
  <c r="BJ193" i="8"/>
  <c r="AO193" i="8"/>
  <c r="AM193" i="8" s="1"/>
  <c r="I192" i="8"/>
  <c r="I190" i="8" s="1"/>
  <c r="BH190" i="8"/>
  <c r="AE192" i="8"/>
  <c r="BC192" i="8" s="1"/>
  <c r="D192" i="8" s="1"/>
  <c r="N192" i="8"/>
  <c r="BE192" i="8"/>
  <c r="F192" i="8" s="1"/>
  <c r="BQ189" i="8"/>
  <c r="AU187" i="8"/>
  <c r="BC187" i="8" s="1"/>
  <c r="D187" i="8" s="1"/>
  <c r="BE187" i="8"/>
  <c r="F187" i="8" s="1"/>
  <c r="L187" i="8"/>
  <c r="Y184" i="8"/>
  <c r="BG184" i="8"/>
  <c r="H184" i="8" s="1"/>
  <c r="AU183" i="8"/>
  <c r="BE183" i="8"/>
  <c r="F183" i="8" s="1"/>
  <c r="AU180" i="8"/>
  <c r="BC180" i="8" s="1"/>
  <c r="D180" i="8" s="1"/>
  <c r="BE180" i="8"/>
  <c r="F180" i="8" s="1"/>
  <c r="AU179" i="8"/>
  <c r="BE179" i="8"/>
  <c r="F179" i="8" s="1"/>
  <c r="AU177" i="8"/>
  <c r="BE177" i="8"/>
  <c r="F177" i="8" s="1"/>
  <c r="AU168" i="8"/>
  <c r="BE168" i="8"/>
  <c r="F168" i="8" s="1"/>
  <c r="BC166" i="8"/>
  <c r="D166" i="8" s="1"/>
  <c r="BC164" i="8"/>
  <c r="D164" i="8" s="1"/>
  <c r="Y159" i="8"/>
  <c r="BG159" i="8"/>
  <c r="H159" i="8" s="1"/>
  <c r="AU157" i="8"/>
  <c r="BC157" i="8" s="1"/>
  <c r="D157" i="8" s="1"/>
  <c r="BE157" i="8"/>
  <c r="F157" i="8" s="1"/>
  <c r="AU156" i="8"/>
  <c r="BC156" i="8" s="1"/>
  <c r="D156" i="8" s="1"/>
  <c r="BE156" i="8"/>
  <c r="F156" i="8" s="1"/>
  <c r="AU150" i="8"/>
  <c r="BC150" i="8" s="1"/>
  <c r="D150" i="8" s="1"/>
  <c r="BE150" i="8"/>
  <c r="F150" i="8" s="1"/>
  <c r="Y149" i="8"/>
  <c r="BG149" i="8"/>
  <c r="H149" i="8" s="1"/>
  <c r="L148" i="8"/>
  <c r="BC148" i="8"/>
  <c r="D148" i="8" s="1"/>
  <c r="I144" i="8"/>
  <c r="I141" i="8" s="1"/>
  <c r="E145" i="8"/>
  <c r="E144" i="8" s="1"/>
  <c r="E141" i="8" s="1"/>
  <c r="BD144" i="8"/>
  <c r="BM144" i="8"/>
  <c r="AU143" i="8"/>
  <c r="AW142" i="8"/>
  <c r="AU142" i="8" s="1"/>
  <c r="O143" i="8"/>
  <c r="Q142" i="8"/>
  <c r="O142" i="8" s="1"/>
  <c r="N134" i="8"/>
  <c r="AE134" i="8"/>
  <c r="S131" i="8"/>
  <c r="Y131" i="8"/>
  <c r="CE94" i="8"/>
  <c r="EU103" i="8"/>
  <c r="BI129" i="8"/>
  <c r="J129" i="8" s="1"/>
  <c r="AE126" i="8"/>
  <c r="O126" i="8" s="1"/>
  <c r="N126" i="8"/>
  <c r="Q126" i="8"/>
  <c r="BE126" i="8"/>
  <c r="F126" i="8" s="1"/>
  <c r="CD89" i="8"/>
  <c r="ET103" i="8"/>
  <c r="EC103" i="8"/>
  <c r="BI123" i="8"/>
  <c r="J123" i="8" s="1"/>
  <c r="P123" i="8"/>
  <c r="DB123" i="8" s="1"/>
  <c r="BD123" i="8"/>
  <c r="BG119" i="8"/>
  <c r="H119" i="8" s="1"/>
  <c r="Y119" i="8"/>
  <c r="W119" i="8" s="1"/>
  <c r="S114" i="8"/>
  <c r="BG114" i="8"/>
  <c r="H114" i="8" s="1"/>
  <c r="AG111" i="8"/>
  <c r="AE111" i="8" s="1"/>
  <c r="BH111" i="8"/>
  <c r="I111" i="8" s="1"/>
  <c r="AE110" i="8"/>
  <c r="BC110" i="8" s="1"/>
  <c r="BE110" i="8"/>
  <c r="F110" i="8" s="1"/>
  <c r="AE109" i="8"/>
  <c r="Q109" i="8"/>
  <c r="N109" i="8"/>
  <c r="S107" i="8"/>
  <c r="BG107" i="8"/>
  <c r="H107" i="8" s="1"/>
  <c r="N106" i="8"/>
  <c r="BE106" i="8"/>
  <c r="F106" i="8" s="1"/>
  <c r="Q106" i="8"/>
  <c r="ER103" i="8"/>
  <c r="DC102" i="8"/>
  <c r="E102" i="8"/>
  <c r="DE100" i="8"/>
  <c r="E100" i="8"/>
  <c r="DC100" i="8"/>
  <c r="N98" i="8"/>
  <c r="Q98" i="8"/>
  <c r="BV98" i="8"/>
  <c r="DE96" i="8"/>
  <c r="DC96" i="8"/>
  <c r="E96" i="8"/>
  <c r="N96" i="8"/>
  <c r="W96" i="8"/>
  <c r="Q96" i="8"/>
  <c r="BE96" i="8"/>
  <c r="F96" i="8" s="1"/>
  <c r="DE95" i="8"/>
  <c r="DC95" i="8"/>
  <c r="N95" i="8"/>
  <c r="Q95" i="8"/>
  <c r="Y94" i="8"/>
  <c r="W94" i="8" s="1"/>
  <c r="CY94" i="8"/>
  <c r="CB94" i="8"/>
  <c r="S94" i="8"/>
  <c r="BG94" i="8"/>
  <c r="H94" i="8" s="1"/>
  <c r="AE90" i="8"/>
  <c r="BC90" i="8" s="1"/>
  <c r="D90" i="8" s="1"/>
  <c r="BE90" i="8"/>
  <c r="F90" i="8" s="1"/>
  <c r="CY89" i="8"/>
  <c r="E87" i="8"/>
  <c r="DE87" i="8"/>
  <c r="S87" i="8"/>
  <c r="Y87" i="8"/>
  <c r="W87" i="8" s="1"/>
  <c r="BG87" i="8"/>
  <c r="H87" i="8" s="1"/>
  <c r="AE86" i="8"/>
  <c r="BC86" i="8" s="1"/>
  <c r="D86" i="8" s="1"/>
  <c r="BE86" i="8"/>
  <c r="F86" i="8" s="1"/>
  <c r="Q86" i="8"/>
  <c r="N86" i="8"/>
  <c r="R85" i="8"/>
  <c r="Z83" i="8"/>
  <c r="R83" i="8" s="1"/>
  <c r="AM84" i="8"/>
  <c r="AO83" i="8"/>
  <c r="AM83" i="8" s="1"/>
  <c r="Y84" i="8"/>
  <c r="W84" i="8" s="1"/>
  <c r="S84" i="8"/>
  <c r="BG84" i="8"/>
  <c r="H84" i="8" s="1"/>
  <c r="BD83" i="8"/>
  <c r="E83" i="8" s="1"/>
  <c r="BH83" i="8"/>
  <c r="I83" i="8" s="1"/>
  <c r="T83" i="8"/>
  <c r="DE82" i="8"/>
  <c r="DC82" i="8"/>
  <c r="E82" i="8"/>
  <c r="DE81" i="8"/>
  <c r="DC81" i="8"/>
  <c r="E81" i="8"/>
  <c r="W81" i="8"/>
  <c r="O81" i="8" s="1"/>
  <c r="BV81" i="8"/>
  <c r="N81" i="8"/>
  <c r="BE81" i="8"/>
  <c r="F81" i="8" s="1"/>
  <c r="DE80" i="8"/>
  <c r="DC80" i="8"/>
  <c r="BZ79" i="8"/>
  <c r="BF79" i="8"/>
  <c r="S79" i="8"/>
  <c r="BG79" i="8"/>
  <c r="CQ79" i="8" s="1"/>
  <c r="P79" i="8"/>
  <c r="BD79" i="8"/>
  <c r="CN79" i="8" s="1"/>
  <c r="M79" i="8"/>
  <c r="BU79" i="8"/>
  <c r="BV78" i="8"/>
  <c r="Q78" i="8"/>
  <c r="BE78" i="8"/>
  <c r="F78" i="8" s="1"/>
  <c r="AE78" i="8"/>
  <c r="O78" i="8" s="1"/>
  <c r="Q77" i="8"/>
  <c r="AE77" i="8"/>
  <c r="BC77" i="8" s="1"/>
  <c r="D77" i="8" s="1"/>
  <c r="BE77" i="8"/>
  <c r="F77" i="8" s="1"/>
  <c r="BV76" i="8"/>
  <c r="AE76" i="8"/>
  <c r="BE74" i="8"/>
  <c r="F74" i="8" s="1"/>
  <c r="N74" i="8"/>
  <c r="AE74" i="8"/>
  <c r="BC74" i="8" s="1"/>
  <c r="D74" i="8" s="1"/>
  <c r="BG73" i="8"/>
  <c r="H73" i="8" s="1"/>
  <c r="CA73" i="8"/>
  <c r="BH73" i="8"/>
  <c r="I73" i="8" s="1"/>
  <c r="R73" i="8"/>
  <c r="BF73" i="8"/>
  <c r="DC72" i="8"/>
  <c r="E72" i="8"/>
  <c r="DE72" i="8"/>
  <c r="BE72" i="8"/>
  <c r="F72" i="8" s="1"/>
  <c r="W72" i="8"/>
  <c r="N72" i="8"/>
  <c r="DC71" i="8"/>
  <c r="E71" i="8"/>
  <c r="DE71" i="8"/>
  <c r="W71" i="8"/>
  <c r="Q71" i="8"/>
  <c r="DC70" i="8"/>
  <c r="DE70" i="8"/>
  <c r="Q70" i="8"/>
  <c r="BE70" i="8"/>
  <c r="F70" i="8" s="1"/>
  <c r="W70" i="8"/>
  <c r="DC69" i="8"/>
  <c r="E69" i="8"/>
  <c r="DE69" i="8"/>
  <c r="W69" i="8"/>
  <c r="BE69" i="8"/>
  <c r="F69" i="8" s="1"/>
  <c r="Q69" i="8"/>
  <c r="DC68" i="8"/>
  <c r="E68" i="8"/>
  <c r="DE68" i="8"/>
  <c r="Q68" i="8"/>
  <c r="BE68" i="8"/>
  <c r="F68" i="8" s="1"/>
  <c r="W68" i="8"/>
  <c r="L68" i="8" s="1"/>
  <c r="BV68" i="8"/>
  <c r="W67" i="8"/>
  <c r="Q67" i="8"/>
  <c r="BV67" i="8"/>
  <c r="BK66" i="8"/>
  <c r="BM65" i="8"/>
  <c r="CW65" i="8" s="1"/>
  <c r="DC66" i="8"/>
  <c r="E66" i="8"/>
  <c r="DE66" i="8"/>
  <c r="AO65" i="8"/>
  <c r="BE65" i="8" s="1"/>
  <c r="F65" i="8" s="1"/>
  <c r="AM66" i="8"/>
  <c r="BC66" i="8" s="1"/>
  <c r="D66" i="8" s="1"/>
  <c r="BE66" i="8"/>
  <c r="F66" i="8" s="1"/>
  <c r="Q66" i="8"/>
  <c r="W66" i="8"/>
  <c r="O66" i="8" s="1"/>
  <c r="Y65" i="8"/>
  <c r="BV66" i="8"/>
  <c r="J65" i="8"/>
  <c r="CS65" i="8"/>
  <c r="CB65" i="8"/>
  <c r="BZ65" i="8"/>
  <c r="BF65" i="8"/>
  <c r="G65" i="8" s="1"/>
  <c r="M65" i="8"/>
  <c r="BD65" i="8"/>
  <c r="DE65" i="8" s="1"/>
  <c r="BU65" i="8"/>
  <c r="AE64" i="8"/>
  <c r="N64" i="8"/>
  <c r="BV64" i="8"/>
  <c r="Q64" i="8"/>
  <c r="DC59" i="8"/>
  <c r="DE59" i="8"/>
  <c r="E59" i="8"/>
  <c r="Y58" i="8"/>
  <c r="N58" i="8" s="1"/>
  <c r="R58" i="8"/>
  <c r="E55" i="8"/>
  <c r="DE55" i="8"/>
  <c r="AM55" i="8"/>
  <c r="AO53" i="8"/>
  <c r="AM53" i="8" s="1"/>
  <c r="S55" i="8"/>
  <c r="Y55" i="8"/>
  <c r="BV55" i="8" s="1"/>
  <c r="BF54" i="8"/>
  <c r="G54" i="8" s="1"/>
  <c r="Y54" i="8"/>
  <c r="N54" i="8" s="1"/>
  <c r="BR30" i="8"/>
  <c r="BP30" i="8"/>
  <c r="BN30" i="8"/>
  <c r="BN29" i="8" s="1"/>
  <c r="BN25" i="8" s="1"/>
  <c r="CL53" i="8"/>
  <c r="BB30" i="8"/>
  <c r="FB30" i="8"/>
  <c r="CC53" i="8"/>
  <c r="ES30" i="8"/>
  <c r="AS30" i="8"/>
  <c r="AQ30" i="8"/>
  <c r="AQ29" i="8" s="1"/>
  <c r="AQ25" i="8" s="1"/>
  <c r="EQ30" i="8"/>
  <c r="CA53" i="8"/>
  <c r="BX53" i="8"/>
  <c r="BD53" i="8"/>
  <c r="CN53" i="8" s="1"/>
  <c r="EN30" i="8"/>
  <c r="U53" i="8"/>
  <c r="AG53" i="8"/>
  <c r="AE53" i="8" s="1"/>
  <c r="EK30" i="8"/>
  <c r="AK30" i="8"/>
  <c r="ED30" i="8"/>
  <c r="BJ53" i="8"/>
  <c r="K53" i="8" s="1"/>
  <c r="EB30" i="8"/>
  <c r="BH53" i="8"/>
  <c r="W50" i="8"/>
  <c r="L50" i="8" s="1"/>
  <c r="BV50" i="8"/>
  <c r="N50" i="8"/>
  <c r="Q50" i="8"/>
  <c r="BG47" i="8"/>
  <c r="H47" i="8" s="1"/>
  <c r="S47" i="8"/>
  <c r="AE46" i="8"/>
  <c r="BC46" i="8" s="1"/>
  <c r="D46" i="8" s="1"/>
  <c r="BE46" i="8"/>
  <c r="F46" i="8" s="1"/>
  <c r="Q46" i="8"/>
  <c r="N46" i="8"/>
  <c r="CV43" i="8"/>
  <c r="J43" i="8"/>
  <c r="CS43" i="8"/>
  <c r="CB43" i="8"/>
  <c r="BZ43" i="8"/>
  <c r="AG43" i="8"/>
  <c r="AE43" i="8" s="1"/>
  <c r="T43" i="8"/>
  <c r="BH43" i="8"/>
  <c r="I43" i="8" s="1"/>
  <c r="BU43" i="8"/>
  <c r="P43" i="8"/>
  <c r="DB43" i="8" s="1"/>
  <c r="AE42" i="8"/>
  <c r="BE42" i="8"/>
  <c r="F42" i="8" s="1"/>
  <c r="Q42" i="8"/>
  <c r="N42" i="8"/>
  <c r="AE41" i="8"/>
  <c r="L41" i="8" s="1"/>
  <c r="BV41" i="8"/>
  <c r="BE41" i="8"/>
  <c r="F41" i="8" s="1"/>
  <c r="N41" i="8"/>
  <c r="Q41" i="8"/>
  <c r="AE40" i="8"/>
  <c r="O40" i="8" s="1"/>
  <c r="BE40" i="8"/>
  <c r="F40" i="8" s="1"/>
  <c r="Q40" i="8"/>
  <c r="AE39" i="8"/>
  <c r="L39" i="8" s="1"/>
  <c r="Q39" i="8"/>
  <c r="BV39" i="8"/>
  <c r="BE39" i="8"/>
  <c r="F39" i="8" s="1"/>
  <c r="AE37" i="8"/>
  <c r="O37" i="8" s="1"/>
  <c r="Q37" i="8"/>
  <c r="BV37" i="8"/>
  <c r="BE37" i="8"/>
  <c r="F37" i="8" s="1"/>
  <c r="N37" i="8"/>
  <c r="AE36" i="8"/>
  <c r="N36" i="8"/>
  <c r="BE36" i="8"/>
  <c r="F36" i="8" s="1"/>
  <c r="Q36" i="8"/>
  <c r="AE35" i="8"/>
  <c r="BC35" i="8" s="1"/>
  <c r="D35" i="8" s="1"/>
  <c r="Q35" i="8"/>
  <c r="N35" i="8"/>
  <c r="BE35" i="8"/>
  <c r="F35" i="8" s="1"/>
  <c r="BV35" i="8"/>
  <c r="Q34" i="8"/>
  <c r="N34" i="8"/>
  <c r="AE33" i="8"/>
  <c r="BC33" i="8" s="1"/>
  <c r="D33" i="8" s="1"/>
  <c r="Q33" i="8"/>
  <c r="BE33" i="8"/>
  <c r="F33" i="8" s="1"/>
  <c r="BV33" i="8"/>
  <c r="N33" i="8"/>
  <c r="Q32" i="8"/>
  <c r="BE32" i="8"/>
  <c r="F32" i="8" s="1"/>
  <c r="N32" i="8"/>
  <c r="AE32" i="8"/>
  <c r="O32" i="8" s="1"/>
  <c r="DA31" i="8"/>
  <c r="FQ30" i="8"/>
  <c r="BQ30" i="8"/>
  <c r="BO30" i="8"/>
  <c r="CY31" i="8"/>
  <c r="CD31" i="8"/>
  <c r="ET30" i="8"/>
  <c r="AT30" i="8"/>
  <c r="BZ31" i="8"/>
  <c r="AP30" i="8"/>
  <c r="EL30" i="8"/>
  <c r="AL30" i="8"/>
  <c r="V30" i="8" s="1"/>
  <c r="V31" i="8"/>
  <c r="AG31" i="8"/>
  <c r="AE31" i="8" s="1"/>
  <c r="BH31" i="8"/>
  <c r="BI31" i="8"/>
  <c r="AC30" i="8"/>
  <c r="U30" i="8" s="1"/>
  <c r="EC30" i="8"/>
  <c r="M31" i="8"/>
  <c r="P31" i="8"/>
  <c r="DB31" i="8" s="1"/>
  <c r="DX30" i="8"/>
  <c r="AF29" i="8"/>
  <c r="AF25" i="8" s="1"/>
  <c r="DC28" i="8"/>
  <c r="E28" i="8"/>
  <c r="BD26" i="8"/>
  <c r="DC26" i="8" s="1"/>
  <c r="AM28" i="8"/>
  <c r="AM26" i="8" s="1"/>
  <c r="AO26" i="8"/>
  <c r="W28" i="8"/>
  <c r="L28" i="8" s="1"/>
  <c r="N28" i="8"/>
  <c r="T26" i="8"/>
  <c r="W24" i="8"/>
  <c r="BC24" i="8" s="1"/>
  <c r="D24" i="8" s="1"/>
  <c r="Q24" i="8"/>
  <c r="AE23" i="8"/>
  <c r="O23" i="8" s="1"/>
  <c r="BE23" i="8"/>
  <c r="F23" i="8" s="1"/>
  <c r="DC22" i="8"/>
  <c r="E22" i="8"/>
  <c r="W22" i="8"/>
  <c r="BC22" i="8" s="1"/>
  <c r="D22" i="8" s="1"/>
  <c r="Q22" i="8"/>
  <c r="N22" i="8"/>
  <c r="K21" i="8"/>
  <c r="K19" i="8" s="1"/>
  <c r="K15" i="8" s="1"/>
  <c r="BJ19" i="8"/>
  <c r="G21" i="8"/>
  <c r="G19" i="8" s="1"/>
  <c r="BF19" i="8"/>
  <c r="AE21" i="8"/>
  <c r="BC21" i="8" s="1"/>
  <c r="D21" i="8" s="1"/>
  <c r="AG19" i="8"/>
  <c r="BK19" i="8"/>
  <c r="DC20" i="8"/>
  <c r="BD19" i="8"/>
  <c r="DC19" i="8" s="1"/>
  <c r="W20" i="8"/>
  <c r="W19" i="8" s="1"/>
  <c r="BE20" i="8"/>
  <c r="F20" i="8" s="1"/>
  <c r="Y19" i="8"/>
  <c r="Z15" i="8"/>
  <c r="Z1" i="8"/>
  <c r="AE18" i="8"/>
  <c r="BC18" i="8" s="1"/>
  <c r="D18" i="8" s="1"/>
  <c r="BE18" i="8"/>
  <c r="F18" i="8" s="1"/>
  <c r="AG16" i="8"/>
  <c r="DC17" i="8"/>
  <c r="E17" i="8"/>
  <c r="AM17" i="8"/>
  <c r="AM16" i="8" s="1"/>
  <c r="AO16" i="8"/>
  <c r="BE17" i="8"/>
  <c r="BE16" i="8" s="1"/>
  <c r="N17" i="8"/>
  <c r="Q17" i="8"/>
  <c r="X15" i="8"/>
  <c r="M16" i="8"/>
  <c r="AE217" i="7"/>
  <c r="N217" i="7"/>
  <c r="W216" i="7"/>
  <c r="BC216" i="7" s="1"/>
  <c r="D216" i="7" s="1"/>
  <c r="BE216" i="7"/>
  <c r="AE215" i="7"/>
  <c r="BC215" i="7" s="1"/>
  <c r="D215" i="7" s="1"/>
  <c r="BE215" i="7"/>
  <c r="N215" i="7"/>
  <c r="O215" i="7"/>
  <c r="CD215" i="7"/>
  <c r="W214" i="7"/>
  <c r="BE214" i="7"/>
  <c r="AE213" i="7"/>
  <c r="BC213" i="7" s="1"/>
  <c r="D213" i="7" s="1"/>
  <c r="N213" i="7"/>
  <c r="BE213" i="7"/>
  <c r="O213" i="7"/>
  <c r="CD213" i="7"/>
  <c r="AM212" i="7"/>
  <c r="CD212" i="7"/>
  <c r="N212" i="7"/>
  <c r="BE212" i="7"/>
  <c r="W212" i="7"/>
  <c r="L212" i="7" s="1"/>
  <c r="AE211" i="7"/>
  <c r="BC211" i="7" s="1"/>
  <c r="D211" i="7" s="1"/>
  <c r="BE211" i="7"/>
  <c r="AM210" i="7"/>
  <c r="CD210" i="7"/>
  <c r="W210" i="7"/>
  <c r="BE210" i="7"/>
  <c r="K209" i="7"/>
  <c r="K207" i="7" s="1"/>
  <c r="BJ207" i="7"/>
  <c r="G209" i="7"/>
  <c r="BF207" i="7"/>
  <c r="AE209" i="7"/>
  <c r="N209" i="7"/>
  <c r="O209" i="7"/>
  <c r="CD209" i="7"/>
  <c r="J208" i="7"/>
  <c r="J207" i="7" s="1"/>
  <c r="J204" i="7" s="1"/>
  <c r="BI207" i="7"/>
  <c r="BI204" i="7" s="1"/>
  <c r="E208" i="7"/>
  <c r="E207" i="7" s="1"/>
  <c r="BD207" i="7"/>
  <c r="AG207" i="7"/>
  <c r="AE207" i="7" s="1"/>
  <c r="Y207" i="7"/>
  <c r="Q207" i="7"/>
  <c r="O207" i="7" s="1"/>
  <c r="AM200" i="7"/>
  <c r="CD200" i="7"/>
  <c r="W200" i="7"/>
  <c r="BE200" i="7"/>
  <c r="O199" i="7"/>
  <c r="CD199" i="7"/>
  <c r="O192" i="7"/>
  <c r="CD192" i="7"/>
  <c r="W191" i="7"/>
  <c r="BE191" i="7"/>
  <c r="BL189" i="7"/>
  <c r="AY189" i="7"/>
  <c r="BE188" i="7"/>
  <c r="W188" i="7"/>
  <c r="N188" i="7"/>
  <c r="AM186" i="7"/>
  <c r="BC186" i="7" s="1"/>
  <c r="D186" i="7" s="1"/>
  <c r="CD186" i="7"/>
  <c r="BE186" i="7"/>
  <c r="AU183" i="7"/>
  <c r="BE183" i="7"/>
  <c r="AM181" i="7"/>
  <c r="CD181" i="7"/>
  <c r="AM180" i="7"/>
  <c r="BC180" i="7" s="1"/>
  <c r="D180" i="7" s="1"/>
  <c r="CD180" i="7"/>
  <c r="AM176" i="7"/>
  <c r="BE176" i="7"/>
  <c r="F176" i="7" s="1"/>
  <c r="Y172" i="7"/>
  <c r="BE172" i="7" s="1"/>
  <c r="BG172" i="7"/>
  <c r="H172" i="7" s="1"/>
  <c r="AU171" i="7"/>
  <c r="BC171" i="7" s="1"/>
  <c r="D171" i="7" s="1"/>
  <c r="CD171" i="7"/>
  <c r="AU168" i="7"/>
  <c r="BE168" i="7"/>
  <c r="AM167" i="7"/>
  <c r="CD167" i="7"/>
  <c r="AU166" i="7"/>
  <c r="BC166" i="7" s="1"/>
  <c r="D166" i="7" s="1"/>
  <c r="BE166" i="7"/>
  <c r="F166" i="7" s="1"/>
  <c r="CD166" i="7"/>
  <c r="AU165" i="7"/>
  <c r="BC165" i="7" s="1"/>
  <c r="D165" i="7" s="1"/>
  <c r="BE165" i="7"/>
  <c r="AU164" i="7"/>
  <c r="BC164" i="7" s="1"/>
  <c r="D164" i="7" s="1"/>
  <c r="CD164" i="7"/>
  <c r="AU162" i="7"/>
  <c r="BC162" i="7" s="1"/>
  <c r="BE162" i="7"/>
  <c r="EH162" i="7" s="1"/>
  <c r="AU161" i="7"/>
  <c r="BE161" i="7"/>
  <c r="CD161" i="7"/>
  <c r="AU160" i="7"/>
  <c r="BC160" i="7" s="1"/>
  <c r="D160" i="7" s="1"/>
  <c r="CD160" i="7"/>
  <c r="AO158" i="7"/>
  <c r="BE158" i="7" s="1"/>
  <c r="AQ153" i="7"/>
  <c r="AO153" i="7" s="1"/>
  <c r="AM153" i="7" s="1"/>
  <c r="AM157" i="7"/>
  <c r="BC157" i="7" s="1"/>
  <c r="D157" i="7" s="1"/>
  <c r="BE157" i="7"/>
  <c r="AU152" i="7"/>
  <c r="BC152" i="7" s="1"/>
  <c r="D152" i="7" s="1"/>
  <c r="CD152" i="7"/>
  <c r="BE152" i="7"/>
  <c r="EH152" i="7" s="1"/>
  <c r="L151" i="7"/>
  <c r="AU150" i="7"/>
  <c r="BC150" i="7" s="1"/>
  <c r="D150" i="7" s="1"/>
  <c r="CD150" i="7"/>
  <c r="AU148" i="7"/>
  <c r="BC148" i="7" s="1"/>
  <c r="D148" i="7" s="1"/>
  <c r="CD148" i="7"/>
  <c r="AU147" i="7"/>
  <c r="BC147" i="7" s="1"/>
  <c r="D147" i="7" s="1"/>
  <c r="BE147" i="7"/>
  <c r="CD147" i="7"/>
  <c r="K145" i="7"/>
  <c r="K144" i="7" s="1"/>
  <c r="K141" i="7" s="1"/>
  <c r="BJ144" i="7"/>
  <c r="BJ141" i="7" s="1"/>
  <c r="I145" i="7"/>
  <c r="I144" i="7" s="1"/>
  <c r="I141" i="7" s="1"/>
  <c r="BH144" i="7"/>
  <c r="BH141" i="7" s="1"/>
  <c r="BM142" i="7"/>
  <c r="BK142" i="7" s="1"/>
  <c r="BK143" i="7"/>
  <c r="Q142" i="7"/>
  <c r="O142" i="7" s="1"/>
  <c r="O143" i="7"/>
  <c r="AE139" i="7"/>
  <c r="L139" i="7" s="1"/>
  <c r="Q139" i="7"/>
  <c r="CD139" i="7" s="1"/>
  <c r="AE138" i="7"/>
  <c r="L138" i="7" s="1"/>
  <c r="N138" i="7"/>
  <c r="Q138" i="7"/>
  <c r="CD138" i="7" s="1"/>
  <c r="BE138" i="7"/>
  <c r="EH138" i="7" s="1"/>
  <c r="BE136" i="7"/>
  <c r="N136" i="7"/>
  <c r="Q136" i="7"/>
  <c r="CD136" i="7" s="1"/>
  <c r="AE134" i="7"/>
  <c r="O134" i="7" s="1"/>
  <c r="N134" i="7"/>
  <c r="Q132" i="7"/>
  <c r="CD132" i="7" s="1"/>
  <c r="N132" i="7"/>
  <c r="BE132" i="7"/>
  <c r="M131" i="7"/>
  <c r="P131" i="7"/>
  <c r="BD131" i="7"/>
  <c r="E131" i="7" s="1"/>
  <c r="BE54" i="9"/>
  <c r="GC54" i="9" s="1"/>
  <c r="W54" i="9"/>
  <c r="O54" i="9" s="1"/>
  <c r="O132" i="7"/>
  <c r="BV55" i="7"/>
  <c r="BC24" i="7"/>
  <c r="D24" i="7" s="1"/>
  <c r="AS227" i="6"/>
  <c r="AW231" i="6"/>
  <c r="AW801" i="6"/>
  <c r="F120" i="7"/>
  <c r="BE60" i="7"/>
  <c r="W60" i="7"/>
  <c r="O60" i="7" s="1"/>
  <c r="L38" i="9"/>
  <c r="BE115" i="7"/>
  <c r="BF114" i="7"/>
  <c r="G114" i="7" s="1"/>
  <c r="BU94" i="7"/>
  <c r="N98" i="7"/>
  <c r="Y107" i="7"/>
  <c r="W107" i="7" s="1"/>
  <c r="L107" i="7" s="1"/>
  <c r="BE135" i="7"/>
  <c r="EH135" i="7" s="1"/>
  <c r="BE155" i="7"/>
  <c r="BE196" i="7"/>
  <c r="AO104" i="7"/>
  <c r="BE150" i="7"/>
  <c r="F150" i="7" s="1"/>
  <c r="N211" i="7"/>
  <c r="BG55" i="8"/>
  <c r="H55" i="8" s="1"/>
  <c r="P114" i="8"/>
  <c r="DB114" i="8" s="1"/>
  <c r="BU101" i="7"/>
  <c r="AM196" i="7"/>
  <c r="DC57" i="8"/>
  <c r="CG101" i="8"/>
  <c r="Q127" i="8"/>
  <c r="E52" i="8"/>
  <c r="N66" i="8"/>
  <c r="DC87" i="8"/>
  <c r="Y107" i="8"/>
  <c r="BG159" i="7"/>
  <c r="H159" i="7" s="1"/>
  <c r="R48" i="8"/>
  <c r="BF58" i="8"/>
  <c r="G58" i="8" s="1"/>
  <c r="AG94" i="8"/>
  <c r="BE169" i="8"/>
  <c r="F169" i="8" s="1"/>
  <c r="GB60" i="9"/>
  <c r="AM156" i="7"/>
  <c r="BC156" i="7" s="1"/>
  <c r="D156" i="7" s="1"/>
  <c r="R60" i="8"/>
  <c r="W95" i="8"/>
  <c r="AE112" i="8"/>
  <c r="L112" i="8" s="1"/>
  <c r="BE201" i="8"/>
  <c r="F201" i="8" s="1"/>
  <c r="BF79" i="9"/>
  <c r="AO83" i="9"/>
  <c r="FZ90" i="9"/>
  <c r="DE44" i="8"/>
  <c r="P131" i="8"/>
  <c r="DB131" i="8" s="1"/>
  <c r="BE202" i="8"/>
  <c r="F202" i="8" s="1"/>
  <c r="N210" i="8"/>
  <c r="AG16" i="9"/>
  <c r="BM73" i="9"/>
  <c r="AO89" i="9"/>
  <c r="BV90" i="8"/>
  <c r="S129" i="8"/>
  <c r="BE163" i="8"/>
  <c r="F163" i="8" s="1"/>
  <c r="FL19" i="9"/>
  <c r="Q86" i="9"/>
  <c r="BE64" i="8"/>
  <c r="F64" i="8" s="1"/>
  <c r="BF104" i="8"/>
  <c r="G104" i="8" s="1"/>
  <c r="BE217" i="8"/>
  <c r="F217" i="8" s="1"/>
  <c r="FZ34" i="9"/>
  <c r="N40" i="9"/>
  <c r="R89" i="9"/>
  <c r="BF190" i="8"/>
  <c r="BE206" i="8"/>
  <c r="F206" i="8" s="1"/>
  <c r="FN19" i="9"/>
  <c r="FZ64" i="9"/>
  <c r="GC112" i="9"/>
  <c r="W52" i="8"/>
  <c r="O52" i="8" s="1"/>
  <c r="N52" i="8"/>
  <c r="F134" i="7"/>
  <c r="AV140" i="7"/>
  <c r="Q96" i="7"/>
  <c r="CD96" i="7" s="1"/>
  <c r="W102" i="7"/>
  <c r="BC102" i="7" s="1"/>
  <c r="D102" i="7" s="1"/>
  <c r="BD119" i="7"/>
  <c r="E119" i="7" s="1"/>
  <c r="BH119" i="7"/>
  <c r="I119" i="7" s="1"/>
  <c r="N191" i="7"/>
  <c r="BE202" i="7"/>
  <c r="AE136" i="7"/>
  <c r="N139" i="7"/>
  <c r="CD157" i="7"/>
  <c r="BE164" i="7"/>
  <c r="CD202" i="7"/>
  <c r="AO131" i="7"/>
  <c r="BY101" i="7" s="1"/>
  <c r="CD198" i="7"/>
  <c r="CD211" i="7"/>
  <c r="BM19" i="8"/>
  <c r="BM26" i="8"/>
  <c r="BV40" i="8"/>
  <c r="BV46" i="8"/>
  <c r="BV42" i="8"/>
  <c r="BG52" i="8"/>
  <c r="H52" i="8" s="1"/>
  <c r="Q93" i="8"/>
  <c r="DH19" i="8"/>
  <c r="Q23" i="8"/>
  <c r="Y44" i="8"/>
  <c r="BE44" i="8" s="1"/>
  <c r="F44" i="8" s="1"/>
  <c r="BF88" i="8"/>
  <c r="G88" i="8" s="1"/>
  <c r="P104" i="8"/>
  <c r="DB104" i="8" s="1"/>
  <c r="BH19" i="8"/>
  <c r="BE22" i="8"/>
  <c r="F22" i="8" s="1"/>
  <c r="BI53" i="8"/>
  <c r="BI30" i="8" s="1"/>
  <c r="W80" i="8"/>
  <c r="O80" i="8" s="1"/>
  <c r="Q91" i="8"/>
  <c r="BH107" i="8"/>
  <c r="I107" i="8" s="1"/>
  <c r="L115" i="8"/>
  <c r="BH144" i="8"/>
  <c r="BH141" i="8" s="1"/>
  <c r="N137" i="8"/>
  <c r="BG190" i="8"/>
  <c r="Y114" i="8"/>
  <c r="Q117" i="8"/>
  <c r="BE137" i="8"/>
  <c r="F137" i="8" s="1"/>
  <c r="BE211" i="8"/>
  <c r="F211" i="8" s="1"/>
  <c r="BE38" i="9"/>
  <c r="F38" i="9" s="1"/>
  <c r="BV35" i="9"/>
  <c r="P73" i="9"/>
  <c r="S61" i="9"/>
  <c r="Y65" i="9"/>
  <c r="Q65" i="9" s="1"/>
  <c r="FZ96" i="9"/>
  <c r="FY104" i="9"/>
  <c r="E40" i="9"/>
  <c r="AA53" i="9"/>
  <c r="S53" i="9" s="1"/>
  <c r="FZ63" i="9"/>
  <c r="FZ66" i="9"/>
  <c r="K83" i="9"/>
  <c r="Q108" i="9"/>
  <c r="N37" i="9"/>
  <c r="BV46" i="9"/>
  <c r="Y57" i="9"/>
  <c r="Q76" i="9"/>
  <c r="FZ100" i="9"/>
  <c r="AE105" i="9"/>
  <c r="BC105" i="9" s="1"/>
  <c r="F45" i="7"/>
  <c r="EH45" i="7"/>
  <c r="AS1014" i="6"/>
  <c r="CD206" i="7"/>
  <c r="CN31" i="8"/>
  <c r="AS541" i="6"/>
  <c r="DC107" i="8"/>
  <c r="AS456" i="6"/>
  <c r="L37" i="7"/>
  <c r="N59" i="8"/>
  <c r="BE182" i="7"/>
  <c r="W153" i="7"/>
  <c r="L153" i="7" s="1"/>
  <c r="CD182" i="7"/>
  <c r="G1" i="7"/>
  <c r="AB30" i="7"/>
  <c r="AA53" i="7"/>
  <c r="BG53" i="7" s="1"/>
  <c r="BF107" i="7"/>
  <c r="G107" i="7" s="1"/>
  <c r="BD53" i="7"/>
  <c r="E53" i="7" s="1"/>
  <c r="M104" i="7"/>
  <c r="BV69" i="7"/>
  <c r="BH104" i="7"/>
  <c r="I104" i="7" s="1"/>
  <c r="W81" i="7"/>
  <c r="O81" i="7" s="1"/>
  <c r="BD94" i="7"/>
  <c r="E94" i="7" s="1"/>
  <c r="P65" i="7"/>
  <c r="P101" i="7"/>
  <c r="P104" i="7"/>
  <c r="BZ43" i="7"/>
  <c r="BV80" i="7"/>
  <c r="Q93" i="7"/>
  <c r="CD93" i="7" s="1"/>
  <c r="BV96" i="7"/>
  <c r="N71" i="7"/>
  <c r="BG61" i="7"/>
  <c r="H61" i="7" s="1"/>
  <c r="BE110" i="7"/>
  <c r="EH110" i="7" s="1"/>
  <c r="BH114" i="7"/>
  <c r="I114" i="7" s="1"/>
  <c r="CD170" i="7"/>
  <c r="CD178" i="7"/>
  <c r="N115" i="7"/>
  <c r="AM154" i="7"/>
  <c r="BC154" i="7" s="1"/>
  <c r="D154" i="7" s="1"/>
  <c r="BM83" i="7"/>
  <c r="BK83" i="7" s="1"/>
  <c r="N91" i="7"/>
  <c r="Q134" i="7"/>
  <c r="CD134" i="7" s="1"/>
  <c r="BG79" i="7"/>
  <c r="H79" i="7" s="1"/>
  <c r="BI131" i="7"/>
  <c r="J131" i="7" s="1"/>
  <c r="CD168" i="7"/>
  <c r="AE143" i="7"/>
  <c r="CD173" i="7"/>
  <c r="BE173" i="7"/>
  <c r="F173" i="7" s="1"/>
  <c r="BE178" i="7"/>
  <c r="EH178" i="7" s="1"/>
  <c r="N197" i="7"/>
  <c r="N20" i="8"/>
  <c r="AG26" i="8"/>
  <c r="N210" i="7"/>
  <c r="BH207" i="7"/>
  <c r="BH204" i="7" s="1"/>
  <c r="W17" i="8"/>
  <c r="CD201" i="7"/>
  <c r="Q18" i="8"/>
  <c r="V205" i="7"/>
  <c r="Q205" i="7" s="1"/>
  <c r="EP30" i="8"/>
  <c r="BH65" i="8"/>
  <c r="I65" i="8" s="1"/>
  <c r="BU53" i="8"/>
  <c r="N76" i="8"/>
  <c r="E95" i="8"/>
  <c r="AE128" i="8"/>
  <c r="DC55" i="8"/>
  <c r="BE71" i="8"/>
  <c r="F71" i="8" s="1"/>
  <c r="BE50" i="8"/>
  <c r="F50" i="8" s="1"/>
  <c r="CT83" i="8"/>
  <c r="BV86" i="8"/>
  <c r="BE97" i="8"/>
  <c r="F97" i="8" s="1"/>
  <c r="G26" i="8"/>
  <c r="BC155" i="8"/>
  <c r="D155" i="8" s="1"/>
  <c r="BC173" i="8"/>
  <c r="D173" i="8" s="1"/>
  <c r="BC165" i="8"/>
  <c r="D165" i="8" s="1"/>
  <c r="AN246" i="6"/>
  <c r="I19" i="8"/>
  <c r="L211" i="8"/>
  <c r="BK131" i="8"/>
  <c r="CU101" i="8" s="1"/>
  <c r="BC206" i="7"/>
  <c r="D206" i="7" s="1"/>
  <c r="BK104" i="7"/>
  <c r="AZ30" i="7"/>
  <c r="AZ29" i="7" s="1"/>
  <c r="AZ25" i="7" s="1"/>
  <c r="DB73" i="8"/>
  <c r="AN215" i="6"/>
  <c r="W50" i="7"/>
  <c r="O50" i="7" s="1"/>
  <c r="BV50" i="7"/>
  <c r="L91" i="7"/>
  <c r="Q144" i="7"/>
  <c r="O144" i="7" s="1"/>
  <c r="DB26" i="8"/>
  <c r="I26" i="8"/>
  <c r="I207" i="7"/>
  <c r="I190" i="7"/>
  <c r="BC42" i="8"/>
  <c r="D42" i="8" s="1"/>
  <c r="BK104" i="8"/>
  <c r="E137" i="9"/>
  <c r="GB137" i="9"/>
  <c r="FY131" i="9"/>
  <c r="P131" i="9"/>
  <c r="M131" i="9"/>
  <c r="AM73" i="8"/>
  <c r="CJ89" i="9"/>
  <c r="BG94" i="9"/>
  <c r="H94" i="9" s="1"/>
  <c r="BV36" i="9"/>
  <c r="CX83" i="8"/>
  <c r="CJ73" i="8"/>
  <c r="CX53" i="8"/>
  <c r="CA73" i="7"/>
  <c r="AH342" i="6"/>
  <c r="AH341" i="6" s="1"/>
  <c r="AS307" i="6"/>
  <c r="AS302" i="6"/>
  <c r="AW218" i="6"/>
  <c r="L42" i="7"/>
  <c r="AD266" i="6"/>
  <c r="W131" i="7"/>
  <c r="L131" i="7" s="1"/>
  <c r="L76" i="7"/>
  <c r="G190" i="8"/>
  <c r="BE214" i="9"/>
  <c r="F214" i="9" s="1"/>
  <c r="BC180" i="9"/>
  <c r="D180" i="9" s="1"/>
  <c r="BC174" i="9"/>
  <c r="D174" i="9" s="1"/>
  <c r="BC154" i="9"/>
  <c r="D154" i="9" s="1"/>
  <c r="N98" i="9"/>
  <c r="BH53" i="9"/>
  <c r="I53" i="9" s="1"/>
  <c r="BC46" i="9"/>
  <c r="D46" i="9" s="1"/>
  <c r="BE42" i="9"/>
  <c r="GC42" i="9" s="1"/>
  <c r="T16" i="9"/>
  <c r="N214" i="8"/>
  <c r="L183" i="8"/>
  <c r="L177" i="8"/>
  <c r="BE132" i="8"/>
  <c r="BH131" i="8"/>
  <c r="I131" i="8" s="1"/>
  <c r="V131" i="8"/>
  <c r="BH119" i="8"/>
  <c r="I119" i="8" s="1"/>
  <c r="BC118" i="8"/>
  <c r="Q115" i="8"/>
  <c r="BF107" i="8"/>
  <c r="G107" i="8" s="1"/>
  <c r="AO104" i="8"/>
  <c r="AM104" i="8" s="1"/>
  <c r="BH94" i="8"/>
  <c r="I94" i="8" s="1"/>
  <c r="BX94" i="8"/>
  <c r="N90" i="8"/>
  <c r="BZ83" i="8"/>
  <c r="Y57" i="8"/>
  <c r="W57" i="8" s="1"/>
  <c r="AS336" i="6"/>
  <c r="AS330" i="6"/>
  <c r="AS320" i="6"/>
  <c r="AS318" i="6"/>
  <c r="AS314" i="6"/>
  <c r="AS310" i="6"/>
  <c r="AS301" i="6"/>
  <c r="Q193" i="9"/>
  <c r="O193" i="9" s="1"/>
  <c r="H190" i="9"/>
  <c r="AX189" i="9"/>
  <c r="N126" i="9"/>
  <c r="U123" i="9"/>
  <c r="Q99" i="9"/>
  <c r="Y55" i="9"/>
  <c r="W55" i="9" s="1"/>
  <c r="BV41" i="9"/>
  <c r="AW210" i="6"/>
  <c r="AS210" i="6"/>
  <c r="AT116" i="6"/>
  <c r="AU116" i="6" s="1"/>
  <c r="AS116" i="6"/>
  <c r="AT149" i="6"/>
  <c r="AU149" i="6" s="1"/>
  <c r="AH148" i="6"/>
  <c r="E31" i="9"/>
  <c r="CN31" i="9"/>
  <c r="AM217" i="9"/>
  <c r="BE217" i="9"/>
  <c r="F217" i="9" s="1"/>
  <c r="E211" i="9"/>
  <c r="E207" i="9" s="1"/>
  <c r="BD207" i="9"/>
  <c r="BG207" i="9"/>
  <c r="BG204" i="9" s="1"/>
  <c r="AT340" i="6"/>
  <c r="AU340" i="6" s="1"/>
  <c r="AW340" i="6"/>
  <c r="AS340" i="6"/>
  <c r="L57" i="7"/>
  <c r="BC42" i="7"/>
  <c r="D42" i="7" s="1"/>
  <c r="BE47" i="7"/>
  <c r="Q47" i="7"/>
  <c r="CD47" i="7" s="1"/>
  <c r="BV47" i="7"/>
  <c r="K15" i="7"/>
  <c r="BC66" i="9"/>
  <c r="FZ85" i="9"/>
  <c r="W85" i="9"/>
  <c r="O85" i="9" s="1"/>
  <c r="J341" i="6"/>
  <c r="O47" i="7"/>
  <c r="L42" i="9"/>
  <c r="BC42" i="9"/>
  <c r="FX41" i="9"/>
  <c r="O106" i="9"/>
  <c r="F27" i="7"/>
  <c r="EH27" i="7"/>
  <c r="I812" i="6"/>
  <c r="AW812" i="6" s="1"/>
  <c r="AS860" i="6"/>
  <c r="O113" i="7"/>
  <c r="L115" i="7"/>
  <c r="EH125" i="7"/>
  <c r="EH180" i="7"/>
  <c r="K206" i="7"/>
  <c r="K205" i="7" s="1"/>
  <c r="F205" i="7" s="1"/>
  <c r="D205" i="7" s="1"/>
  <c r="BJ205" i="7"/>
  <c r="BC112" i="8"/>
  <c r="J144" i="9"/>
  <c r="AM167" i="9"/>
  <c r="BE167" i="9"/>
  <c r="F167" i="9" s="1"/>
  <c r="AU160" i="9"/>
  <c r="BC160" i="9" s="1"/>
  <c r="D160" i="9" s="1"/>
  <c r="BE160" i="9"/>
  <c r="F160" i="9" s="1"/>
  <c r="K159" i="9"/>
  <c r="BJ144" i="9"/>
  <c r="BJ141" i="9" s="1"/>
  <c r="AM157" i="9"/>
  <c r="BC157" i="9" s="1"/>
  <c r="D157" i="9" s="1"/>
  <c r="BE157" i="9"/>
  <c r="F157" i="9" s="1"/>
  <c r="O138" i="9"/>
  <c r="L138" i="9"/>
  <c r="AG232" i="6"/>
  <c r="AV246" i="6"/>
  <c r="BC57" i="7"/>
  <c r="D57" i="7" s="1"/>
  <c r="AD268" i="6"/>
  <c r="BV57" i="7"/>
  <c r="N57" i="7"/>
  <c r="N52" i="7"/>
  <c r="Q52" i="7"/>
  <c r="CD52" i="7" s="1"/>
  <c r="AM79" i="8"/>
  <c r="O139" i="8"/>
  <c r="BC139" i="8"/>
  <c r="D139" i="8" s="1"/>
  <c r="AT249" i="6"/>
  <c r="AU249" i="6" s="1"/>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BH26" i="9"/>
  <c r="CL94" i="9"/>
  <c r="BB103" i="9"/>
  <c r="AX103" i="9"/>
  <c r="CH94" i="9"/>
  <c r="AG123" i="9"/>
  <c r="AE123" i="9" s="1"/>
  <c r="AM152" i="8"/>
  <c r="BC152" i="8" s="1"/>
  <c r="D152" i="8" s="1"/>
  <c r="BE152" i="8"/>
  <c r="F152" i="8" s="1"/>
  <c r="AS249" i="6"/>
  <c r="O341" i="6"/>
  <c r="O76" i="7"/>
  <c r="S47" i="9"/>
  <c r="BC162" i="9"/>
  <c r="D162" i="9" s="1"/>
  <c r="BE46" i="9"/>
  <c r="S49" i="9"/>
  <c r="FZ46" i="9"/>
  <c r="AE143" i="9"/>
  <c r="AG142" i="9"/>
  <c r="AE142" i="9" s="1"/>
  <c r="BD129" i="9"/>
  <c r="R52" i="9"/>
  <c r="BF52" i="9"/>
  <c r="G52" i="9" s="1"/>
  <c r="E49" i="9"/>
  <c r="GB49" i="9"/>
  <c r="E38" i="9"/>
  <c r="GB38" i="9"/>
  <c r="S26" i="9"/>
  <c r="AW145" i="8"/>
  <c r="BG145" i="8"/>
  <c r="H145" i="8" s="1"/>
  <c r="AM134" i="8"/>
  <c r="BE134" i="8"/>
  <c r="F134" i="8" s="1"/>
  <c r="W133" i="8"/>
  <c r="Q133" i="8"/>
  <c r="F132" i="8"/>
  <c r="R131" i="8"/>
  <c r="BF131" i="8"/>
  <c r="W130" i="8"/>
  <c r="W129" i="8" s="1"/>
  <c r="Q130" i="8"/>
  <c r="AV103" i="8"/>
  <c r="BD129" i="8"/>
  <c r="DC129" i="8" s="1"/>
  <c r="CF94" i="8"/>
  <c r="BH129" i="8"/>
  <c r="AM126" i="8"/>
  <c r="AM123" i="8" s="1"/>
  <c r="AO123" i="8"/>
  <c r="BY89" i="8" s="1"/>
  <c r="W124" i="8"/>
  <c r="N124" i="8"/>
  <c r="U123" i="8"/>
  <c r="AK103" i="8"/>
  <c r="BX83" i="8"/>
  <c r="BD119" i="8"/>
  <c r="CN83" i="8" s="1"/>
  <c r="AM116" i="8"/>
  <c r="BE116" i="8"/>
  <c r="F116" i="8" s="1"/>
  <c r="K114" i="8"/>
  <c r="CT73" i="8"/>
  <c r="W113" i="8"/>
  <c r="N113" i="8"/>
  <c r="BE113" i="8"/>
  <c r="F113" i="8" s="1"/>
  <c r="Q113" i="8"/>
  <c r="BK112" i="8"/>
  <c r="BM111" i="8"/>
  <c r="BK111" i="8" s="1"/>
  <c r="AM111" i="8"/>
  <c r="R111" i="8"/>
  <c r="BF111" i="8"/>
  <c r="E109" i="8"/>
  <c r="DE109" i="8"/>
  <c r="DC109" i="8"/>
  <c r="AM108" i="8"/>
  <c r="BE108" i="8"/>
  <c r="F108" i="8" s="1"/>
  <c r="AN103" i="8"/>
  <c r="W105" i="8"/>
  <c r="N105" i="8"/>
  <c r="Y101" i="8"/>
  <c r="Q102" i="8"/>
  <c r="W102" i="8"/>
  <c r="CH101" i="8"/>
  <c r="EX30" i="8"/>
  <c r="T101" i="8"/>
  <c r="AJ30" i="8"/>
  <c r="N100" i="8"/>
  <c r="Q100" i="8"/>
  <c r="BE100" i="8"/>
  <c r="F100" i="8" s="1"/>
  <c r="AE97" i="8"/>
  <c r="BV97" i="8"/>
  <c r="N97" i="8"/>
  <c r="AE95" i="8"/>
  <c r="BE95" i="8"/>
  <c r="F95" i="8" s="1"/>
  <c r="FN30" i="8"/>
  <c r="CJ89" i="8"/>
  <c r="BH89" i="8"/>
  <c r="I89" i="8" s="1"/>
  <c r="BD89" i="8"/>
  <c r="DE89" i="8" s="1"/>
  <c r="AN30" i="8"/>
  <c r="R87" i="8"/>
  <c r="BF87" i="8"/>
  <c r="G87" i="8" s="1"/>
  <c r="FO30" i="8"/>
  <c r="J83" i="8"/>
  <c r="CS83" i="8"/>
  <c r="M83" i="8"/>
  <c r="X30" i="8"/>
  <c r="BC32" i="8"/>
  <c r="D32" i="8" s="1"/>
  <c r="BE39" i="9"/>
  <c r="L145" i="8"/>
  <c r="FX46" i="9"/>
  <c r="O46" i="9"/>
  <c r="S48" i="9"/>
  <c r="M13" i="2"/>
  <c r="M22" i="2" s="1"/>
  <c r="BL189" i="9"/>
  <c r="BL140" i="9" s="1"/>
  <c r="BX43" i="9"/>
  <c r="BQ30" i="9"/>
  <c r="CZ43" i="9"/>
  <c r="U31" i="9"/>
  <c r="N28" i="9"/>
  <c r="BB189" i="8"/>
  <c r="AW190" i="8"/>
  <c r="AU190" i="8" s="1"/>
  <c r="BC178" i="8"/>
  <c r="D178" i="8" s="1"/>
  <c r="BC177" i="8"/>
  <c r="D177" i="8" s="1"/>
  <c r="FZ78" i="9"/>
  <c r="CG101" i="9"/>
  <c r="W81" i="9"/>
  <c r="O81" i="9" s="1"/>
  <c r="BC151" i="9"/>
  <c r="D151" i="9" s="1"/>
  <c r="CX101" i="9"/>
  <c r="P26" i="9"/>
  <c r="AZ15" i="9"/>
  <c r="AT15" i="9"/>
  <c r="EV15" i="9"/>
  <c r="L199" i="8"/>
  <c r="AL189" i="8"/>
  <c r="AH189" i="8"/>
  <c r="AH225" i="8" s="1"/>
  <c r="V189" i="8"/>
  <c r="V225" i="8" s="1"/>
  <c r="BG57" i="8"/>
  <c r="H57" i="8" s="1"/>
  <c r="N203" i="7"/>
  <c r="AZ15" i="7"/>
  <c r="M363" i="6"/>
  <c r="M361" i="6" s="1"/>
  <c r="M342" i="6" s="1"/>
  <c r="AS295" i="6"/>
  <c r="AS142" i="6"/>
  <c r="L147" i="8"/>
  <c r="AS100" i="6"/>
  <c r="AC26" i="6"/>
  <c r="AC25" i="6" s="1"/>
  <c r="AC15" i="6" s="1"/>
  <c r="P16" i="6"/>
  <c r="P15" i="6" s="1"/>
  <c r="V13" i="3"/>
  <c r="AW65" i="6"/>
  <c r="AS74" i="6"/>
  <c r="AS544" i="6"/>
  <c r="AW544" i="6"/>
  <c r="EH21" i="7"/>
  <c r="W201" i="9"/>
  <c r="BC201" i="9" s="1"/>
  <c r="D201" i="9" s="1"/>
  <c r="BE201" i="9"/>
  <c r="F201" i="9" s="1"/>
  <c r="Q130" i="9"/>
  <c r="BE130" i="9"/>
  <c r="BZ83" i="9"/>
  <c r="BF119" i="9"/>
  <c r="G119" i="9" s="1"/>
  <c r="AF270" i="6"/>
  <c r="AF910" i="6"/>
  <c r="AS910" i="6" s="1"/>
  <c r="AT911" i="6"/>
  <c r="AU911" i="6" s="1"/>
  <c r="F203" i="7"/>
  <c r="EH203" i="7"/>
  <c r="AH140" i="7"/>
  <c r="AH236" i="7"/>
  <c r="L18" i="7"/>
  <c r="O110" i="8"/>
  <c r="GB127" i="9"/>
  <c r="E127" i="9"/>
  <c r="AS13" i="6"/>
  <c r="J1" i="7"/>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AT204" i="8"/>
  <c r="AT140" i="8" s="1"/>
  <c r="AW138" i="6"/>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BC208" i="9"/>
  <c r="D208" i="9" s="1"/>
  <c r="L168" i="9"/>
  <c r="AO129" i="9"/>
  <c r="BY94" i="9" s="1"/>
  <c r="BE106" i="9"/>
  <c r="BE64" i="9"/>
  <c r="Y59" i="9"/>
  <c r="N59" i="9" s="1"/>
  <c r="N24" i="9"/>
  <c r="U16" i="9"/>
  <c r="L159" i="9"/>
  <c r="EH17" i="7"/>
  <c r="BE138" i="9"/>
  <c r="AX189" i="8"/>
  <c r="AK189" i="8"/>
  <c r="AA189" i="8"/>
  <c r="U189" i="8"/>
  <c r="U225" i="8" s="1"/>
  <c r="BG65" i="8"/>
  <c r="H65" i="8" s="1"/>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I236" i="7" s="1"/>
  <c r="AT283" i="6"/>
  <c r="AU283" i="6" s="1"/>
  <c r="AS283" i="6"/>
  <c r="AW283" i="6"/>
  <c r="O108" i="7"/>
  <c r="AT860" i="6"/>
  <c r="AU860" i="6" s="1"/>
  <c r="AW860" i="6"/>
  <c r="AU16" i="7"/>
  <c r="BC17" i="7"/>
  <c r="O36" i="7"/>
  <c r="L36" i="7"/>
  <c r="AN161" i="6"/>
  <c r="AV161" i="6"/>
  <c r="AF811" i="6"/>
  <c r="AF810" i="6" s="1"/>
  <c r="AF209" i="6"/>
  <c r="AW209" i="6" s="1"/>
  <c r="AT210" i="6"/>
  <c r="AU210" i="6" s="1"/>
  <c r="FX100" i="9"/>
  <c r="BF53" i="9"/>
  <c r="G53" i="9" s="1"/>
  <c r="FX40" i="9"/>
  <c r="AW74" i="6"/>
  <c r="AW20" i="6"/>
  <c r="L206" i="7"/>
  <c r="AW536" i="6"/>
  <c r="N31" i="7"/>
  <c r="AT515" i="6"/>
  <c r="AU515" i="6" s="1"/>
  <c r="AF215" i="6"/>
  <c r="AM94" i="7"/>
  <c r="R123" i="9"/>
  <c r="Y123" i="9"/>
  <c r="AG43" i="9"/>
  <c r="AE43" i="9" s="1"/>
  <c r="T43" i="9"/>
  <c r="AM200" i="8"/>
  <c r="BE200" i="8"/>
  <c r="F200" i="8" s="1"/>
  <c r="BE181" i="8"/>
  <c r="F181" i="8" s="1"/>
  <c r="AU181" i="8"/>
  <c r="BC181" i="8" s="1"/>
  <c r="D181" i="8" s="1"/>
  <c r="BC100" i="8"/>
  <c r="D100" i="8" s="1"/>
  <c r="AM16" i="9"/>
  <c r="AJ266" i="6"/>
  <c r="AT54" i="6"/>
  <c r="AU54" i="6" s="1"/>
  <c r="AT1014" i="6"/>
  <c r="AU1014" i="6" s="1"/>
  <c r="AF247" i="6"/>
  <c r="O39" i="7"/>
  <c r="BB189" i="9"/>
  <c r="AQ153" i="9"/>
  <c r="AO153" i="9" s="1"/>
  <c r="AM153" i="9" s="1"/>
  <c r="AO158" i="9"/>
  <c r="W69" i="9"/>
  <c r="BE69" i="9"/>
  <c r="GB63" i="9"/>
  <c r="E63" i="9"/>
  <c r="W23" i="9"/>
  <c r="BE23" i="9"/>
  <c r="W20" i="9"/>
  <c r="FX19" i="9" s="1"/>
  <c r="FZ20" i="9"/>
  <c r="FR15" i="9"/>
  <c r="Q142" i="9"/>
  <c r="O142" i="9" s="1"/>
  <c r="O143" i="9"/>
  <c r="Y101" i="9"/>
  <c r="W101" i="9" s="1"/>
  <c r="Q102" i="9"/>
  <c r="W93" i="9"/>
  <c r="O93" i="9" s="1"/>
  <c r="BV93" i="9"/>
  <c r="BP30" i="9"/>
  <c r="AE75" i="9"/>
  <c r="BC75" i="9" s="1"/>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DQ26" i="9" s="1"/>
  <c r="FP26" i="9"/>
  <c r="J149" i="8"/>
  <c r="J144" i="8" s="1"/>
  <c r="J141" i="8" s="1"/>
  <c r="BI144" i="8"/>
  <c r="BI141" i="8" s="1"/>
  <c r="AC103" i="8"/>
  <c r="CX65" i="8"/>
  <c r="V31" i="9"/>
  <c r="BF26" i="9"/>
  <c r="EK103" i="8"/>
  <c r="E27" i="8"/>
  <c r="DC27" i="8"/>
  <c r="AJ189" i="7"/>
  <c r="AJ140" i="7" s="1"/>
  <c r="AD189" i="7"/>
  <c r="BC185" i="8"/>
  <c r="D185" i="8" s="1"/>
  <c r="BA189" i="9"/>
  <c r="BA227" i="9" s="1"/>
  <c r="V189" i="9"/>
  <c r="R189" i="9"/>
  <c r="R227" i="9" s="1"/>
  <c r="G190" i="9"/>
  <c r="L171" i="9"/>
  <c r="U131" i="9"/>
  <c r="BQ103" i="9"/>
  <c r="BV32" i="9"/>
  <c r="FA26" i="9"/>
  <c r="AS204" i="8"/>
  <c r="BL189" i="8"/>
  <c r="AD189" i="8"/>
  <c r="BM190" i="8"/>
  <c r="BG89" i="8"/>
  <c r="H89" i="8" s="1"/>
  <c r="L161" i="7"/>
  <c r="CA89" i="9"/>
  <c r="N116" i="9"/>
  <c r="EY30" i="9"/>
  <c r="BF31" i="9"/>
  <c r="Z15" i="9"/>
  <c r="E207" i="8"/>
  <c r="BC199" i="8"/>
  <c r="D199" i="8" s="1"/>
  <c r="BX101" i="8"/>
  <c r="CJ53" i="8"/>
  <c r="CA43" i="8"/>
  <c r="Q92" i="8"/>
  <c r="L164" i="7"/>
  <c r="N137" i="7"/>
  <c r="Q130" i="7"/>
  <c r="CD130" i="7" s="1"/>
  <c r="AT565" i="6"/>
  <c r="AU565" i="6" s="1"/>
  <c r="AW565" i="6"/>
  <c r="AW146" i="6"/>
  <c r="AW137" i="6"/>
  <c r="Q69" i="7"/>
  <c r="CD69" i="7" s="1"/>
  <c r="K43" i="7"/>
  <c r="L179" i="8"/>
  <c r="BE178" i="8"/>
  <c r="F178" i="8" s="1"/>
  <c r="L160" i="8"/>
  <c r="CX94" i="8"/>
  <c r="ES103" i="8"/>
  <c r="BQ103" i="8"/>
  <c r="BJ101" i="8"/>
  <c r="K101" i="8" s="1"/>
  <c r="Y88" i="8"/>
  <c r="N40" i="8"/>
  <c r="L154" i="7"/>
  <c r="CB43" i="7"/>
  <c r="BG104" i="7"/>
  <c r="H104" i="7" s="1"/>
  <c r="AS306" i="6"/>
  <c r="AS176" i="6"/>
  <c r="AN163" i="6"/>
  <c r="AS113" i="6"/>
  <c r="Q43" i="1"/>
  <c r="T72" i="1"/>
  <c r="T64" i="1"/>
  <c r="T57" i="1"/>
  <c r="T47" i="1"/>
  <c r="T34" i="1"/>
  <c r="T23" i="1"/>
  <c r="V97" i="3"/>
  <c r="BC202" i="9"/>
  <c r="D202" i="9" s="1"/>
  <c r="AE167" i="8"/>
  <c r="BE167" i="8"/>
  <c r="F167" i="8" s="1"/>
  <c r="N167" i="8"/>
  <c r="CJ101" i="8"/>
  <c r="AZ30" i="8"/>
  <c r="AZ29" i="8" s="1"/>
  <c r="EZ30" i="8"/>
  <c r="BE159" i="9"/>
  <c r="F159" i="9" s="1"/>
  <c r="N16" i="7"/>
  <c r="AP204" i="9"/>
  <c r="N201" i="9"/>
  <c r="BG190" i="9"/>
  <c r="AO143" i="9"/>
  <c r="CA53" i="9"/>
  <c r="BG51" i="9"/>
  <c r="H51" i="9" s="1"/>
  <c r="BE40" i="9"/>
  <c r="T31" i="9"/>
  <c r="AU26" i="9"/>
  <c r="BB15" i="9"/>
  <c r="AL204" i="8"/>
  <c r="AG204" i="8" s="1"/>
  <c r="AE204" i="8" s="1"/>
  <c r="AS189" i="8"/>
  <c r="AS225" i="8" s="1"/>
  <c r="AG190" i="8"/>
  <c r="AE190" i="8" s="1"/>
  <c r="AC189" i="8"/>
  <c r="X189" i="8"/>
  <c r="X225" i="8" s="1"/>
  <c r="DC47" i="8"/>
  <c r="DE47" i="8"/>
  <c r="BC152" i="9"/>
  <c r="D152" i="9" s="1"/>
  <c r="H193" i="9"/>
  <c r="L202" i="9"/>
  <c r="L153" i="8"/>
  <c r="AQ189" i="9"/>
  <c r="AF189" i="9"/>
  <c r="AL103" i="9"/>
  <c r="E122" i="9"/>
  <c r="BG119" i="9"/>
  <c r="Y111" i="9"/>
  <c r="W111" i="9" s="1"/>
  <c r="FZ105" i="9"/>
  <c r="N93" i="9"/>
  <c r="E56" i="9"/>
  <c r="AK15" i="9"/>
  <c r="EG15" i="9"/>
  <c r="EU16" i="9"/>
  <c r="FG15" i="9"/>
  <c r="AO207" i="8"/>
  <c r="AM207" i="8" s="1"/>
  <c r="Q206" i="8"/>
  <c r="O206" i="8" s="1"/>
  <c r="BA189" i="8"/>
  <c r="BA225" i="8" s="1"/>
  <c r="AG193" i="8"/>
  <c r="AE193" i="8" s="1"/>
  <c r="BC162" i="8"/>
  <c r="D162" i="8" s="1"/>
  <c r="AO131" i="8"/>
  <c r="M43" i="8"/>
  <c r="BD43" i="8"/>
  <c r="N114" i="7"/>
  <c r="GB130" i="9"/>
  <c r="EO29" i="9"/>
  <c r="G206" i="8"/>
  <c r="G205" i="8" s="1"/>
  <c r="F205" i="8" s="1"/>
  <c r="D205" i="8" s="1"/>
  <c r="BC168" i="8"/>
  <c r="D168" i="8" s="1"/>
  <c r="BG131" i="8"/>
  <c r="H131" i="8" s="1"/>
  <c r="S65" i="8"/>
  <c r="E64" i="8"/>
  <c r="DC61" i="8"/>
  <c r="DE61" i="8"/>
  <c r="V53" i="8"/>
  <c r="EY103" i="9"/>
  <c r="CJ94" i="9"/>
  <c r="S87" i="9"/>
  <c r="Q82" i="9"/>
  <c r="AS15" i="9"/>
  <c r="DC88" i="8"/>
  <c r="DE88" i="8"/>
  <c r="CV94" i="8"/>
  <c r="BE118" i="8"/>
  <c r="F118" i="8" s="1"/>
  <c r="CJ65" i="8"/>
  <c r="BD111" i="8"/>
  <c r="E111" i="8" s="1"/>
  <c r="CZ53" i="8"/>
  <c r="T107" i="8"/>
  <c r="N21" i="8"/>
  <c r="BL15" i="8"/>
  <c r="I17" i="8"/>
  <c r="L176" i="7"/>
  <c r="BQ103" i="7"/>
  <c r="BL103" i="7"/>
  <c r="Q113" i="7"/>
  <c r="CD113" i="7" s="1"/>
  <c r="N105" i="7"/>
  <c r="U342" i="6"/>
  <c r="U341" i="6" s="1"/>
  <c r="AS326" i="6"/>
  <c r="AS325" i="6"/>
  <c r="AS263" i="6"/>
  <c r="AF83" i="6"/>
  <c r="AW79" i="6"/>
  <c r="AK16" i="6"/>
  <c r="N200" i="7"/>
  <c r="M193" i="7"/>
  <c r="BI190" i="7"/>
  <c r="BE67" i="7"/>
  <c r="EH67" i="7" s="1"/>
  <c r="BJ53" i="7"/>
  <c r="K53" i="7" s="1"/>
  <c r="AS788" i="6"/>
  <c r="AS764" i="6"/>
  <c r="AS308" i="6"/>
  <c r="AW303" i="6"/>
  <c r="AS289" i="6"/>
  <c r="AF230" i="6"/>
  <c r="AW134" i="6"/>
  <c r="L181" i="7"/>
  <c r="CB94" i="7"/>
  <c r="P114" i="7"/>
  <c r="CA53" i="7"/>
  <c r="AD30" i="7"/>
  <c r="V30" i="7" s="1"/>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AW91" i="6"/>
  <c r="AG87" i="6"/>
  <c r="AG86" i="6" s="1"/>
  <c r="AG84" i="6" s="1"/>
  <c r="AN91" i="6"/>
  <c r="AV162" i="6"/>
  <c r="AN162" i="6"/>
  <c r="AW359" i="6"/>
  <c r="AS339" i="6"/>
  <c r="AW339" i="6"/>
  <c r="L17" i="7"/>
  <c r="AE16" i="7"/>
  <c r="GB31" i="9"/>
  <c r="DI31" i="9"/>
  <c r="M207" i="9"/>
  <c r="AT204" i="9"/>
  <c r="AL204" i="9"/>
  <c r="AG204" i="9" s="1"/>
  <c r="AE204" i="9" s="1"/>
  <c r="AG205" i="9"/>
  <c r="AE205" i="9" s="1"/>
  <c r="BQ189" i="9"/>
  <c r="BQ140" i="9" s="1"/>
  <c r="DO26" i="9"/>
  <c r="I26" i="9"/>
  <c r="AT65" i="6"/>
  <c r="AU65" i="6" s="1"/>
  <c r="M15" i="9"/>
  <c r="AV433" i="6"/>
  <c r="AT533" i="6"/>
  <c r="AU533" i="6" s="1"/>
  <c r="AW533" i="6"/>
  <c r="AS818" i="6"/>
  <c r="AT818" i="6"/>
  <c r="AU818" i="6" s="1"/>
  <c r="AT534" i="6"/>
  <c r="AU534" i="6" s="1"/>
  <c r="AS534" i="6"/>
  <c r="O38" i="7"/>
  <c r="BC38" i="7"/>
  <c r="D38" i="7" s="1"/>
  <c r="BK17" i="7"/>
  <c r="BM16" i="7"/>
  <c r="AU172" i="7"/>
  <c r="O77" i="8"/>
  <c r="BE210" i="9"/>
  <c r="F210" i="9" s="1"/>
  <c r="AE210" i="9"/>
  <c r="BE209" i="9"/>
  <c r="F209" i="9" s="1"/>
  <c r="Q16" i="7"/>
  <c r="U30" i="7"/>
  <c r="AY29" i="8"/>
  <c r="AY25" i="8" s="1"/>
  <c r="AR103" i="8"/>
  <c r="AE124" i="8"/>
  <c r="AE132" i="8"/>
  <c r="L132" i="8" s="1"/>
  <c r="EJ103" i="8"/>
  <c r="EV103" i="8"/>
  <c r="FN103" i="8"/>
  <c r="BE124" i="8"/>
  <c r="F124" i="8" s="1"/>
  <c r="BM129" i="8"/>
  <c r="BE146" i="8"/>
  <c r="F146" i="8" s="1"/>
  <c r="BC147" i="8"/>
  <c r="D147" i="8" s="1"/>
  <c r="BE148" i="8"/>
  <c r="F148" i="8" s="1"/>
  <c r="BE160" i="8"/>
  <c r="F160" i="8" s="1"/>
  <c r="BE162" i="8"/>
  <c r="BE174" i="8"/>
  <c r="F174" i="8" s="1"/>
  <c r="FA103" i="8"/>
  <c r="AT103" i="8"/>
  <c r="Y129" i="8"/>
  <c r="N130" i="8"/>
  <c r="BG31" i="9"/>
  <c r="GB34" i="9"/>
  <c r="GB42" i="9"/>
  <c r="GB24" i="9"/>
  <c r="BG16" i="9"/>
  <c r="BE210" i="8"/>
  <c r="F210" i="8" s="1"/>
  <c r="FC26" i="9"/>
  <c r="FY31" i="9"/>
  <c r="N199" i="8"/>
  <c r="BA15" i="9"/>
  <c r="FL26" i="9"/>
  <c r="BE32" i="9"/>
  <c r="BE199" i="8"/>
  <c r="F199" i="8" s="1"/>
  <c r="BU31" i="9"/>
  <c r="Q32" i="9"/>
  <c r="BV40" i="9"/>
  <c r="BV69" i="9"/>
  <c r="BE82" i="9"/>
  <c r="BE92" i="9"/>
  <c r="GC92" i="9" s="1"/>
  <c r="FZ135" i="9"/>
  <c r="CC53" i="9"/>
  <c r="CS65" i="9"/>
  <c r="BU73" i="9"/>
  <c r="ED30" i="9"/>
  <c r="BG129" i="9"/>
  <c r="Y88" i="9"/>
  <c r="BE88" i="9" s="1"/>
  <c r="BV96" i="9"/>
  <c r="BM104" i="9"/>
  <c r="BK104" i="9" s="1"/>
  <c r="M119" i="9"/>
  <c r="Q125" i="9"/>
  <c r="CC89" i="9"/>
  <c r="N127" i="9"/>
  <c r="N135" i="9"/>
  <c r="BE202" i="9"/>
  <c r="N200" i="9"/>
  <c r="N197" i="9"/>
  <c r="BE196" i="9"/>
  <c r="F196" i="9" s="1"/>
  <c r="N194" i="9"/>
  <c r="AZ189" i="9"/>
  <c r="AZ140" i="9" s="1"/>
  <c r="AC189" i="9"/>
  <c r="AC227" i="9" s="1"/>
  <c r="AP189" i="9"/>
  <c r="AL189" i="9"/>
  <c r="AJ189" i="9"/>
  <c r="AH189" i="9"/>
  <c r="AD189" i="9"/>
  <c r="L183" i="9"/>
  <c r="L176" i="9"/>
  <c r="L169" i="9"/>
  <c r="BD131" i="9"/>
  <c r="EL29" i="9"/>
  <c r="BX101" i="9"/>
  <c r="Q78" i="9"/>
  <c r="AE78" i="9"/>
  <c r="L78" i="9" s="1"/>
  <c r="BL30" i="9"/>
  <c r="CB73" i="9"/>
  <c r="BV71" i="9"/>
  <c r="CV65" i="9"/>
  <c r="CX43" i="9"/>
  <c r="FB15" i="9"/>
  <c r="EW15" i="9"/>
  <c r="BD16" i="9"/>
  <c r="AV225" i="8"/>
  <c r="BK118" i="8"/>
  <c r="Y190" i="9"/>
  <c r="W190" i="9" s="1"/>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E89" i="9" s="1"/>
  <c r="CB83" i="9"/>
  <c r="CX73" i="9"/>
  <c r="Y52" i="9"/>
  <c r="CV43" i="9"/>
  <c r="J43" i="9"/>
  <c r="BE34" i="9"/>
  <c r="F34" i="9" s="1"/>
  <c r="BJ31" i="9"/>
  <c r="EB25" i="9"/>
  <c r="Q24" i="9"/>
  <c r="BM19" i="9"/>
  <c r="N20" i="9"/>
  <c r="BN15" i="9"/>
  <c r="FL16" i="9"/>
  <c r="ET15" i="9"/>
  <c r="L212" i="8"/>
  <c r="BR189" i="8"/>
  <c r="AQ189" i="8"/>
  <c r="BJ190" i="8"/>
  <c r="T189" i="8"/>
  <c r="BE182" i="8"/>
  <c r="F182" i="8" s="1"/>
  <c r="G144" i="8"/>
  <c r="G141" i="8" s="1"/>
  <c r="BC160" i="8"/>
  <c r="D160" i="8" s="1"/>
  <c r="L158" i="8"/>
  <c r="ED103" i="8"/>
  <c r="DC113" i="8"/>
  <c r="E113" i="8"/>
  <c r="DE108" i="8"/>
  <c r="DC108" i="8"/>
  <c r="T89" i="8"/>
  <c r="S88" i="8"/>
  <c r="CS79" i="8"/>
  <c r="DE77" i="8"/>
  <c r="N77" i="8"/>
  <c r="N70" i="8"/>
  <c r="BV63" i="8"/>
  <c r="S62" i="8"/>
  <c r="Y61" i="8"/>
  <c r="E57" i="8"/>
  <c r="DE32" i="8"/>
  <c r="H207" i="7"/>
  <c r="H193" i="7"/>
  <c r="BP189" i="7"/>
  <c r="BP140" i="7" s="1"/>
  <c r="BB189" i="7"/>
  <c r="T189" i="7"/>
  <c r="T236" i="7" s="1"/>
  <c r="AP189" i="7"/>
  <c r="AF189" i="7"/>
  <c r="M189" i="7" s="1"/>
  <c r="Q190" i="7"/>
  <c r="O190" i="7" s="1"/>
  <c r="L182" i="7"/>
  <c r="L156" i="8"/>
  <c r="L154" i="8"/>
  <c r="AG131" i="8"/>
  <c r="BB103" i="8"/>
  <c r="AS103" i="8"/>
  <c r="FO103" i="8"/>
  <c r="AO107" i="8"/>
  <c r="CJ83" i="8"/>
  <c r="E47" i="8"/>
  <c r="BF26" i="8"/>
  <c r="BO16" i="8"/>
  <c r="BO15" i="8" s="1"/>
  <c r="L179" i="7"/>
  <c r="L173" i="7"/>
  <c r="L162" i="7"/>
  <c r="Y129" i="7"/>
  <c r="BV94" i="7" s="1"/>
  <c r="BA103" i="7"/>
  <c r="AW103" i="7" s="1"/>
  <c r="AU103" i="7" s="1"/>
  <c r="BD104" i="7"/>
  <c r="E104" i="7" s="1"/>
  <c r="BW43" i="7" s="1"/>
  <c r="T94" i="7"/>
  <c r="AT15" i="7"/>
  <c r="U19" i="7"/>
  <c r="AD15" i="7"/>
  <c r="AC15" i="7"/>
  <c r="AU1015" i="6"/>
  <c r="AT941" i="6"/>
  <c r="AU941" i="6" s="1"/>
  <c r="L895" i="6"/>
  <c r="AV711" i="6"/>
  <c r="CD159" i="7"/>
  <c r="BH73" i="7"/>
  <c r="I73" i="7" s="1"/>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S16" i="6"/>
  <c r="S15" i="6" s="1"/>
  <c r="AS264" i="6"/>
  <c r="AS111" i="6"/>
  <c r="Z17" i="6"/>
  <c r="Z16" i="6" s="1"/>
  <c r="R16" i="6"/>
  <c r="R15" i="6" s="1"/>
  <c r="BC82" i="7"/>
  <c r="D82" i="7" s="1"/>
  <c r="O82" i="7"/>
  <c r="L82" i="7"/>
  <c r="BC49" i="9"/>
  <c r="O131" i="7"/>
  <c r="BE61" i="9"/>
  <c r="W61" i="9"/>
  <c r="Q55" i="7"/>
  <c r="CD55" i="7" s="1"/>
  <c r="I734" i="6"/>
  <c r="F120" i="9"/>
  <c r="W114" i="9"/>
  <c r="BC138" i="9"/>
  <c r="Q57" i="7"/>
  <c r="CD57" i="7" s="1"/>
  <c r="AV233" i="6"/>
  <c r="L100" i="8"/>
  <c r="Y12" i="6"/>
  <c r="BM17" i="8"/>
  <c r="BC163" i="8"/>
  <c r="D163" i="8" s="1"/>
  <c r="L139" i="8"/>
  <c r="O105" i="9"/>
  <c r="EH192" i="7"/>
  <c r="BE94" i="7"/>
  <c r="N94" i="7"/>
  <c r="L68" i="7"/>
  <c r="BC68" i="7"/>
  <c r="D68" i="7" s="1"/>
  <c r="F154" i="7"/>
  <c r="EH154" i="7"/>
  <c r="F169" i="7"/>
  <c r="BG207" i="7"/>
  <c r="E129" i="9"/>
  <c r="AW281" i="6"/>
  <c r="AS281" i="6"/>
  <c r="W49" i="8"/>
  <c r="BC49" i="8" s="1"/>
  <c r="D49" i="8" s="1"/>
  <c r="BE49" i="8"/>
  <c r="F49" i="8" s="1"/>
  <c r="W60" i="9"/>
  <c r="BC60" i="9" s="1"/>
  <c r="N60" i="9"/>
  <c r="Q60" i="9"/>
  <c r="BV60" i="9"/>
  <c r="L66" i="9"/>
  <c r="O66" i="9"/>
  <c r="O139" i="9"/>
  <c r="FX139" i="9"/>
  <c r="L159" i="7"/>
  <c r="CJ53" i="9"/>
  <c r="BH107" i="9"/>
  <c r="R107" i="9"/>
  <c r="BF107" i="9"/>
  <c r="I196" i="8"/>
  <c r="I193" i="8" s="1"/>
  <c r="BH193" i="8"/>
  <c r="BH189" i="8" s="1"/>
  <c r="BI190" i="8"/>
  <c r="J191" i="8"/>
  <c r="J190" i="8" s="1"/>
  <c r="E191" i="8"/>
  <c r="E190" i="8" s="1"/>
  <c r="BD190" i="8"/>
  <c r="W191" i="8"/>
  <c r="BE191" i="8"/>
  <c r="F191" i="8" s="1"/>
  <c r="N188" i="8"/>
  <c r="W188" i="8"/>
  <c r="BE188" i="8"/>
  <c r="F188" i="8" s="1"/>
  <c r="BE186" i="8"/>
  <c r="F186" i="8" s="1"/>
  <c r="AU186" i="8"/>
  <c r="BC186" i="8" s="1"/>
  <c r="D186" i="8" s="1"/>
  <c r="L182" i="8"/>
  <c r="BC182" i="8"/>
  <c r="D182" i="8" s="1"/>
  <c r="L181" i="8"/>
  <c r="AU175" i="8"/>
  <c r="BC175" i="8" s="1"/>
  <c r="D175" i="8" s="1"/>
  <c r="BE175" i="8"/>
  <c r="F175" i="8" s="1"/>
  <c r="L175" i="8"/>
  <c r="AG172" i="8"/>
  <c r="BG172" i="8"/>
  <c r="H172" i="8" s="1"/>
  <c r="AI144" i="8"/>
  <c r="S85" i="8"/>
  <c r="BG85" i="8"/>
  <c r="H85" i="8" s="1"/>
  <c r="AA83" i="8"/>
  <c r="Y85" i="8"/>
  <c r="W82" i="8"/>
  <c r="O82" i="8" s="1"/>
  <c r="BV82" i="8"/>
  <c r="N82" i="8"/>
  <c r="BE82" i="8"/>
  <c r="F82" i="8" s="1"/>
  <c r="BK81" i="8"/>
  <c r="BM79" i="8"/>
  <c r="BE63" i="8"/>
  <c r="F63" i="8" s="1"/>
  <c r="Q63" i="8"/>
  <c r="AE57" i="8"/>
  <c r="R51" i="8"/>
  <c r="Y51" i="8"/>
  <c r="BF51" i="8"/>
  <c r="G51" i="8" s="1"/>
  <c r="BC50" i="8"/>
  <c r="D50" i="8" s="1"/>
  <c r="DC48" i="8"/>
  <c r="DE48" i="8"/>
  <c r="E48" i="8"/>
  <c r="S48" i="8"/>
  <c r="AA43" i="8"/>
  <c r="BG48" i="8"/>
  <c r="H48" i="8" s="1"/>
  <c r="AM47" i="8"/>
  <c r="AO43" i="8"/>
  <c r="BF47" i="8"/>
  <c r="G47" i="8" s="1"/>
  <c r="Y47" i="8"/>
  <c r="Z43" i="8"/>
  <c r="DZ30" i="8" s="1"/>
  <c r="BK38" i="8"/>
  <c r="BK31" i="8" s="1"/>
  <c r="CU31" i="8" s="1"/>
  <c r="BM31" i="8"/>
  <c r="CW31" i="8" s="1"/>
  <c r="DC38" i="8"/>
  <c r="E38" i="8"/>
  <c r="DE38" i="8"/>
  <c r="W38" i="8"/>
  <c r="Y31" i="8"/>
  <c r="BE38" i="8"/>
  <c r="F38" i="8" s="1"/>
  <c r="AM34" i="8"/>
  <c r="AM31" i="8" s="1"/>
  <c r="AO31" i="8"/>
  <c r="BY31" i="8" s="1"/>
  <c r="BE34" i="8"/>
  <c r="F34" i="8" s="1"/>
  <c r="AW26" i="8"/>
  <c r="AU28" i="8"/>
  <c r="BE28" i="8"/>
  <c r="F28" i="8" s="1"/>
  <c r="H21" i="8"/>
  <c r="H19" i="8" s="1"/>
  <c r="BG19" i="8"/>
  <c r="J18" i="8"/>
  <c r="J16" i="8" s="1"/>
  <c r="BI16" i="8"/>
  <c r="R16" i="8"/>
  <c r="AH15" i="8"/>
  <c r="AB15" i="8"/>
  <c r="T16" i="8"/>
  <c r="O197" i="7"/>
  <c r="CD197" i="7"/>
  <c r="K195" i="7"/>
  <c r="K193" i="7" s="1"/>
  <c r="BJ193" i="7"/>
  <c r="G195" i="7"/>
  <c r="G193" i="7" s="1"/>
  <c r="BF193" i="7"/>
  <c r="AE195" i="7"/>
  <c r="BE195" i="7"/>
  <c r="BK194" i="7"/>
  <c r="O194" i="7"/>
  <c r="CD194" i="7"/>
  <c r="E192" i="7"/>
  <c r="E190" i="7" s="1"/>
  <c r="BD190" i="7"/>
  <c r="W192" i="7"/>
  <c r="N192" i="7"/>
  <c r="BF190" i="7"/>
  <c r="G191" i="7"/>
  <c r="G190" i="7" s="1"/>
  <c r="L191" i="7"/>
  <c r="BC191" i="7"/>
  <c r="D191" i="7" s="1"/>
  <c r="BM190" i="7"/>
  <c r="BK190" i="7" s="1"/>
  <c r="BO189" i="7"/>
  <c r="BO140" i="7" s="1"/>
  <c r="BA189" i="7"/>
  <c r="AW190" i="7"/>
  <c r="AU190" i="7" s="1"/>
  <c r="AA189" i="7"/>
  <c r="Y190" i="7"/>
  <c r="W190" i="7" s="1"/>
  <c r="AU181" i="7"/>
  <c r="BE181" i="7"/>
  <c r="AU177" i="7"/>
  <c r="BC177" i="7" s="1"/>
  <c r="D177" i="7" s="1"/>
  <c r="BE177" i="7"/>
  <c r="CD177" i="7"/>
  <c r="BK176" i="7"/>
  <c r="CD176" i="7"/>
  <c r="BK175" i="7"/>
  <c r="D175" i="7" s="1"/>
  <c r="CD175" i="7"/>
  <c r="AU174" i="7"/>
  <c r="BC174" i="7" s="1"/>
  <c r="D174" i="7" s="1"/>
  <c r="BE174" i="7"/>
  <c r="CD174" i="7"/>
  <c r="O172" i="7"/>
  <c r="CD172" i="7"/>
  <c r="BC168" i="7"/>
  <c r="D168" i="7" s="1"/>
  <c r="L168" i="7"/>
  <c r="AU163" i="7"/>
  <c r="BC163" i="7" s="1"/>
  <c r="D163" i="7" s="1"/>
  <c r="CD163" i="7"/>
  <c r="BE163" i="7"/>
  <c r="AW153" i="7"/>
  <c r="AY144" i="7"/>
  <c r="J149" i="7"/>
  <c r="J144" i="7" s="1"/>
  <c r="J141" i="7" s="1"/>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AE137" i="7"/>
  <c r="BE137" i="7"/>
  <c r="Q137" i="7"/>
  <c r="CD137" i="7" s="1"/>
  <c r="AE130" i="7"/>
  <c r="BC130" i="7" s="1"/>
  <c r="D130" i="7" s="1"/>
  <c r="AG129" i="7"/>
  <c r="N130" i="7"/>
  <c r="BE130" i="7"/>
  <c r="BM129" i="7"/>
  <c r="BP103" i="7"/>
  <c r="BP29" i="7" s="1"/>
  <c r="BP25" i="7" s="1"/>
  <c r="AX29" i="7"/>
  <c r="BJ123" i="7"/>
  <c r="K123" i="7" s="1"/>
  <c r="AT103" i="7"/>
  <c r="BG123" i="7"/>
  <c r="H123" i="7" s="1"/>
  <c r="AQ103" i="7"/>
  <c r="AK103" i="7"/>
  <c r="BI123" i="7"/>
  <c r="T123" i="7"/>
  <c r="Y123" i="7"/>
  <c r="W123" i="7" s="1"/>
  <c r="AB103" i="7"/>
  <c r="BH123" i="7"/>
  <c r="I123" i="7" s="1"/>
  <c r="AM122" i="7"/>
  <c r="BE122" i="7"/>
  <c r="AE121" i="7"/>
  <c r="O121" i="7" s="1"/>
  <c r="Q121" i="7"/>
  <c r="CD121" i="7" s="1"/>
  <c r="BE121" i="7"/>
  <c r="L118" i="7"/>
  <c r="O118" i="7"/>
  <c r="S104" i="7"/>
  <c r="Y104" i="7"/>
  <c r="W104" i="7" s="1"/>
  <c r="AA103" i="7"/>
  <c r="AM101" i="7"/>
  <c r="BD101" i="7"/>
  <c r="E101" i="7" s="1"/>
  <c r="AN30" i="7"/>
  <c r="BX101" i="7"/>
  <c r="AE100" i="7"/>
  <c r="BV100" i="7"/>
  <c r="AM91" i="7"/>
  <c r="BE91" i="7"/>
  <c r="AE90" i="7"/>
  <c r="BE90" i="7"/>
  <c r="N90" i="7"/>
  <c r="Q90" i="7"/>
  <c r="CD90" i="7" s="1"/>
  <c r="BV90" i="7"/>
  <c r="BL30" i="7"/>
  <c r="BE82" i="7"/>
  <c r="N82" i="7"/>
  <c r="Y79" i="7"/>
  <c r="Q82" i="7"/>
  <c r="CD82" i="7" s="1"/>
  <c r="AM78" i="7"/>
  <c r="BC78" i="7" s="1"/>
  <c r="D78" i="7" s="1"/>
  <c r="BE78" i="7"/>
  <c r="AO73" i="7"/>
  <c r="AM73" i="7" s="1"/>
  <c r="BE74" i="7"/>
  <c r="AM74" i="7"/>
  <c r="BC74" i="7" s="1"/>
  <c r="D74" i="7" s="1"/>
  <c r="AM67" i="7"/>
  <c r="AO65" i="7"/>
  <c r="AM61" i="7"/>
  <c r="AO53" i="7"/>
  <c r="AM53" i="7" s="1"/>
  <c r="FX54" i="9"/>
  <c r="FZ61" i="9"/>
  <c r="W55" i="7"/>
  <c r="AE19" i="7"/>
  <c r="O121" i="9"/>
  <c r="N159" i="9"/>
  <c r="FX138" i="9"/>
  <c r="F160" i="7"/>
  <c r="BE57" i="7"/>
  <c r="AW28" i="6"/>
  <c r="AU16" i="8"/>
  <c r="O100" i="8"/>
  <c r="BF101" i="7"/>
  <c r="G101" i="7" s="1"/>
  <c r="V101" i="7"/>
  <c r="N195" i="7"/>
  <c r="BP16" i="8"/>
  <c r="BP15" i="8" s="1"/>
  <c r="Y48" i="8"/>
  <c r="N63" i="8"/>
  <c r="AW193" i="7"/>
  <c r="AU193" i="7" s="1"/>
  <c r="N94" i="9"/>
  <c r="FX66" i="9"/>
  <c r="CT94" i="9"/>
  <c r="N49" i="8"/>
  <c r="AE94" i="7"/>
  <c r="W49" i="7"/>
  <c r="L49" i="7" s="1"/>
  <c r="Q49" i="7"/>
  <c r="CD49" i="7" s="1"/>
  <c r="BV49" i="7"/>
  <c r="L27" i="7"/>
  <c r="BV88" i="7"/>
  <c r="W88" i="7"/>
  <c r="N88" i="7"/>
  <c r="N65" i="8"/>
  <c r="AW535" i="6"/>
  <c r="AS535" i="6"/>
  <c r="AT535" i="6"/>
  <c r="AU535" i="6" s="1"/>
  <c r="AT543" i="6"/>
  <c r="AU543" i="6" s="1"/>
  <c r="AW543" i="6"/>
  <c r="AS543" i="6"/>
  <c r="AG713" i="6"/>
  <c r="AG712" i="6" s="1"/>
  <c r="AV712" i="6" s="1"/>
  <c r="AV714" i="6"/>
  <c r="AS518" i="6"/>
  <c r="AT518" i="6"/>
  <c r="AU518" i="6" s="1"/>
  <c r="AW518" i="6"/>
  <c r="AW519" i="6"/>
  <c r="AS519" i="6"/>
  <c r="AO190" i="7"/>
  <c r="AM190" i="7" s="1"/>
  <c r="EH175" i="7"/>
  <c r="N100" i="7"/>
  <c r="AE63" i="8"/>
  <c r="BE60" i="9"/>
  <c r="Q49" i="8"/>
  <c r="AW229" i="6"/>
  <c r="AS229" i="6"/>
  <c r="AU19" i="8"/>
  <c r="BI19" i="8"/>
  <c r="N191" i="8"/>
  <c r="Q58" i="9"/>
  <c r="BE58" i="9"/>
  <c r="GC58" i="9" s="1"/>
  <c r="N58" i="9"/>
  <c r="BE94" i="9"/>
  <c r="O45" i="7"/>
  <c r="BC45" i="7"/>
  <c r="D45" i="7" s="1"/>
  <c r="AS90" i="6"/>
  <c r="AW90" i="6"/>
  <c r="I233" i="6"/>
  <c r="AW532" i="6"/>
  <c r="AT532" i="6"/>
  <c r="AU532" i="6" s="1"/>
  <c r="AS532" i="6"/>
  <c r="AT540" i="6"/>
  <c r="AU540" i="6" s="1"/>
  <c r="AS540" i="6"/>
  <c r="Q44" i="7"/>
  <c r="CD44" i="7" s="1"/>
  <c r="W44" i="7"/>
  <c r="BE44" i="7"/>
  <c r="CD67" i="7"/>
  <c r="O46" i="8"/>
  <c r="L66" i="8"/>
  <c r="W114" i="7"/>
  <c r="AT517" i="6"/>
  <c r="AU517" i="6" s="1"/>
  <c r="AW517" i="6"/>
  <c r="AF714" i="6"/>
  <c r="AS723" i="6"/>
  <c r="F38" i="7"/>
  <c r="EH38" i="7"/>
  <c r="CD81" i="7"/>
  <c r="O71" i="7"/>
  <c r="BC197" i="7"/>
  <c r="D197" i="7" s="1"/>
  <c r="DC16" i="8"/>
  <c r="J19" i="8"/>
  <c r="BC40" i="8"/>
  <c r="D40" i="8" s="1"/>
  <c r="O21" i="9"/>
  <c r="BC21" i="9"/>
  <c r="BC24" i="9"/>
  <c r="L24" i="9"/>
  <c r="FZ108" i="9"/>
  <c r="AE108" i="9"/>
  <c r="L108" i="9" s="1"/>
  <c r="M19" i="9"/>
  <c r="Z1" i="9"/>
  <c r="FY18" i="9"/>
  <c r="EM16" i="9"/>
  <c r="AE18" i="9"/>
  <c r="FV16" i="9"/>
  <c r="BP16" i="9"/>
  <c r="BP15" i="9" s="1"/>
  <c r="I17" i="9"/>
  <c r="BM17" i="9"/>
  <c r="EP15" i="9"/>
  <c r="AJ15" i="9"/>
  <c r="V16" i="9"/>
  <c r="AD15" i="9"/>
  <c r="J215" i="8"/>
  <c r="J207" i="8" s="1"/>
  <c r="BI207" i="8"/>
  <c r="N197" i="8"/>
  <c r="W197" i="8"/>
  <c r="K144" i="8"/>
  <c r="K141" i="8" s="1"/>
  <c r="BC118" i="7"/>
  <c r="D118" i="7" s="1"/>
  <c r="F46" i="7"/>
  <c r="AX29" i="8"/>
  <c r="AX25" i="8" s="1"/>
  <c r="F63" i="9"/>
  <c r="N159" i="7"/>
  <c r="BE31" i="7"/>
  <c r="AG148" i="6"/>
  <c r="M15" i="7"/>
  <c r="AR30" i="7"/>
  <c r="AR29" i="7" s="1"/>
  <c r="AR25" i="7" s="1"/>
  <c r="G79" i="8"/>
  <c r="CP79" i="8"/>
  <c r="N192" i="9"/>
  <c r="W192" i="9"/>
  <c r="BJ190" i="9"/>
  <c r="K191" i="9"/>
  <c r="K190" i="9" s="1"/>
  <c r="K189" i="9" s="1"/>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AW520" i="6"/>
  <c r="AT520" i="6"/>
  <c r="AU520" i="6" s="1"/>
  <c r="AS520" i="6"/>
  <c r="EH159" i="7"/>
  <c r="F159" i="7"/>
  <c r="O50" i="8"/>
  <c r="AU213" i="9"/>
  <c r="BE213" i="9"/>
  <c r="F213" i="9" s="1"/>
  <c r="AU212" i="9"/>
  <c r="BE212" i="9"/>
  <c r="F212" i="9" s="1"/>
  <c r="Y145" i="9"/>
  <c r="AA144" i="9"/>
  <c r="BG145" i="9"/>
  <c r="H145" i="9" s="1"/>
  <c r="AY142" i="9"/>
  <c r="AY141" i="9" s="1"/>
  <c r="BG143" i="9"/>
  <c r="Y142" i="9"/>
  <c r="W143" i="9"/>
  <c r="FZ95" i="9"/>
  <c r="Q95" i="9"/>
  <c r="N95" i="9"/>
  <c r="BV95" i="9"/>
  <c r="BE95" i="9"/>
  <c r="W95" i="9"/>
  <c r="R94" i="9"/>
  <c r="BF94" i="9"/>
  <c r="E90" i="9"/>
  <c r="GB90" i="9"/>
  <c r="Q90" i="9"/>
  <c r="W90" i="9"/>
  <c r="Y89" i="9"/>
  <c r="BE90" i="9"/>
  <c r="BV90" i="9"/>
  <c r="AM88" i="9"/>
  <c r="E74" i="9"/>
  <c r="GB74" i="9"/>
  <c r="FZ74" i="9"/>
  <c r="N74" i="9"/>
  <c r="Q74" i="9"/>
  <c r="BE74" i="9"/>
  <c r="AG73" i="9"/>
  <c r="BH73" i="9"/>
  <c r="CD74" i="7"/>
  <c r="Q114" i="7"/>
  <c r="CD114" i="7" s="1"/>
  <c r="J193" i="7"/>
  <c r="J189" i="7" s="1"/>
  <c r="FX91" i="9"/>
  <c r="Y206" i="9"/>
  <c r="N206" i="9" s="1"/>
  <c r="BJ206" i="9"/>
  <c r="AR204" i="9"/>
  <c r="BE191" i="9"/>
  <c r="F191" i="9" s="1"/>
  <c r="CG94" i="9"/>
  <c r="FC103" i="9"/>
  <c r="DB89" i="9"/>
  <c r="BR103" i="9"/>
  <c r="EI103" i="9"/>
  <c r="AC103" i="9"/>
  <c r="BU89" i="9"/>
  <c r="P123" i="9"/>
  <c r="M123" i="9"/>
  <c r="GB121" i="9"/>
  <c r="E121" i="9"/>
  <c r="FB30" i="9"/>
  <c r="AV30" i="9"/>
  <c r="BI101" i="9"/>
  <c r="AC30" i="9"/>
  <c r="BD101" i="9"/>
  <c r="E96" i="9"/>
  <c r="GB96" i="9"/>
  <c r="W96" i="9"/>
  <c r="FX96" i="9" s="1"/>
  <c r="Q96" i="9"/>
  <c r="CB94" i="9"/>
  <c r="FZ91" i="9"/>
  <c r="N91" i="9"/>
  <c r="E82" i="9"/>
  <c r="GB82" i="9"/>
  <c r="Q81" i="9"/>
  <c r="N81" i="9"/>
  <c r="Y79" i="9"/>
  <c r="W80" i="9"/>
  <c r="N67" i="9"/>
  <c r="Q67" i="9"/>
  <c r="W67" i="9"/>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J141" i="9"/>
  <c r="L38" i="7"/>
  <c r="EH95" i="7"/>
  <c r="O20" i="7"/>
  <c r="BV31" i="7"/>
  <c r="BK89" i="7"/>
  <c r="FP103" i="8"/>
  <c r="CL89" i="8"/>
  <c r="CY65" i="8"/>
  <c r="N99" i="8"/>
  <c r="N110" i="8"/>
  <c r="P16" i="9"/>
  <c r="DV15" i="9" s="1"/>
  <c r="BE212" i="8"/>
  <c r="F212" i="8" s="1"/>
  <c r="BG19" i="9"/>
  <c r="BF193" i="8"/>
  <c r="BE195" i="8"/>
  <c r="F195" i="8" s="1"/>
  <c r="EI30" i="9"/>
  <c r="FY65" i="9"/>
  <c r="AK30" i="9"/>
  <c r="Q128" i="9"/>
  <c r="M65" i="9"/>
  <c r="BV77" i="9"/>
  <c r="Y48" i="9"/>
  <c r="BG149" i="9"/>
  <c r="H149" i="9" s="1"/>
  <c r="BD144" i="9"/>
  <c r="L180" i="9"/>
  <c r="L164" i="9"/>
  <c r="L162" i="9"/>
  <c r="CE94" i="9"/>
  <c r="FA103" i="9"/>
  <c r="FZ130" i="9"/>
  <c r="AE130" i="9"/>
  <c r="BM129" i="9"/>
  <c r="CF94" i="9"/>
  <c r="AV103" i="9"/>
  <c r="U129" i="9"/>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H207" i="8"/>
  <c r="AW515" i="6"/>
  <c r="BC161" i="7"/>
  <c r="D161" i="7" s="1"/>
  <c r="G207" i="7"/>
  <c r="BH189" i="7"/>
  <c r="BF144" i="8"/>
  <c r="BF141" i="8" s="1"/>
  <c r="AV140" i="8"/>
  <c r="Q18" i="9"/>
  <c r="DW16" i="9" s="1"/>
  <c r="BG193" i="8"/>
  <c r="AR15" i="9"/>
  <c r="BK20" i="9"/>
  <c r="N46" i="9"/>
  <c r="BE24" i="9"/>
  <c r="GB67" i="9"/>
  <c r="AA43" i="9"/>
  <c r="N77" i="9"/>
  <c r="Q92" i="9"/>
  <c r="N96" i="9"/>
  <c r="S119" i="9"/>
  <c r="Q80" i="9"/>
  <c r="M101" i="9"/>
  <c r="GB48" i="9"/>
  <c r="N215" i="9"/>
  <c r="AE215" i="9"/>
  <c r="L215" i="9" s="1"/>
  <c r="N212" i="9"/>
  <c r="W212" i="9"/>
  <c r="L212" i="9" s="1"/>
  <c r="E206" i="9"/>
  <c r="BD205" i="9"/>
  <c r="BD204" i="9" s="1"/>
  <c r="W188" i="9"/>
  <c r="BC188" i="9" s="1"/>
  <c r="D188" i="9" s="1"/>
  <c r="N188" i="9"/>
  <c r="GB139" i="9"/>
  <c r="E139" i="9"/>
  <c r="W137" i="9"/>
  <c r="BC137" i="9" s="1"/>
  <c r="FZ137" i="9"/>
  <c r="N137" i="9"/>
  <c r="Y129" i="9"/>
  <c r="BV94" i="9" s="1"/>
  <c r="W130" i="9"/>
  <c r="AE116" i="9"/>
  <c r="O116" i="9" s="1"/>
  <c r="FZ116" i="9"/>
  <c r="AR103" i="9"/>
  <c r="AR101" i="9" s="1"/>
  <c r="EX103" i="9"/>
  <c r="AG114" i="9"/>
  <c r="FZ114" i="9" s="1"/>
  <c r="EP103" i="9"/>
  <c r="BZ65" i="9"/>
  <c r="BF111" i="9"/>
  <c r="G111" i="9" s="1"/>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Q77" i="9"/>
  <c r="FZ77" i="9"/>
  <c r="BE77" i="9"/>
  <c r="N76" i="9"/>
  <c r="FZ72" i="9"/>
  <c r="W72" i="9"/>
  <c r="GB64" i="9"/>
  <c r="E64" i="9"/>
  <c r="E57" i="9"/>
  <c r="GB57" i="9"/>
  <c r="CL53" i="9"/>
  <c r="BB30" i="9"/>
  <c r="BX53" i="9"/>
  <c r="BG45" i="9"/>
  <c r="H45" i="9" s="1"/>
  <c r="S45" i="9"/>
  <c r="N35" i="9"/>
  <c r="AS30" i="9"/>
  <c r="EY29" i="9" s="1"/>
  <c r="ET30" i="9"/>
  <c r="FW25" i="9"/>
  <c r="BQ25" i="9"/>
  <c r="N22" i="9"/>
  <c r="W22" i="9"/>
  <c r="Q21" i="9"/>
  <c r="AU18" i="9"/>
  <c r="FC16" i="9"/>
  <c r="BI16" i="9"/>
  <c r="E17" i="9"/>
  <c r="FJ16" i="9"/>
  <c r="DS16" i="9"/>
  <c r="AQ15" i="9"/>
  <c r="AB15" i="9"/>
  <c r="BE216" i="8"/>
  <c r="F216" i="8" s="1"/>
  <c r="AQ204" i="8"/>
  <c r="AQ225" i="8" s="1"/>
  <c r="L195" i="8"/>
  <c r="BI193" i="8"/>
  <c r="R189" i="8"/>
  <c r="R225" i="8" s="1"/>
  <c r="Q190" i="8"/>
  <c r="O190" i="8" s="1"/>
  <c r="BC183" i="8"/>
  <c r="D183" i="8" s="1"/>
  <c r="L157" i="8"/>
  <c r="Q149" i="8"/>
  <c r="O149" i="8" s="1"/>
  <c r="S144" i="8"/>
  <c r="AO205" i="9"/>
  <c r="N203" i="9"/>
  <c r="L147" i="9"/>
  <c r="M144" i="9"/>
  <c r="BE134" i="9"/>
  <c r="AE127" i="9"/>
  <c r="O127" i="9" s="1"/>
  <c r="FZ127" i="9"/>
  <c r="FZ125" i="9"/>
  <c r="T119" i="9"/>
  <c r="Q113" i="9"/>
  <c r="GB109" i="9"/>
  <c r="E109" i="9"/>
  <c r="N109" i="9"/>
  <c r="FZ109" i="9"/>
  <c r="FT103" i="9"/>
  <c r="N99" i="9"/>
  <c r="FZ99" i="9"/>
  <c r="Q98" i="9"/>
  <c r="W98" i="9"/>
  <c r="L98" i="9" s="1"/>
  <c r="FZ98" i="9"/>
  <c r="BE86" i="9"/>
  <c r="GC86" i="9" s="1"/>
  <c r="J79" i="9"/>
  <c r="CS79" i="9"/>
  <c r="W77" i="9"/>
  <c r="FX77" i="9" s="1"/>
  <c r="BH43" i="9"/>
  <c r="E33" i="9"/>
  <c r="GB33" i="9"/>
  <c r="FZ33" i="9"/>
  <c r="BV33" i="9"/>
  <c r="BI31" i="9"/>
  <c r="AE28" i="9"/>
  <c r="AG26" i="9"/>
  <c r="EM26" i="9"/>
  <c r="DV26" i="9"/>
  <c r="AP204" i="8"/>
  <c r="AP225" i="8" s="1"/>
  <c r="AO205" i="8"/>
  <c r="L198" i="8"/>
  <c r="N195" i="8"/>
  <c r="BE173" i="8"/>
  <c r="F173" i="8" s="1"/>
  <c r="L171" i="8"/>
  <c r="L170"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AE130" i="8"/>
  <c r="AG129" i="8"/>
  <c r="BZ101" i="8"/>
  <c r="M89" i="8"/>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U129" i="8"/>
  <c r="BV96" i="8"/>
  <c r="N78" i="8"/>
  <c r="W76" i="8"/>
  <c r="Q76" i="8"/>
  <c r="Q74" i="8"/>
  <c r="BD73" i="8"/>
  <c r="E62" i="8"/>
  <c r="S59" i="8"/>
  <c r="BG59" i="8"/>
  <c r="H59" i="8" s="1"/>
  <c r="R54" i="8"/>
  <c r="U31" i="8"/>
  <c r="BU31" i="8"/>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V19" i="8"/>
  <c r="BF16" i="8"/>
  <c r="AR204" i="7"/>
  <c r="AR140" i="7" s="1"/>
  <c r="BE97" i="7"/>
  <c r="N214" i="7"/>
  <c r="BF205" i="7"/>
  <c r="BM193" i="7"/>
  <c r="BK193" i="7" s="1"/>
  <c r="M190" i="7"/>
  <c r="L165" i="7"/>
  <c r="BD129" i="7"/>
  <c r="N121" i="7"/>
  <c r="T119" i="7"/>
  <c r="T104" i="7"/>
  <c r="T89" i="7"/>
  <c r="R57" i="7"/>
  <c r="BF57" i="7"/>
  <c r="G57" i="7" s="1"/>
  <c r="T31" i="7"/>
  <c r="T19" i="7"/>
  <c r="AY15" i="7"/>
  <c r="AW791" i="6"/>
  <c r="AS791" i="6"/>
  <c r="AW558" i="6"/>
  <c r="N216" i="7"/>
  <c r="V189" i="7"/>
  <c r="L177" i="7"/>
  <c r="L158" i="7"/>
  <c r="L157" i="7"/>
  <c r="AG131" i="7"/>
  <c r="U129" i="7"/>
  <c r="Q125" i="7"/>
  <c r="CD125" i="7" s="1"/>
  <c r="BM123" i="7"/>
  <c r="CB89" i="7"/>
  <c r="CB53"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T16" i="6"/>
  <c r="T15" i="6" s="1"/>
  <c r="AS552" i="6"/>
  <c r="AW474" i="6"/>
  <c r="AS465" i="6"/>
  <c r="AW80" i="6"/>
  <c r="AS80" i="6"/>
  <c r="AW56" i="6"/>
  <c r="AS43" i="6"/>
  <c r="AT23" i="6"/>
  <c r="AU23" i="6" s="1"/>
  <c r="W16" i="6"/>
  <c r="W15" i="6" s="1"/>
  <c r="F55" i="2"/>
  <c r="AS321" i="6"/>
  <c r="AW315" i="6"/>
  <c r="AS297" i="6"/>
  <c r="AW295" i="6"/>
  <c r="AW291" i="6"/>
  <c r="AF234" i="6"/>
  <c r="AS234" i="6" s="1"/>
  <c r="AW203" i="6"/>
  <c r="AW185" i="6"/>
  <c r="P12" i="2"/>
  <c r="L12" i="6"/>
  <c r="L14" i="6"/>
  <c r="BA12" i="6" s="1"/>
  <c r="AS20" i="6"/>
  <c r="J206" i="9"/>
  <c r="J205" i="9" s="1"/>
  <c r="BI205" i="9"/>
  <c r="AM203" i="9"/>
  <c r="BC203" i="9" s="1"/>
  <c r="D203" i="9" s="1"/>
  <c r="BE203" i="9"/>
  <c r="F203" i="9" s="1"/>
  <c r="N198" i="9"/>
  <c r="BE198" i="9"/>
  <c r="F198" i="9" s="1"/>
  <c r="W198" i="9"/>
  <c r="L198" i="9" s="1"/>
  <c r="BE185" i="9"/>
  <c r="F185" i="9" s="1"/>
  <c r="I144" i="9"/>
  <c r="I141" i="9" s="1"/>
  <c r="AU178" i="9"/>
  <c r="BC178" i="9" s="1"/>
  <c r="D178" i="9" s="1"/>
  <c r="BE178" i="9"/>
  <c r="F178" i="9" s="1"/>
  <c r="L154" i="9"/>
  <c r="BF65" i="9"/>
  <c r="R65" i="9"/>
  <c r="S59" i="9"/>
  <c r="BG59" i="9"/>
  <c r="H59" i="9" s="1"/>
  <c r="O184" i="7"/>
  <c r="CD184" i="7"/>
  <c r="AM183" i="7"/>
  <c r="CD183" i="7"/>
  <c r="BK169" i="7"/>
  <c r="CD169" i="7"/>
  <c r="BK162" i="7"/>
  <c r="CD162" i="7"/>
  <c r="FX61" i="9"/>
  <c r="AE144" i="7"/>
  <c r="AG688" i="6"/>
  <c r="N47" i="7"/>
  <c r="AT271" i="6"/>
  <c r="AT28" i="6"/>
  <c r="AU28" i="6" s="1"/>
  <c r="AW204" i="6"/>
  <c r="H189" i="9"/>
  <c r="AT229" i="6"/>
  <c r="AU229" i="6" s="1"/>
  <c r="AF433"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N213" i="9"/>
  <c r="AE213" i="9"/>
  <c r="L213" i="9" s="1"/>
  <c r="I208" i="9"/>
  <c r="I207" i="9" s="1"/>
  <c r="BH207" i="9"/>
  <c r="BH204" i="9" s="1"/>
  <c r="BE161" i="9"/>
  <c r="F161" i="9" s="1"/>
  <c r="AM161" i="9"/>
  <c r="BC161" i="9" s="1"/>
  <c r="D161"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AM47" i="9"/>
  <c r="AO43" i="9"/>
  <c r="GB46" i="9"/>
  <c r="E46" i="9"/>
  <c r="DB43" i="9"/>
  <c r="BR30" i="9"/>
  <c r="E41" i="9"/>
  <c r="GB41" i="9"/>
  <c r="BE41" i="9"/>
  <c r="Q41" i="9"/>
  <c r="FZ41" i="9"/>
  <c r="AO31" i="9"/>
  <c r="BY31" i="9" s="1"/>
  <c r="AM39" i="9"/>
  <c r="BV37" i="9"/>
  <c r="BE37" i="9"/>
  <c r="DN26" i="9"/>
  <c r="AE23" i="9"/>
  <c r="Q23" i="9"/>
  <c r="GB20" i="9"/>
  <c r="FJ19" i="9"/>
  <c r="Q20" i="9"/>
  <c r="EE19" i="9"/>
  <c r="BE20" i="9"/>
  <c r="F20" i="9" s="1"/>
  <c r="R114" i="8"/>
  <c r="BF114" i="8"/>
  <c r="CP73" i="8" s="1"/>
  <c r="DZ103" i="8"/>
  <c r="Z103" i="8"/>
  <c r="BP103" i="8"/>
  <c r="CZ65" i="8"/>
  <c r="BL103" i="8"/>
  <c r="CV65" i="8"/>
  <c r="BK110" i="8"/>
  <c r="BM107" i="8"/>
  <c r="AT89" i="6"/>
  <c r="AU89" i="6" s="1"/>
  <c r="AW89" i="6"/>
  <c r="AS89" i="6"/>
  <c r="AW485" i="6"/>
  <c r="G207" i="9"/>
  <c r="BE192" i="9"/>
  <c r="F192" i="9" s="1"/>
  <c r="AU192" i="9"/>
  <c r="BO189" i="9"/>
  <c r="AW184" i="9"/>
  <c r="AU184" i="9" s="1"/>
  <c r="BG184" i="9"/>
  <c r="H184" i="9" s="1"/>
  <c r="L175" i="9"/>
  <c r="BE148" i="9"/>
  <c r="T227" i="9"/>
  <c r="BM142" i="9"/>
  <c r="BK143" i="9"/>
  <c r="O101" i="7"/>
  <c r="BD204" i="7"/>
  <c r="H207" i="9"/>
  <c r="AW207" i="9"/>
  <c r="AU207" i="9" s="1"/>
  <c r="F202" i="9"/>
  <c r="BD193" i="9"/>
  <c r="BD189" i="9" s="1"/>
  <c r="BR189" i="9"/>
  <c r="AM185" i="9"/>
  <c r="BC185" i="9" s="1"/>
  <c r="D185" i="9" s="1"/>
  <c r="BE173" i="9"/>
  <c r="F173" i="9" s="1"/>
  <c r="AM148" i="9"/>
  <c r="BC148" i="9" s="1"/>
  <c r="D148" i="9" s="1"/>
  <c r="V129" i="9"/>
  <c r="E99" i="9"/>
  <c r="GB99" i="9"/>
  <c r="BH94" i="9"/>
  <c r="CJ73" i="9"/>
  <c r="S52" i="9"/>
  <c r="BG52" i="9"/>
  <c r="H52" i="9" s="1"/>
  <c r="R26" i="9"/>
  <c r="E49" i="8"/>
  <c r="DC49" i="8"/>
  <c r="BF15" i="7"/>
  <c r="AS204" i="9"/>
  <c r="AG207" i="9"/>
  <c r="AE207" i="9" s="1"/>
  <c r="BG193" i="9"/>
  <c r="BE186" i="9"/>
  <c r="F186" i="9" s="1"/>
  <c r="BC177" i="9"/>
  <c r="D177" i="9" s="1"/>
  <c r="BC168" i="9"/>
  <c r="D168" i="9" s="1"/>
  <c r="FX125" i="9"/>
  <c r="E124" i="9"/>
  <c r="GB124" i="9"/>
  <c r="P101" i="9"/>
  <c r="FY101" i="9"/>
  <c r="AM78" i="9"/>
  <c r="BE78" i="9"/>
  <c r="GC78" i="9" s="1"/>
  <c r="E72" i="9"/>
  <c r="GB72" i="9"/>
  <c r="E51" i="9"/>
  <c r="BE50" i="9"/>
  <c r="BV50" i="9"/>
  <c r="AE50" i="9"/>
  <c r="BF16" i="9"/>
  <c r="G17" i="9"/>
  <c r="AE133" i="8"/>
  <c r="BE133" i="8"/>
  <c r="F133" i="8"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T73" i="9"/>
  <c r="BV70" i="9"/>
  <c r="GB47" i="9"/>
  <c r="Q40" i="9"/>
  <c r="BH31" i="9"/>
  <c r="I31" i="9" s="1"/>
  <c r="BJ26" i="9"/>
  <c r="BE151" i="8"/>
  <c r="F151" i="8" s="1"/>
  <c r="AM151" i="8"/>
  <c r="BC151" i="8" s="1"/>
  <c r="D151" i="8" s="1"/>
  <c r="AY144" i="8"/>
  <c r="T225" i="8"/>
  <c r="EB103" i="8"/>
  <c r="W121" i="8"/>
  <c r="N121" i="8"/>
  <c r="AO94" i="8"/>
  <c r="P94" i="8"/>
  <c r="BD94" i="8"/>
  <c r="CV83" i="8"/>
  <c r="BF56" i="8"/>
  <c r="G56" i="8" s="1"/>
  <c r="R56" i="8"/>
  <c r="CA101" i="9"/>
  <c r="CV89" i="9"/>
  <c r="Q110" i="9"/>
  <c r="BV98" i="9"/>
  <c r="GB91" i="9"/>
  <c r="CY83" i="9"/>
  <c r="CA83" i="9"/>
  <c r="BH83" i="9"/>
  <c r="BV76" i="9"/>
  <c r="Q75" i="9"/>
  <c r="GB45" i="9"/>
  <c r="AG31" i="9"/>
  <c r="EQ15" i="9"/>
  <c r="K190" i="8"/>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I18" i="8"/>
  <c r="AZ189" i="8"/>
  <c r="Y193" i="8"/>
  <c r="BK190" i="8"/>
  <c r="AR189" i="8"/>
  <c r="L178" i="8"/>
  <c r="M144" i="8"/>
  <c r="BG104" i="8"/>
  <c r="Y62" i="8"/>
  <c r="BF62" i="8"/>
  <c r="G62" i="8" s="1"/>
  <c r="BE21" i="8"/>
  <c r="F21" i="8" s="1"/>
  <c r="BG16" i="8"/>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J28" i="8"/>
  <c r="Q21" i="8"/>
  <c r="Q20" i="8"/>
  <c r="AE20" i="8"/>
  <c r="R19" i="8"/>
  <c r="G17" i="8"/>
  <c r="G16" i="8" s="1"/>
  <c r="Q193" i="7"/>
  <c r="O193" i="7" s="1"/>
  <c r="AM185" i="7"/>
  <c r="BC185" i="7" s="1"/>
  <c r="D185" i="7" s="1"/>
  <c r="BE185" i="7"/>
  <c r="CD185" i="7"/>
  <c r="DY19" i="9"/>
  <c r="FO19" i="9"/>
  <c r="S19" i="9"/>
  <c r="U19" i="9"/>
  <c r="EB16" i="9"/>
  <c r="DZ16" i="9"/>
  <c r="EH15" i="9"/>
  <c r="N211" i="8"/>
  <c r="AN189" i="8"/>
  <c r="L173" i="8"/>
  <c r="L166" i="8"/>
  <c r="L163" i="8"/>
  <c r="BE155" i="8"/>
  <c r="F155" i="8" s="1"/>
  <c r="L152" i="8"/>
  <c r="EQ103" i="8"/>
  <c r="AG101" i="8"/>
  <c r="BG101" i="8"/>
  <c r="BV80" i="8"/>
  <c r="BE75" i="8"/>
  <c r="F75" i="8" s="1"/>
  <c r="O74" i="8"/>
  <c r="Q72" i="8"/>
  <c r="BM43" i="8"/>
  <c r="BK26" i="8"/>
  <c r="BG26" i="8"/>
  <c r="AN15" i="8"/>
  <c r="AI15" i="8"/>
  <c r="CD208" i="7"/>
  <c r="BJ190" i="7"/>
  <c r="BE109" i="7"/>
  <c r="AE109" i="7"/>
  <c r="O109" i="7" s="1"/>
  <c r="BD89" i="7"/>
  <c r="E89" i="7" s="1"/>
  <c r="BX89" i="7"/>
  <c r="BG48" i="7"/>
  <c r="H48" i="7" s="1"/>
  <c r="S48" i="7"/>
  <c r="AE203" i="7"/>
  <c r="AK189" i="7"/>
  <c r="AK236" i="7" s="1"/>
  <c r="AZ189" i="7"/>
  <c r="L178" i="7"/>
  <c r="L175" i="7"/>
  <c r="BB103" i="7"/>
  <c r="S49" i="7"/>
  <c r="BG49" i="7"/>
  <c r="H49" i="7" s="1"/>
  <c r="AL189" i="7"/>
  <c r="AL236" i="7" s="1"/>
  <c r="S189" i="7"/>
  <c r="CD118" i="7"/>
  <c r="BV69" i="8"/>
  <c r="CY43" i="8"/>
  <c r="BG31" i="8"/>
  <c r="BJ16" i="8"/>
  <c r="S16" i="8"/>
  <c r="BG193" i="7"/>
  <c r="L180" i="7"/>
  <c r="BC176" i="7"/>
  <c r="BE171" i="7"/>
  <c r="L170" i="7"/>
  <c r="BM107" i="7"/>
  <c r="BK107" i="7" s="1"/>
  <c r="BK109" i="7"/>
  <c r="U123" i="7"/>
  <c r="T114" i="7"/>
  <c r="BJ101" i="7"/>
  <c r="BV98" i="7"/>
  <c r="N93" i="7"/>
  <c r="BE86" i="7"/>
  <c r="BV86" i="7"/>
  <c r="Q86" i="7"/>
  <c r="CD86" i="7" s="1"/>
  <c r="Y85" i="7"/>
  <c r="L80" i="7"/>
  <c r="Q75" i="7"/>
  <c r="CD75" i="7" s="1"/>
  <c r="BG58" i="7"/>
  <c r="H58" i="7" s="1"/>
  <c r="Y58" i="7"/>
  <c r="Y48" i="7"/>
  <c r="L163" i="7"/>
  <c r="N110" i="7"/>
  <c r="BH107" i="7"/>
  <c r="I107" i="7" s="1"/>
  <c r="T101" i="7"/>
  <c r="BH94" i="7"/>
  <c r="I94" i="7" s="1"/>
  <c r="AO89" i="7"/>
  <c r="BH89" i="7"/>
  <c r="I89" i="7" s="1"/>
  <c r="CA89" i="7"/>
  <c r="N76" i="7"/>
  <c r="BE76" i="7"/>
  <c r="Y59" i="7"/>
  <c r="BF59" i="7"/>
  <c r="G59" i="7" s="1"/>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R19" i="7"/>
  <c r="R1" i="7" s="1"/>
  <c r="I17" i="7"/>
  <c r="I16" i="7" s="1"/>
  <c r="I15" i="7" s="1"/>
  <c r="BR15" i="7"/>
  <c r="BB15" i="7"/>
  <c r="AA895" i="6"/>
  <c r="W895" i="6"/>
  <c r="AW784" i="6"/>
  <c r="AW552" i="6"/>
  <c r="U269" i="6"/>
  <c r="AH419" i="6"/>
  <c r="AH266" i="6" s="1"/>
  <c r="V419" i="6"/>
  <c r="I417" i="6"/>
  <c r="AG370" i="6"/>
  <c r="M370" i="6"/>
  <c r="M369" i="6" s="1"/>
  <c r="AS371" i="6"/>
  <c r="T342" i="6"/>
  <c r="T341" i="6" s="1"/>
  <c r="Z271" i="6"/>
  <c r="Z270" i="6" s="1"/>
  <c r="Z269" i="6" s="1"/>
  <c r="AF226" i="6"/>
  <c r="AC148" i="6"/>
  <c r="AW147" i="6"/>
  <c r="AW46" i="6"/>
  <c r="AT42" i="6"/>
  <c r="AU42" i="6" s="1"/>
  <c r="AS42" i="6"/>
  <c r="O16" i="6"/>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F59" i="2"/>
  <c r="I22" i="2"/>
  <c r="AS76" i="6"/>
  <c r="AW23" i="6"/>
  <c r="K10" i="1"/>
  <c r="Q72" i="1"/>
  <c r="O22" i="2"/>
  <c r="O12" i="2" s="1"/>
  <c r="AW172" i="9"/>
  <c r="GA66" i="9"/>
  <c r="D66" i="9"/>
  <c r="O105" i="7"/>
  <c r="BE149" i="7"/>
  <c r="O41" i="7"/>
  <c r="BC41" i="7"/>
  <c r="D41" i="7" s="1"/>
  <c r="J27" i="9"/>
  <c r="BI26" i="9"/>
  <c r="AT209" i="6"/>
  <c r="AU209" i="6" s="1"/>
  <c r="BC20" i="7"/>
  <c r="AM19" i="7"/>
  <c r="H119" i="7"/>
  <c r="BC125" i="7"/>
  <c r="D125" i="7" s="1"/>
  <c r="F168" i="7"/>
  <c r="EH168" i="7"/>
  <c r="EH209" i="7"/>
  <c r="F209" i="7"/>
  <c r="AZ25" i="8"/>
  <c r="AE94" i="8"/>
  <c r="Q94" i="8"/>
  <c r="N94" i="8"/>
  <c r="BV94" i="8"/>
  <c r="O74" i="9"/>
  <c r="L74" i="9"/>
  <c r="BC85" i="9"/>
  <c r="I269" i="6"/>
  <c r="AM129" i="7"/>
  <c r="F183" i="7"/>
  <c r="EH183" i="7"/>
  <c r="U14" i="6"/>
  <c r="U12" i="6"/>
  <c r="BV52" i="7"/>
  <c r="W52" i="7"/>
  <c r="AM104" i="7"/>
  <c r="BV58" i="8"/>
  <c r="AE145" i="7"/>
  <c r="BE145" i="7"/>
  <c r="BC113" i="9"/>
  <c r="FX113" i="9"/>
  <c r="W131" i="8"/>
  <c r="O49" i="7"/>
  <c r="BC49" i="7"/>
  <c r="D49" i="7" s="1"/>
  <c r="AG432" i="6"/>
  <c r="BE51" i="7"/>
  <c r="F157" i="7"/>
  <c r="EH157" i="7"/>
  <c r="AW17" i="6"/>
  <c r="AT17" i="6"/>
  <c r="AU17" i="6" s="1"/>
  <c r="AF16" i="6"/>
  <c r="AS149" i="6"/>
  <c r="AW149" i="6"/>
  <c r="AW420" i="6"/>
  <c r="AT525" i="6"/>
  <c r="AU525" i="6" s="1"/>
  <c r="AW525" i="6"/>
  <c r="K31" i="7"/>
  <c r="EH22" i="7"/>
  <c r="F22" i="7"/>
  <c r="F71" i="7"/>
  <c r="EH71" i="7"/>
  <c r="W207" i="7"/>
  <c r="DE129" i="8"/>
  <c r="E129" i="8"/>
  <c r="L192" i="8"/>
  <c r="AM215" i="9"/>
  <c r="BE215" i="9"/>
  <c r="F215" i="9" s="1"/>
  <c r="BF207" i="9"/>
  <c r="K209" i="9"/>
  <c r="K207" i="9" s="1"/>
  <c r="BJ207" i="9"/>
  <c r="I193" i="9"/>
  <c r="AT189" i="9"/>
  <c r="AO190" i="9"/>
  <c r="AM190" i="9" s="1"/>
  <c r="AI189" i="9"/>
  <c r="AG190" i="9"/>
  <c r="X189" i="9"/>
  <c r="M190" i="9"/>
  <c r="AO184" i="9"/>
  <c r="AU171" i="9"/>
  <c r="BC171" i="9" s="1"/>
  <c r="D171" i="9" s="1"/>
  <c r="BE171" i="9"/>
  <c r="F171" i="9" s="1"/>
  <c r="K144" i="9"/>
  <c r="K141" i="9" s="1"/>
  <c r="EH96" i="7"/>
  <c r="BC22" i="7"/>
  <c r="D22" i="7" s="1"/>
  <c r="AS271" i="6"/>
  <c r="AW30" i="8"/>
  <c r="AU30" i="8" s="1"/>
  <c r="BE85" i="9"/>
  <c r="BC81" i="9"/>
  <c r="GA91" i="9"/>
  <c r="N57" i="9"/>
  <c r="BC115" i="8"/>
  <c r="D115" i="8" s="1"/>
  <c r="O28" i="8"/>
  <c r="O100" i="9"/>
  <c r="N101" i="9"/>
  <c r="AE101" i="9"/>
  <c r="AO15" i="9"/>
  <c r="FI30" i="8"/>
  <c r="Q65" i="8"/>
  <c r="BV54" i="8"/>
  <c r="BE54" i="8"/>
  <c r="F54" i="8" s="1"/>
  <c r="Q88" i="7"/>
  <c r="CD88" i="7" s="1"/>
  <c r="BF193" i="9"/>
  <c r="AL140" i="9"/>
  <c r="L93" i="7"/>
  <c r="AS530" i="6"/>
  <c r="BC37" i="8"/>
  <c r="D37" i="8" s="1"/>
  <c r="AS67" i="6"/>
  <c r="AU91" i="6"/>
  <c r="I215" i="6"/>
  <c r="AS219" i="6"/>
  <c r="AW219" i="6"/>
  <c r="AT537" i="6"/>
  <c r="AU537" i="6" s="1"/>
  <c r="AW537" i="6"/>
  <c r="AT524" i="6"/>
  <c r="AU524" i="6" s="1"/>
  <c r="AW524" i="6"/>
  <c r="AT910" i="6"/>
  <c r="AU910" i="6" s="1"/>
  <c r="BK18" i="7"/>
  <c r="AI578" i="6"/>
  <c r="F165" i="7"/>
  <c r="EH165" i="7"/>
  <c r="H26" i="8"/>
  <c r="FX122" i="9"/>
  <c r="L122" i="9"/>
  <c r="BC122" i="9"/>
  <c r="FX70" i="9"/>
  <c r="W209" i="9"/>
  <c r="N209" i="9"/>
  <c r="Q207" i="9"/>
  <c r="O207" i="9" s="1"/>
  <c r="BE200" i="9"/>
  <c r="F200" i="9" s="1"/>
  <c r="BJ193" i="9"/>
  <c r="J195" i="9"/>
  <c r="J193" i="9" s="1"/>
  <c r="BI193" i="9"/>
  <c r="W195" i="9"/>
  <c r="BE195" i="9"/>
  <c r="F195" i="9" s="1"/>
  <c r="AS204" i="6"/>
  <c r="N85" i="9"/>
  <c r="BV85" i="9"/>
  <c r="L81" i="9"/>
  <c r="BG53" i="9"/>
  <c r="BC86" i="9"/>
  <c r="BE57" i="9"/>
  <c r="BC136" i="9"/>
  <c r="BC215" i="8"/>
  <c r="D215" i="8" s="1"/>
  <c r="BC100" i="9"/>
  <c r="GC35" i="9"/>
  <c r="BF83" i="8"/>
  <c r="W54" i="8"/>
  <c r="Q54" i="8"/>
  <c r="BE88" i="7"/>
  <c r="L46" i="7"/>
  <c r="O97" i="7"/>
  <c r="AT538" i="6"/>
  <c r="AU538" i="6" s="1"/>
  <c r="EH63" i="7"/>
  <c r="AN92" i="6"/>
  <c r="J214" i="6"/>
  <c r="AV215" i="6"/>
  <c r="AM215" i="6"/>
  <c r="AW531" i="6"/>
  <c r="AS531" i="6"/>
  <c r="AT531" i="6"/>
  <c r="AU531" i="6" s="1"/>
  <c r="AW539" i="6"/>
  <c r="AS539" i="6"/>
  <c r="AT539" i="6"/>
  <c r="AU539" i="6" s="1"/>
  <c r="CD18" i="7"/>
  <c r="F50" i="7"/>
  <c r="EH50" i="7"/>
  <c r="W73" i="7"/>
  <c r="Q73" i="7"/>
  <c r="BV73" i="7"/>
  <c r="AM114" i="7"/>
  <c r="BE114" i="7"/>
  <c r="BC182" i="7"/>
  <c r="D182" i="7" s="1"/>
  <c r="L21" i="8"/>
  <c r="CR31" i="8"/>
  <c r="I31" i="8"/>
  <c r="L82" i="8"/>
  <c r="BC134" i="8"/>
  <c r="D134" i="8" s="1"/>
  <c r="O134" i="8"/>
  <c r="L134" i="8"/>
  <c r="H79" i="8"/>
  <c r="W101" i="8"/>
  <c r="BH193" i="9"/>
  <c r="AM205" i="9"/>
  <c r="AM173" i="9"/>
  <c r="BC173" i="9" s="1"/>
  <c r="D173" i="9" s="1"/>
  <c r="AE217" i="9"/>
  <c r="N217" i="9"/>
  <c r="AE199" i="9"/>
  <c r="BE199" i="9"/>
  <c r="F199" i="9" s="1"/>
  <c r="AE197" i="9"/>
  <c r="BE197" i="9"/>
  <c r="F197" i="9" s="1"/>
  <c r="AE196" i="9"/>
  <c r="N196" i="9"/>
  <c r="BE194" i="9"/>
  <c r="F194" i="9" s="1"/>
  <c r="AE194" i="9"/>
  <c r="Q85" i="9"/>
  <c r="W57" i="9"/>
  <c r="L18" i="9"/>
  <c r="CR83" i="8"/>
  <c r="AT530" i="6"/>
  <c r="AU530" i="6" s="1"/>
  <c r="L37" i="8"/>
  <c r="AS517" i="6"/>
  <c r="O35" i="8"/>
  <c r="L97" i="7"/>
  <c r="O91" i="9"/>
  <c r="BE111" i="8"/>
  <c r="J87" i="6"/>
  <c r="AV92" i="6"/>
  <c r="J672" i="6"/>
  <c r="AV673" i="6"/>
  <c r="AI25" i="7"/>
  <c r="L63" i="7"/>
  <c r="O63" i="7"/>
  <c r="F113" i="7"/>
  <c r="EH113" i="7"/>
  <c r="F81" i="7"/>
  <c r="EH81" i="7"/>
  <c r="BE206" i="7"/>
  <c r="N206" i="7"/>
  <c r="Q141" i="7"/>
  <c r="G73" i="8"/>
  <c r="E65" i="8"/>
  <c r="DC65" i="8"/>
  <c r="N55" i="8"/>
  <c r="W59" i="8"/>
  <c r="Q59" i="8"/>
  <c r="BE59" i="8"/>
  <c r="F59" i="8" s="1"/>
  <c r="BK94" i="8"/>
  <c r="CU94" i="8" s="1"/>
  <c r="CW94" i="8"/>
  <c r="K26" i="9"/>
  <c r="GB89" i="9"/>
  <c r="BI144" i="9"/>
  <c r="BI141" i="9" s="1"/>
  <c r="AP227" i="9"/>
  <c r="AE214" i="9"/>
  <c r="BC214" i="9" s="1"/>
  <c r="D214" i="9" s="1"/>
  <c r="N214" i="9"/>
  <c r="J212" i="9"/>
  <c r="J207" i="9" s="1"/>
  <c r="BI207" i="9"/>
  <c r="BE208" i="9"/>
  <c r="F208" i="9" s="1"/>
  <c r="N208" i="9"/>
  <c r="AV204"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98" i="9"/>
  <c r="GB98" i="9"/>
  <c r="M89" i="9"/>
  <c r="P89" i="9"/>
  <c r="GB75" i="9"/>
  <c r="E75" i="9"/>
  <c r="Q68" i="9"/>
  <c r="BV68" i="9"/>
  <c r="GB50" i="9"/>
  <c r="E50" i="9"/>
  <c r="BM26" i="9"/>
  <c r="BK27" i="9"/>
  <c r="EB26" i="9"/>
  <c r="AE200" i="8"/>
  <c r="N200" i="8"/>
  <c r="AG79" i="8"/>
  <c r="T79" i="8"/>
  <c r="K65" i="8"/>
  <c r="CT65" i="8"/>
  <c r="AT90" i="6"/>
  <c r="AU90" i="6" s="1"/>
  <c r="I92" i="6"/>
  <c r="AE114"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AT30" i="9"/>
  <c r="GB100" i="9"/>
  <c r="BE110" i="9"/>
  <c r="BE128" i="9"/>
  <c r="BG131" i="9"/>
  <c r="BM89" i="9"/>
  <c r="Y104" i="9"/>
  <c r="AD103" i="9"/>
  <c r="L118" i="9"/>
  <c r="AF29" i="9"/>
  <c r="BM43"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N110" i="9"/>
  <c r="AJ103" i="9"/>
  <c r="Q105" i="9"/>
  <c r="FF103" i="9"/>
  <c r="Q100" i="9"/>
  <c r="J83" i="9"/>
  <c r="CS83" i="9"/>
  <c r="T65" i="9"/>
  <c r="BV64" i="9"/>
  <c r="AE64" i="9"/>
  <c r="R55" i="9"/>
  <c r="BF55" i="9"/>
  <c r="G55" i="9" s="1"/>
  <c r="CD53" i="9"/>
  <c r="BV38" i="9"/>
  <c r="EO15" i="9"/>
  <c r="AF189" i="8"/>
  <c r="P189" i="8"/>
  <c r="Y190" i="8"/>
  <c r="BE91" i="8"/>
  <c r="F91" i="8" s="1"/>
  <c r="FL30" i="8"/>
  <c r="EJ30" i="8"/>
  <c r="N75" i="8"/>
  <c r="N80" i="8"/>
  <c r="E67" i="8"/>
  <c r="BE80" i="8"/>
  <c r="F80" i="8" s="1"/>
  <c r="CQ65" i="8"/>
  <c r="DE125" i="8"/>
  <c r="E125" i="8"/>
  <c r="BF19" i="9"/>
  <c r="AJ30" i="9"/>
  <c r="FP19" i="9"/>
  <c r="BC198" i="8"/>
  <c r="D198" i="8" s="1"/>
  <c r="EP30" i="9"/>
  <c r="FZ21" i="9"/>
  <c r="X30" i="9"/>
  <c r="EZ30" i="9"/>
  <c r="K19" i="9"/>
  <c r="AD30" i="9"/>
  <c r="AP103" i="9"/>
  <c r="FZ68" i="9"/>
  <c r="BF84" i="9"/>
  <c r="G84" i="9" s="1"/>
  <c r="AZ103" i="9"/>
  <c r="FY111" i="9"/>
  <c r="BH65" i="9"/>
  <c r="EV103" i="9"/>
  <c r="EG103" i="9"/>
  <c r="P111" i="9"/>
  <c r="BC118" i="9"/>
  <c r="BE70" i="9"/>
  <c r="BE93" i="9"/>
  <c r="BE100" i="9"/>
  <c r="FZ112" i="9"/>
  <c r="W68"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DE67" i="8"/>
  <c r="AB103" i="8"/>
  <c r="BH79" i="8"/>
  <c r="BE158" i="8"/>
  <c r="F158" i="8" s="1"/>
  <c r="BE170" i="8"/>
  <c r="F170" i="8" s="1"/>
  <c r="R16" i="9"/>
  <c r="FV30" i="9"/>
  <c r="Q39" i="9"/>
  <c r="BJ19" i="9"/>
  <c r="FH103" i="9"/>
  <c r="BM53" i="9"/>
  <c r="GB80" i="9"/>
  <c r="BG107" i="9"/>
  <c r="W112" i="9"/>
  <c r="N70" i="9"/>
  <c r="CT73" i="9"/>
  <c r="N100" i="9"/>
  <c r="V123" i="9"/>
  <c r="BU65"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93" i="8"/>
  <c r="O193" i="8" s="1"/>
  <c r="DC56" i="8"/>
  <c r="DE56" i="8"/>
  <c r="BE81" i="9"/>
  <c r="Q66" i="9"/>
  <c r="E23" i="9"/>
  <c r="GB23" i="9"/>
  <c r="N21" i="9"/>
  <c r="V19" i="9"/>
  <c r="EJ15" i="9"/>
  <c r="AE216" i="8"/>
  <c r="N216" i="8"/>
  <c r="AE194" i="8"/>
  <c r="N194" i="8"/>
  <c r="BE194" i="8"/>
  <c r="F194" i="8" s="1"/>
  <c r="AW193" i="8"/>
  <c r="AU193" i="8" s="1"/>
  <c r="W125" i="8"/>
  <c r="BE125" i="8"/>
  <c r="F125" i="8" s="1"/>
  <c r="AG123" i="8"/>
  <c r="BH123" i="8"/>
  <c r="BH104" i="8"/>
  <c r="DB79" i="8"/>
  <c r="J73" i="8"/>
  <c r="CS73" i="8"/>
  <c r="AE71" i="8"/>
  <c r="BV71" i="8"/>
  <c r="N71" i="8"/>
  <c r="BE201" i="7"/>
  <c r="N201" i="7"/>
  <c r="AE201" i="7"/>
  <c r="BM144" i="7"/>
  <c r="BN141"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S123" i="8"/>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FM19" i="9"/>
  <c r="BR204" i="8"/>
  <c r="BJ31" i="8"/>
  <c r="AO207" i="7"/>
  <c r="AX189" i="7"/>
  <c r="AQ189" i="7"/>
  <c r="AC189" i="7"/>
  <c r="L169" i="7"/>
  <c r="S131" i="7"/>
  <c r="BG131" i="7"/>
  <c r="H131" i="7" s="1"/>
  <c r="AG123" i="7"/>
  <c r="AE122" i="7"/>
  <c r="L122" i="7" s="1"/>
  <c r="Q122" i="7"/>
  <c r="CD122" i="7" s="1"/>
  <c r="BM119" i="7"/>
  <c r="AE120" i="7"/>
  <c r="N120" i="7"/>
  <c r="Q120" i="7"/>
  <c r="CD120" i="7" s="1"/>
  <c r="BK113" i="7"/>
  <c r="BM111" i="7"/>
  <c r="BK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BM79" i="7"/>
  <c r="BK79" i="7" s="1"/>
  <c r="AT286" i="6"/>
  <c r="AU286" i="6" s="1"/>
  <c r="AS286" i="6"/>
  <c r="AW286" i="6"/>
  <c r="BH129" i="7"/>
  <c r="I129" i="7" s="1"/>
  <c r="Q100" i="7"/>
  <c r="CD100" i="7" s="1"/>
  <c r="Q66" i="7"/>
  <c r="CD66" i="7" s="1"/>
  <c r="BV66" i="7"/>
  <c r="Y54" i="7"/>
  <c r="J43" i="7"/>
  <c r="BQ30" i="7"/>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AS45" i="6"/>
  <c r="AW45" i="6"/>
  <c r="AS77" i="6"/>
  <c r="AW75" i="6"/>
  <c r="AW59" i="6"/>
  <c r="AW24" i="6"/>
  <c r="AS24" i="6"/>
  <c r="R12" i="3"/>
  <c r="O50" i="1" l="1"/>
  <c r="O52" i="1"/>
  <c r="O62" i="1"/>
  <c r="O13" i="1"/>
  <c r="O18" i="1"/>
  <c r="M18" i="1" s="1"/>
  <c r="G21" i="4" s="1"/>
  <c r="F21" i="4" s="1"/>
  <c r="D21" i="4" s="1"/>
  <c r="C21" i="4" s="1"/>
  <c r="O93" i="1"/>
  <c r="O53" i="1"/>
  <c r="O99" i="1"/>
  <c r="M99" i="1" s="1"/>
  <c r="G102" i="4" s="1"/>
  <c r="F102" i="4" s="1"/>
  <c r="D102" i="4" s="1"/>
  <c r="C102" i="4" s="1"/>
  <c r="O36" i="1"/>
  <c r="O100" i="1"/>
  <c r="O76" i="1"/>
  <c r="O82" i="1"/>
  <c r="O89" i="1"/>
  <c r="M89" i="1" s="1"/>
  <c r="G92" i="4" s="1"/>
  <c r="F92" i="4" s="1"/>
  <c r="D92" i="4" s="1"/>
  <c r="C92" i="4" s="1"/>
  <c r="O77" i="1"/>
  <c r="O78" i="1"/>
  <c r="O46" i="1"/>
  <c r="U46" i="1" s="1"/>
  <c r="O70" i="1"/>
  <c r="O38" i="1"/>
  <c r="O48" i="1"/>
  <c r="O97" i="1"/>
  <c r="O42" i="1"/>
  <c r="U42" i="1" s="1"/>
  <c r="O75" i="1"/>
  <c r="M433" i="6"/>
  <c r="M432" i="6" s="1"/>
  <c r="M419" i="6" s="1"/>
  <c r="BC71" i="9"/>
  <c r="D71" i="9" s="1"/>
  <c r="FX71" i="9"/>
  <c r="F102" i="7"/>
  <c r="L184" i="7"/>
  <c r="W94" i="9"/>
  <c r="FX94" i="9" s="1"/>
  <c r="AB140" i="7"/>
  <c r="T140" i="7" s="1"/>
  <c r="L23" i="7"/>
  <c r="AT359" i="6"/>
  <c r="AU359" i="6" s="1"/>
  <c r="D113" i="7"/>
  <c r="AW545" i="6"/>
  <c r="L35" i="8"/>
  <c r="O96" i="7"/>
  <c r="F151" i="7"/>
  <c r="BE73" i="9"/>
  <c r="F73" i="9" s="1"/>
  <c r="L81" i="8"/>
  <c r="AU19" i="9"/>
  <c r="BC71" i="7"/>
  <c r="D71" i="7" s="1"/>
  <c r="N44" i="7"/>
  <c r="FZ94" i="9"/>
  <c r="F55" i="7"/>
  <c r="AW71" i="6"/>
  <c r="AW200" i="6"/>
  <c r="Q84" i="7"/>
  <c r="CD84" i="7" s="1"/>
  <c r="CN94" i="9"/>
  <c r="BC115" i="7"/>
  <c r="D115" i="7" s="1"/>
  <c r="O23" i="7"/>
  <c r="L127" i="7"/>
  <c r="F71" i="9"/>
  <c r="P15" i="8"/>
  <c r="EH106" i="7"/>
  <c r="BF83" i="9"/>
  <c r="G83" i="9" s="1"/>
  <c r="AF343" i="6"/>
  <c r="R103" i="8"/>
  <c r="DE119" i="8"/>
  <c r="R268" i="6"/>
  <c r="N167" i="7"/>
  <c r="W167" i="7"/>
  <c r="Q104" i="8"/>
  <c r="O28" i="7"/>
  <c r="CR65" i="8"/>
  <c r="L70" i="9"/>
  <c r="N104" i="8"/>
  <c r="L207" i="7"/>
  <c r="L125" i="7"/>
  <c r="V12" i="6"/>
  <c r="BC22" i="9"/>
  <c r="D22" i="9" s="1"/>
  <c r="BC81" i="8"/>
  <c r="EH176" i="7"/>
  <c r="AF236" i="7"/>
  <c r="W31" i="8"/>
  <c r="L75" i="9"/>
  <c r="AS71" i="6"/>
  <c r="AS421" i="6"/>
  <c r="AS200" i="6"/>
  <c r="N84" i="7"/>
  <c r="AV232" i="6"/>
  <c r="O127" i="7"/>
  <c r="EO25" i="9"/>
  <c r="F162" i="7"/>
  <c r="L54" i="9"/>
  <c r="EH99" i="7"/>
  <c r="EB30" i="9"/>
  <c r="L203" i="8"/>
  <c r="EH133" i="7"/>
  <c r="EH39" i="7"/>
  <c r="F137" i="9"/>
  <c r="BK65" i="8"/>
  <c r="BC52" i="8"/>
  <c r="D52" i="8" s="1"/>
  <c r="U268" i="6"/>
  <c r="BI103" i="8"/>
  <c r="BI29" i="8" s="1"/>
  <c r="L81" i="7"/>
  <c r="BF189" i="8"/>
  <c r="M103" i="7"/>
  <c r="L37" i="9"/>
  <c r="D37" i="9"/>
  <c r="BD189" i="7"/>
  <c r="J732" i="6"/>
  <c r="AV732" i="6" s="1"/>
  <c r="N184" i="7"/>
  <c r="E119" i="9"/>
  <c r="L86" i="9"/>
  <c r="GA46" i="9"/>
  <c r="BC113" i="7"/>
  <c r="AV14" i="7"/>
  <c r="AO15" i="8"/>
  <c r="F37" i="7"/>
  <c r="BN29" i="7"/>
  <c r="BN25" i="7" s="1"/>
  <c r="BN14" i="7" s="1"/>
  <c r="N62" i="7"/>
  <c r="O36" i="8"/>
  <c r="EH105" i="7"/>
  <c r="AT67" i="6"/>
  <c r="AU67" i="6" s="1"/>
  <c r="BE84" i="8"/>
  <c r="F84" i="8" s="1"/>
  <c r="FX86" i="9"/>
  <c r="L213" i="7"/>
  <c r="DY15" i="9"/>
  <c r="R1" i="8"/>
  <c r="E73" i="9"/>
  <c r="O37" i="9"/>
  <c r="L213" i="8"/>
  <c r="U103" i="7"/>
  <c r="E189" i="7"/>
  <c r="BC137" i="8"/>
  <c r="D137" i="8" s="1"/>
  <c r="EH94" i="7"/>
  <c r="BC138" i="7"/>
  <c r="D138" i="7" s="1"/>
  <c r="R53" i="7"/>
  <c r="AT14" i="8"/>
  <c r="AT12" i="8" s="1"/>
  <c r="N47" i="9"/>
  <c r="AM79" i="9"/>
  <c r="F138" i="7"/>
  <c r="AM15" i="8"/>
  <c r="F118" i="9"/>
  <c r="F35" i="7"/>
  <c r="X12" i="6"/>
  <c r="BE184" i="7"/>
  <c r="EH184" i="7" s="1"/>
  <c r="BM30" i="7"/>
  <c r="AM16" i="7"/>
  <c r="AL140" i="8"/>
  <c r="AL14" i="8" s="1"/>
  <c r="S12" i="3"/>
  <c r="S15" i="8"/>
  <c r="O93" i="7"/>
  <c r="BC70" i="9"/>
  <c r="AU271" i="6"/>
  <c r="AE26" i="9"/>
  <c r="F23" i="7"/>
  <c r="K189" i="7"/>
  <c r="L137" i="8"/>
  <c r="BB236" i="7"/>
  <c r="O75" i="9"/>
  <c r="AS54" i="6"/>
  <c r="Z140" i="8"/>
  <c r="BV65" i="8"/>
  <c r="EH156" i="7"/>
  <c r="V103" i="7"/>
  <c r="DZ15" i="9"/>
  <c r="AW249" i="6"/>
  <c r="Y266" i="6"/>
  <c r="Y11" i="6" s="1"/>
  <c r="GA75" i="9"/>
  <c r="D75" i="9"/>
  <c r="AQ144" i="7"/>
  <c r="EH194" i="7"/>
  <c r="F54" i="9"/>
  <c r="AS522" i="6"/>
  <c r="Y15" i="7"/>
  <c r="N15" i="7" s="1"/>
  <c r="L40" i="7"/>
  <c r="BC40" i="7"/>
  <c r="D40" i="7" s="1"/>
  <c r="AM79" i="7"/>
  <c r="Q51" i="7"/>
  <c r="CD51" i="7" s="1"/>
  <c r="L134" i="7"/>
  <c r="BJ30" i="7"/>
  <c r="N51" i="7"/>
  <c r="BC80" i="8"/>
  <c r="D80" i="8" s="1"/>
  <c r="O15" i="6"/>
  <c r="O12" i="6" s="1"/>
  <c r="G15" i="8"/>
  <c r="I247" i="6"/>
  <c r="AW247" i="6" s="1"/>
  <c r="F127" i="7"/>
  <c r="GB129" i="9"/>
  <c r="O107" i="7"/>
  <c r="Q131" i="8"/>
  <c r="AT522" i="6"/>
  <c r="AU522" i="6" s="1"/>
  <c r="BC108" i="8"/>
  <c r="D108" i="8" s="1"/>
  <c r="CR89" i="9"/>
  <c r="DV103" i="8"/>
  <c r="BE52" i="8"/>
  <c r="F52" i="8" s="1"/>
  <c r="AA141" i="8"/>
  <c r="Y268" i="6"/>
  <c r="Y26" i="9"/>
  <c r="W51" i="7"/>
  <c r="BC51" i="7" s="1"/>
  <c r="D51" i="7" s="1"/>
  <c r="BR140" i="9"/>
  <c r="BC183" i="7"/>
  <c r="D183" i="7" s="1"/>
  <c r="BC67" i="9"/>
  <c r="D67" i="9" s="1"/>
  <c r="AV278" i="6"/>
  <c r="BD15" i="8"/>
  <c r="EE26" i="9"/>
  <c r="EH64" i="7"/>
  <c r="I189" i="8"/>
  <c r="L32" i="8"/>
  <c r="DT26" i="9"/>
  <c r="BC93" i="8"/>
  <c r="D93" i="8" s="1"/>
  <c r="FX36" i="9"/>
  <c r="BE114" i="8"/>
  <c r="F114" i="8" s="1"/>
  <c r="K204" i="7"/>
  <c r="AG15" i="8"/>
  <c r="Q19" i="7"/>
  <c r="CD19" i="7" s="1"/>
  <c r="BI30" i="7"/>
  <c r="FZ27" i="9"/>
  <c r="E119" i="8"/>
  <c r="Q27" i="9"/>
  <c r="N190" i="7"/>
  <c r="BC167" i="9"/>
  <c r="D167" i="9" s="1"/>
  <c r="CW94" i="9"/>
  <c r="W27" i="9"/>
  <c r="O27" i="9" s="1"/>
  <c r="DE83" i="8"/>
  <c r="CN43" i="9"/>
  <c r="BD15" i="7"/>
  <c r="Y43" i="7"/>
  <c r="BV101" i="8"/>
  <c r="Y103" i="9"/>
  <c r="BG153" i="7"/>
  <c r="H153" i="7" s="1"/>
  <c r="BE79" i="7"/>
  <c r="F79" i="7" s="1"/>
  <c r="EN29" i="9"/>
  <c r="DE79" i="8"/>
  <c r="ES15" i="9"/>
  <c r="BV44" i="8"/>
  <c r="AX225" i="8"/>
  <c r="DC83" i="8"/>
  <c r="EH173" i="7"/>
  <c r="GB43" i="9"/>
  <c r="F17" i="7"/>
  <c r="BE27" i="9"/>
  <c r="L80" i="8"/>
  <c r="BF103" i="7"/>
  <c r="BE205" i="7"/>
  <c r="O18" i="8"/>
  <c r="EH49" i="7"/>
  <c r="O16" i="7"/>
  <c r="E26" i="8"/>
  <c r="Q44" i="8"/>
  <c r="L33" i="8"/>
  <c r="AV811" i="6"/>
  <c r="FX92" i="9"/>
  <c r="BI204" i="8"/>
  <c r="AE16" i="8"/>
  <c r="Q114" i="8"/>
  <c r="L18" i="8"/>
  <c r="AP140" i="7"/>
  <c r="O33" i="8"/>
  <c r="BC81" i="7"/>
  <c r="D81" i="7" s="1"/>
  <c r="L65" i="7"/>
  <c r="S53" i="7"/>
  <c r="N111" i="8"/>
  <c r="H15" i="9"/>
  <c r="J123" i="9"/>
  <c r="L198" i="7"/>
  <c r="CW89" i="8"/>
  <c r="O122" i="8"/>
  <c r="BC18" i="9"/>
  <c r="F92" i="9"/>
  <c r="AK15" i="6"/>
  <c r="AK12" i="6" s="1"/>
  <c r="BE131" i="8"/>
  <c r="F131" i="8" s="1"/>
  <c r="O112" i="8"/>
  <c r="O49" i="8"/>
  <c r="BC105" i="7"/>
  <c r="D105" i="7" s="1"/>
  <c r="Q10" i="1"/>
  <c r="O73" i="8"/>
  <c r="L35" i="9"/>
  <c r="AW142" i="7"/>
  <c r="AU142" i="7" s="1"/>
  <c r="E19" i="8"/>
  <c r="I1" i="8" s="1"/>
  <c r="J1" i="8" s="1"/>
  <c r="L97" i="8"/>
  <c r="GA21" i="9"/>
  <c r="L49" i="8"/>
  <c r="F67" i="7"/>
  <c r="CT89" i="8"/>
  <c r="Q19" i="8"/>
  <c r="BE111" i="7"/>
  <c r="F111" i="7" s="1"/>
  <c r="CN101" i="8"/>
  <c r="X29" i="8"/>
  <c r="BC73" i="8"/>
  <c r="BE60" i="8"/>
  <c r="F60" i="8" s="1"/>
  <c r="N207" i="7"/>
  <c r="E16" i="8"/>
  <c r="N73" i="8"/>
  <c r="L190" i="7"/>
  <c r="AG270" i="6"/>
  <c r="AV271" i="6"/>
  <c r="AT733" i="6"/>
  <c r="AU733" i="6" s="1"/>
  <c r="CQ94" i="8"/>
  <c r="AA30" i="7"/>
  <c r="S30" i="7" s="1"/>
  <c r="BE73" i="8"/>
  <c r="F73" i="8" s="1"/>
  <c r="L193" i="7"/>
  <c r="EE15" i="9"/>
  <c r="AT121" i="6"/>
  <c r="AU121" i="6" s="1"/>
  <c r="AS121" i="6"/>
  <c r="AW121" i="6"/>
  <c r="O94" i="9"/>
  <c r="L36" i="8"/>
  <c r="BI30" i="9"/>
  <c r="BI189" i="7"/>
  <c r="BI140" i="7" s="1"/>
  <c r="L108" i="7"/>
  <c r="D110" i="9"/>
  <c r="Q16" i="9"/>
  <c r="X29" i="7"/>
  <c r="Z419" i="6"/>
  <c r="Z266" i="6" s="1"/>
  <c r="BC34" i="7"/>
  <c r="D34" i="7" s="1"/>
  <c r="O34" i="7"/>
  <c r="BY73" i="7"/>
  <c r="BC102" i="9"/>
  <c r="D102" i="9" s="1"/>
  <c r="CD73" i="7"/>
  <c r="BE193" i="7"/>
  <c r="BE190" i="7"/>
  <c r="EH190" i="7" s="1"/>
  <c r="EA15" i="9"/>
  <c r="BF83" i="7"/>
  <c r="G83" i="7" s="1"/>
  <c r="D133" i="9"/>
  <c r="DH29" i="8"/>
  <c r="F135" i="7"/>
  <c r="F152" i="7"/>
  <c r="L101" i="7"/>
  <c r="V15" i="8"/>
  <c r="GC116" i="9"/>
  <c r="AS180" i="6"/>
  <c r="BC205" i="8"/>
  <c r="Q31" i="7"/>
  <c r="CD31" i="7" s="1"/>
  <c r="AT732" i="6"/>
  <c r="AU732" i="6" s="1"/>
  <c r="CD94" i="7"/>
  <c r="BE73" i="7"/>
  <c r="F73" i="7" s="1"/>
  <c r="F190" i="8"/>
  <c r="BG153" i="9"/>
  <c r="H153" i="9" s="1"/>
  <c r="EQ29" i="9"/>
  <c r="BL29" i="7"/>
  <c r="BL25" i="7" s="1"/>
  <c r="BL14" i="7" s="1"/>
  <c r="O124" i="8"/>
  <c r="BM141" i="8"/>
  <c r="BK141" i="8" s="1"/>
  <c r="AI140" i="7"/>
  <c r="AU420" i="6"/>
  <c r="AW61" i="6"/>
  <c r="AS61" i="6"/>
  <c r="AT61" i="6"/>
  <c r="AU61" i="6" s="1"/>
  <c r="F62" i="7"/>
  <c r="EH62" i="7"/>
  <c r="FX47" i="9"/>
  <c r="L47" i="9"/>
  <c r="O47" i="9"/>
  <c r="FX85" i="9"/>
  <c r="BV65" i="7"/>
  <c r="FX93" i="9"/>
  <c r="DC15" i="8"/>
  <c r="EH124" i="7"/>
  <c r="FX49" i="9"/>
  <c r="N193" i="7"/>
  <c r="EH40" i="7"/>
  <c r="BV62" i="7"/>
  <c r="BE55" i="9"/>
  <c r="L78" i="8"/>
  <c r="BE16" i="7"/>
  <c r="EH16" i="7" s="1"/>
  <c r="FZ49" i="9"/>
  <c r="BC39" i="9"/>
  <c r="O49" i="9"/>
  <c r="BB227" i="9"/>
  <c r="BC112" i="7"/>
  <c r="D112" i="7" s="1"/>
  <c r="CW73" i="8"/>
  <c r="AM143" i="7"/>
  <c r="BC143" i="7" s="1"/>
  <c r="D143" i="7" s="1"/>
  <c r="AO142" i="7"/>
  <c r="AS579" i="6"/>
  <c r="AW579" i="6"/>
  <c r="BE19" i="7"/>
  <c r="EH19" i="7" s="1"/>
  <c r="BV49" i="9"/>
  <c r="W58" i="8"/>
  <c r="BC58" i="8" s="1"/>
  <c r="D58" i="8" s="1"/>
  <c r="AM15" i="9"/>
  <c r="O60" i="1"/>
  <c r="M60" i="1" s="1"/>
  <c r="G63" i="4" s="1"/>
  <c r="F63" i="4" s="1"/>
  <c r="D63" i="4" s="1"/>
  <c r="C63" i="4" s="1"/>
  <c r="BC96" i="7"/>
  <c r="D96" i="7" s="1"/>
  <c r="O40" i="1"/>
  <c r="M40" i="1" s="1"/>
  <c r="G43" i="4" s="1"/>
  <c r="F43" i="4" s="1"/>
  <c r="D43" i="4" s="1"/>
  <c r="C43" i="4" s="1"/>
  <c r="O26" i="1"/>
  <c r="O81" i="1"/>
  <c r="M81" i="1" s="1"/>
  <c r="G84" i="4" s="1"/>
  <c r="F84" i="4" s="1"/>
  <c r="D84" i="4" s="1"/>
  <c r="C84" i="4" s="1"/>
  <c r="AA268" i="6"/>
  <c r="I16" i="8"/>
  <c r="I15" i="8" s="1"/>
  <c r="L39" i="9"/>
  <c r="O19" i="1"/>
  <c r="O71" i="1"/>
  <c r="U71" i="1" s="1"/>
  <c r="FH29" i="9"/>
  <c r="DC101" i="8"/>
  <c r="AG103" i="7"/>
  <c r="AE103" i="7" s="1"/>
  <c r="BE143" i="7"/>
  <c r="BE142" i="7" s="1"/>
  <c r="BC142" i="7" s="1"/>
  <c r="T15" i="8"/>
  <c r="Q57" i="8"/>
  <c r="Y15" i="9"/>
  <c r="L122" i="8"/>
  <c r="BC74" i="9"/>
  <c r="D74" i="9" s="1"/>
  <c r="L93" i="9"/>
  <c r="L77" i="8"/>
  <c r="DE101" i="8"/>
  <c r="DV30" i="8"/>
  <c r="L110" i="8"/>
  <c r="BC122" i="8"/>
  <c r="D122" i="8" s="1"/>
  <c r="N107" i="7"/>
  <c r="O126" i="7"/>
  <c r="N61" i="7"/>
  <c r="EH32" i="7"/>
  <c r="AS523" i="6"/>
  <c r="O21" i="8"/>
  <c r="EH33" i="7"/>
  <c r="G103" i="7"/>
  <c r="CD143" i="7"/>
  <c r="AW204" i="8"/>
  <c r="AU204" i="8" s="1"/>
  <c r="CP89" i="9"/>
  <c r="CU73" i="8"/>
  <c r="BE58" i="8"/>
  <c r="F58" i="8" s="1"/>
  <c r="M341" i="6"/>
  <c r="M266" i="6" s="1"/>
  <c r="M11" i="6" s="1"/>
  <c r="BH140" i="7"/>
  <c r="I140" i="7" s="1"/>
  <c r="N57" i="8"/>
  <c r="N49" i="9"/>
  <c r="L201" i="8"/>
  <c r="L67" i="9"/>
  <c r="FX31" i="9"/>
  <c r="EH20" i="7"/>
  <c r="DW26" i="9"/>
  <c r="BC116" i="9"/>
  <c r="GA116" i="9" s="1"/>
  <c r="N153" i="9"/>
  <c r="L28" i="7"/>
  <c r="L32" i="9"/>
  <c r="O117" i="8"/>
  <c r="AO189" i="9"/>
  <c r="DC119" i="8"/>
  <c r="BE49" i="9"/>
  <c r="GC49" i="9" s="1"/>
  <c r="BY43" i="7"/>
  <c r="F58" i="9"/>
  <c r="O96" i="1"/>
  <c r="U96" i="1" s="1"/>
  <c r="O15" i="1"/>
  <c r="U15" i="1" s="1"/>
  <c r="O102" i="1"/>
  <c r="M102" i="1" s="1"/>
  <c r="G105" i="4" s="1"/>
  <c r="F105" i="4" s="1"/>
  <c r="D105" i="4" s="1"/>
  <c r="C105" i="4" s="1"/>
  <c r="L52" i="8"/>
  <c r="BH15" i="8"/>
  <c r="BG189" i="9"/>
  <c r="AW180" i="6"/>
  <c r="O79" i="1"/>
  <c r="M79" i="1" s="1"/>
  <c r="G82" i="4" s="1"/>
  <c r="F82" i="4" s="1"/>
  <c r="D82" i="4" s="1"/>
  <c r="C82" i="4" s="1"/>
  <c r="O12" i="1"/>
  <c r="M12" i="1" s="1"/>
  <c r="G15" i="4" s="1"/>
  <c r="F15" i="4" s="1"/>
  <c r="D15" i="4" s="1"/>
  <c r="C15" i="4" s="1"/>
  <c r="L77" i="7"/>
  <c r="GA139" i="9"/>
  <c r="BV57" i="8"/>
  <c r="AH12" i="6"/>
  <c r="BV59" i="9"/>
  <c r="AG30" i="7"/>
  <c r="AE30" i="7" s="1"/>
  <c r="BC116" i="7"/>
  <c r="D116" i="7" s="1"/>
  <c r="BO29" i="8"/>
  <c r="BO25" i="8" s="1"/>
  <c r="BO14" i="8" s="1"/>
  <c r="BO11" i="8" s="1"/>
  <c r="O41" i="8"/>
  <c r="Q119" i="7"/>
  <c r="CD119" i="7" s="1"/>
  <c r="AG103" i="8"/>
  <c r="AE103" i="8" s="1"/>
  <c r="Q107" i="7"/>
  <c r="CD107" i="7" s="1"/>
  <c r="AN236" i="7"/>
  <c r="BE61" i="7"/>
  <c r="AW523" i="6"/>
  <c r="Q47" i="9"/>
  <c r="BC117" i="8"/>
  <c r="D117" i="8" s="1"/>
  <c r="BC196" i="7"/>
  <c r="D196" i="7" s="1"/>
  <c r="BC102" i="8"/>
  <c r="D102" i="8" s="1"/>
  <c r="Q107" i="9"/>
  <c r="F18" i="7"/>
  <c r="I578" i="6"/>
  <c r="E89" i="8"/>
  <c r="BE153" i="9"/>
  <c r="F153" i="9" s="1"/>
  <c r="Q49" i="9"/>
  <c r="L126" i="7"/>
  <c r="L74" i="8"/>
  <c r="DS103" i="8"/>
  <c r="O32" i="9"/>
  <c r="AF489" i="6"/>
  <c r="AS489" i="6" s="1"/>
  <c r="AQ144" i="9"/>
  <c r="AO144" i="9" s="1"/>
  <c r="W111" i="8"/>
  <c r="O111" i="8" s="1"/>
  <c r="BC132" i="8"/>
  <c r="D132" i="8" s="1"/>
  <c r="O33" i="1"/>
  <c r="U33" i="1" s="1"/>
  <c r="O58" i="1"/>
  <c r="O86" i="1"/>
  <c r="M86" i="1" s="1"/>
  <c r="G89" i="4" s="1"/>
  <c r="F89" i="4" s="1"/>
  <c r="D89" i="4" s="1"/>
  <c r="C89" i="4" s="1"/>
  <c r="D169" i="7"/>
  <c r="O45" i="1"/>
  <c r="U45" i="1" s="1"/>
  <c r="O80" i="1"/>
  <c r="U80" i="1" s="1"/>
  <c r="D125" i="9"/>
  <c r="AE15" i="7"/>
  <c r="BC28" i="8"/>
  <c r="D28" i="8" s="1"/>
  <c r="BE57" i="8"/>
  <c r="F57" i="8" s="1"/>
  <c r="AW30" i="7"/>
  <c r="AU30" i="7" s="1"/>
  <c r="O112" i="7"/>
  <c r="BC78" i="8"/>
  <c r="D78" i="8" s="1"/>
  <c r="D118" i="8"/>
  <c r="FZ55" i="9"/>
  <c r="W62" i="7"/>
  <c r="O62" i="7" s="1"/>
  <c r="W104" i="8"/>
  <c r="L104" i="8" s="1"/>
  <c r="BC16" i="7"/>
  <c r="BC41" i="8"/>
  <c r="D41" i="8" s="1"/>
  <c r="AJ29" i="8"/>
  <c r="AJ25" i="8" s="1"/>
  <c r="AG25" i="8" s="1"/>
  <c r="AE25" i="8" s="1"/>
  <c r="E131" i="8"/>
  <c r="W61" i="7"/>
  <c r="BC61" i="7" s="1"/>
  <c r="D61" i="7" s="1"/>
  <c r="E123" i="9"/>
  <c r="BN14" i="8"/>
  <c r="E94" i="9"/>
  <c r="W111" i="7"/>
  <c r="W144" i="8"/>
  <c r="AW141" i="9"/>
  <c r="AU141" i="9" s="1"/>
  <c r="AD236" i="7"/>
  <c r="AU15" i="7"/>
  <c r="N65" i="7"/>
  <c r="BB140" i="8"/>
  <c r="BB14" i="8" s="1"/>
  <c r="BB12" i="8" s="1"/>
  <c r="DC131" i="8"/>
  <c r="BC199" i="7"/>
  <c r="D199" i="7" s="1"/>
  <c r="F178" i="7"/>
  <c r="W26" i="7"/>
  <c r="O26" i="7" s="1"/>
  <c r="F26" i="7"/>
  <c r="D73" i="8"/>
  <c r="R103" i="7"/>
  <c r="EM103" i="9"/>
  <c r="F78" i="9"/>
  <c r="N111" i="7"/>
  <c r="BC47" i="9"/>
  <c r="D47" i="9" s="1"/>
  <c r="O57" i="8"/>
  <c r="BV55" i="9"/>
  <c r="F117" i="7"/>
  <c r="N19" i="8"/>
  <c r="AG29" i="7"/>
  <c r="AE29" i="7" s="1"/>
  <c r="BC82" i="8"/>
  <c r="D82" i="8" s="1"/>
  <c r="W65" i="8"/>
  <c r="AS545" i="6"/>
  <c r="L85" i="9"/>
  <c r="O29" i="1"/>
  <c r="M29" i="1" s="1"/>
  <c r="G32" i="4" s="1"/>
  <c r="F32" i="4" s="1"/>
  <c r="D32" i="4" s="1"/>
  <c r="C32" i="4" s="1"/>
  <c r="O65" i="1"/>
  <c r="O90" i="1"/>
  <c r="M90" i="1" s="1"/>
  <c r="G93" i="4" s="1"/>
  <c r="F93" i="4" s="1"/>
  <c r="D93" i="4" s="1"/>
  <c r="C93" i="4" s="1"/>
  <c r="BG172" i="9"/>
  <c r="H172" i="9" s="1"/>
  <c r="U266" i="6"/>
  <c r="D110" i="8"/>
  <c r="O106" i="1"/>
  <c r="U106" i="1" s="1"/>
  <c r="O32" i="1"/>
  <c r="U32" i="1" s="1"/>
  <c r="BF15" i="8"/>
  <c r="Q62" i="7"/>
  <c r="CD62" i="7" s="1"/>
  <c r="BV61" i="7"/>
  <c r="BC20" i="9"/>
  <c r="GA20" i="9" s="1"/>
  <c r="BH140" i="8"/>
  <c r="I140" i="8" s="1"/>
  <c r="CR79" i="9"/>
  <c r="CN89" i="9"/>
  <c r="BC134" i="7"/>
  <c r="D134" i="7" s="1"/>
  <c r="O65" i="7"/>
  <c r="EH72" i="7"/>
  <c r="L46" i="8"/>
  <c r="EH69" i="7"/>
  <c r="CS89" i="8"/>
  <c r="EH26" i="7"/>
  <c r="AV12" i="7"/>
  <c r="AV11" i="7"/>
  <c r="O205" i="7"/>
  <c r="CD205" i="7"/>
  <c r="F36" i="7"/>
  <c r="EH36" i="7"/>
  <c r="H143" i="7"/>
  <c r="H142" i="7" s="1"/>
  <c r="BG142" i="7"/>
  <c r="U15" i="9"/>
  <c r="CB101" i="7"/>
  <c r="BC101" i="7"/>
  <c r="D101" i="7" s="1"/>
  <c r="Q58" i="8"/>
  <c r="L196" i="7"/>
  <c r="BC23" i="8"/>
  <c r="D23" i="8" s="1"/>
  <c r="O117" i="7"/>
  <c r="BE87" i="8"/>
  <c r="F87" i="8" s="1"/>
  <c r="BC35" i="9"/>
  <c r="D35" i="9" s="1"/>
  <c r="X140" i="7"/>
  <c r="X236" i="7"/>
  <c r="AV489" i="6"/>
  <c r="AG488" i="6"/>
  <c r="Q60" i="8"/>
  <c r="BV60" i="8"/>
  <c r="F117" i="9"/>
  <c r="GC117" i="9"/>
  <c r="BJ15" i="8"/>
  <c r="AM131" i="7"/>
  <c r="BC131" i="7" s="1"/>
  <c r="D131" i="7" s="1"/>
  <c r="T30" i="8"/>
  <c r="BQ14" i="8"/>
  <c r="BQ11" i="8" s="1"/>
  <c r="EH93" i="7"/>
  <c r="AH140" i="8"/>
  <c r="BC67" i="7"/>
  <c r="D67" i="7" s="1"/>
  <c r="AO103" i="7"/>
  <c r="AM103" i="7" s="1"/>
  <c r="N107" i="9"/>
  <c r="CP94" i="8"/>
  <c r="L23" i="8"/>
  <c r="BC117" i="7"/>
  <c r="D117" i="7" s="1"/>
  <c r="EH150" i="7"/>
  <c r="BV87" i="8"/>
  <c r="D38" i="9"/>
  <c r="W56" i="8"/>
  <c r="F133" i="9"/>
  <c r="H79" i="9"/>
  <c r="AF689" i="6"/>
  <c r="AT709" i="6"/>
  <c r="AU709" i="6" s="1"/>
  <c r="F197" i="7"/>
  <c r="EH197" i="7"/>
  <c r="FZ101" i="9"/>
  <c r="F86" i="9"/>
  <c r="AW29" i="8"/>
  <c r="BE131" i="7"/>
  <c r="F131" i="7" s="1"/>
  <c r="DU103" i="8"/>
  <c r="Q101" i="7"/>
  <c r="CD101" i="7" s="1"/>
  <c r="V204" i="7"/>
  <c r="Q204" i="7" s="1"/>
  <c r="O204" i="7" s="1"/>
  <c r="BC91" i="7"/>
  <c r="D91" i="7" s="1"/>
  <c r="L104" i="7"/>
  <c r="EH166" i="7"/>
  <c r="CQ73" i="8"/>
  <c r="BC68" i="8"/>
  <c r="D68" i="8" s="1"/>
  <c r="L216" i="7"/>
  <c r="N56" i="8"/>
  <c r="CU89" i="8"/>
  <c r="W60" i="8"/>
  <c r="EB15" i="9"/>
  <c r="DS103" i="9"/>
  <c r="L67" i="7"/>
  <c r="N101" i="7"/>
  <c r="AV713" i="6"/>
  <c r="BC181" i="7"/>
  <c r="D181" i="7" s="1"/>
  <c r="AP140" i="9"/>
  <c r="EH66" i="7"/>
  <c r="O68" i="8"/>
  <c r="BF53" i="8"/>
  <c r="AS709" i="6"/>
  <c r="CQ89" i="9"/>
  <c r="AV420" i="6"/>
  <c r="W419" i="6"/>
  <c r="W266" i="6" s="1"/>
  <c r="Y83" i="8"/>
  <c r="N83" i="8" s="1"/>
  <c r="BM189" i="8"/>
  <c r="BK189" i="8" s="1"/>
  <c r="BC194" i="7"/>
  <c r="D194" i="7" s="1"/>
  <c r="GC109" i="9"/>
  <c r="Q56" i="8"/>
  <c r="Q111" i="7"/>
  <c r="CD111" i="7" s="1"/>
  <c r="O67" i="9"/>
  <c r="BM103" i="7"/>
  <c r="BK103" i="7" s="1"/>
  <c r="AV29" i="8"/>
  <c r="AV25" i="8" s="1"/>
  <c r="AV14" i="8" s="1"/>
  <c r="Z236" i="7"/>
  <c r="BV101" i="7"/>
  <c r="L99" i="7"/>
  <c r="BC210" i="7"/>
  <c r="D210" i="7" s="1"/>
  <c r="BE56" i="8"/>
  <c r="F56" i="8" s="1"/>
  <c r="CR73" i="8"/>
  <c r="AT386" i="6"/>
  <c r="AU386" i="6" s="1"/>
  <c r="AF370" i="6"/>
  <c r="AS386" i="6"/>
  <c r="AW386" i="6"/>
  <c r="K12" i="6"/>
  <c r="BI204" i="9"/>
  <c r="AT811" i="6"/>
  <c r="AU811" i="6" s="1"/>
  <c r="FU30" i="8"/>
  <c r="BG189" i="8"/>
  <c r="L40" i="8"/>
  <c r="BE101" i="7"/>
  <c r="F101" i="7" s="1"/>
  <c r="BI15" i="8"/>
  <c r="AW103" i="8"/>
  <c r="AU103" i="8" s="1"/>
  <c r="FX34" i="9"/>
  <c r="CT53" i="8"/>
  <c r="CW73" i="9"/>
  <c r="AK673" i="6"/>
  <c r="AT676" i="6"/>
  <c r="AU676" i="6" s="1"/>
  <c r="AT896" i="6"/>
  <c r="AU896" i="6" s="1"/>
  <c r="AI895" i="6"/>
  <c r="BU18" i="7"/>
  <c r="H16" i="7"/>
  <c r="H15" i="7" s="1"/>
  <c r="BF43" i="7"/>
  <c r="G43" i="7" s="1"/>
  <c r="G30" i="7" s="1"/>
  <c r="R43" i="7"/>
  <c r="DY103" i="8"/>
  <c r="DP15" i="9"/>
  <c r="J15" i="9"/>
  <c r="AO141" i="8"/>
  <c r="AM141" i="8" s="1"/>
  <c r="F125" i="9"/>
  <c r="GC125" i="9"/>
  <c r="L121" i="9"/>
  <c r="FX121" i="9"/>
  <c r="DT19" i="9"/>
  <c r="DZ103" i="9"/>
  <c r="EK26" i="9"/>
  <c r="BI189" i="9"/>
  <c r="FZ129" i="9"/>
  <c r="BE206" i="9"/>
  <c r="F206" i="9" s="1"/>
  <c r="FX27" i="9"/>
  <c r="BJ189" i="9"/>
  <c r="AM73" i="9"/>
  <c r="Q104" i="7"/>
  <c r="CD104" i="7" s="1"/>
  <c r="BE104" i="7"/>
  <c r="EH104" i="7" s="1"/>
  <c r="GC34" i="9"/>
  <c r="BD189" i="8"/>
  <c r="L143" i="9"/>
  <c r="BP14" i="7"/>
  <c r="BP11" i="7" s="1"/>
  <c r="AF140" i="7"/>
  <c r="AF14" i="7" s="1"/>
  <c r="ES26" i="9"/>
  <c r="L210" i="7"/>
  <c r="L124" i="8"/>
  <c r="F42" i="9"/>
  <c r="BC200" i="7"/>
  <c r="D200" i="7" s="1"/>
  <c r="O99" i="7"/>
  <c r="GC122" i="9"/>
  <c r="F122" i="9"/>
  <c r="F105" i="9"/>
  <c r="GC105" i="9"/>
  <c r="AG144" i="9"/>
  <c r="AE144" i="9" s="1"/>
  <c r="AI141" i="9"/>
  <c r="AI140" i="9" s="1"/>
  <c r="P15" i="9"/>
  <c r="P266" i="6"/>
  <c r="BK83" i="8"/>
  <c r="CU83" i="8" s="1"/>
  <c r="AP140" i="8"/>
  <c r="W206" i="9"/>
  <c r="L206" i="9" s="1"/>
  <c r="N104" i="7"/>
  <c r="DT103" i="8"/>
  <c r="AO189" i="8"/>
  <c r="AM189" i="8" s="1"/>
  <c r="D162" i="7"/>
  <c r="T15" i="9"/>
  <c r="BA140" i="9"/>
  <c r="FG14" i="9" s="1"/>
  <c r="L26" i="7"/>
  <c r="BC50" i="7"/>
  <c r="D50" i="7" s="1"/>
  <c r="GC136" i="9"/>
  <c r="BE104" i="8"/>
  <c r="F104" i="8" s="1"/>
  <c r="AS140" i="8"/>
  <c r="AS14" i="8" s="1"/>
  <c r="AS11" i="8" s="1"/>
  <c r="L50" i="7"/>
  <c r="AW15" i="8"/>
  <c r="D105" i="9"/>
  <c r="GA105" i="9"/>
  <c r="D32" i="9"/>
  <c r="GA32" i="9"/>
  <c r="N149" i="7"/>
  <c r="BR14" i="7"/>
  <c r="BR11" i="7" s="1"/>
  <c r="BC78" i="9"/>
  <c r="GA78" i="9" s="1"/>
  <c r="L188" i="9"/>
  <c r="AL227" i="9"/>
  <c r="EA103" i="9"/>
  <c r="BC124" i="8"/>
  <c r="D124" i="8" s="1"/>
  <c r="GC38" i="9"/>
  <c r="AA29" i="7"/>
  <c r="AA25" i="7" s="1"/>
  <c r="S25" i="7" s="1"/>
  <c r="O138" i="7"/>
  <c r="Q59" i="9"/>
  <c r="AX140" i="8"/>
  <c r="AX14" i="8" s="1"/>
  <c r="FW29" i="9"/>
  <c r="FX99" i="9"/>
  <c r="GA106" i="9"/>
  <c r="F98" i="7"/>
  <c r="M30" i="7"/>
  <c r="L95" i="8"/>
  <c r="O93" i="8"/>
  <c r="BC212" i="7"/>
  <c r="D212" i="7" s="1"/>
  <c r="L106" i="9"/>
  <c r="F110" i="7"/>
  <c r="O82" i="9"/>
  <c r="R103" i="9"/>
  <c r="BM30" i="9"/>
  <c r="BK30" i="9" s="1"/>
  <c r="Q189" i="8"/>
  <c r="O189" i="8" s="1"/>
  <c r="CP73" i="9"/>
  <c r="D176" i="7"/>
  <c r="FO30" i="9"/>
  <c r="BI189" i="8"/>
  <c r="BI140" i="8" s="1"/>
  <c r="J140" i="8" s="1"/>
  <c r="BA140" i="8"/>
  <c r="BA14" i="8" s="1"/>
  <c r="BA11" i="8" s="1"/>
  <c r="W114" i="8"/>
  <c r="BC114" i="8" s="1"/>
  <c r="CM73" i="8" s="1"/>
  <c r="O20" i="9"/>
  <c r="ER29" i="9"/>
  <c r="AF895" i="6"/>
  <c r="BC54" i="9"/>
  <c r="AB140" i="9"/>
  <c r="BM30" i="8"/>
  <c r="R140" i="7"/>
  <c r="DG29" i="8"/>
  <c r="L41" i="9"/>
  <c r="O139" i="7"/>
  <c r="DM103" i="8"/>
  <c r="F108" i="9"/>
  <c r="GC108" i="9"/>
  <c r="L136" i="9"/>
  <c r="O136" i="9"/>
  <c r="GC98" i="9"/>
  <c r="F98" i="9"/>
  <c r="AJ14" i="7"/>
  <c r="BE190" i="8"/>
  <c r="BC190" i="8" s="1"/>
  <c r="G189" i="9"/>
  <c r="CP83" i="9"/>
  <c r="BC126" i="8"/>
  <c r="D126" i="8" s="1"/>
  <c r="FX38" i="9"/>
  <c r="BJ204" i="7"/>
  <c r="FX106" i="9"/>
  <c r="BC41" i="9"/>
  <c r="L200" i="7"/>
  <c r="AV29" i="6"/>
  <c r="AG26" i="6"/>
  <c r="F124" i="9"/>
  <c r="GC124" i="9"/>
  <c r="W16" i="8"/>
  <c r="O17" i="8"/>
  <c r="L17" i="8"/>
  <c r="BC17" i="8"/>
  <c r="BC16" i="8" s="1"/>
  <c r="L105" i="9"/>
  <c r="FX105" i="9"/>
  <c r="W65" i="9"/>
  <c r="N65" i="9"/>
  <c r="FZ65" i="9"/>
  <c r="N114" i="8"/>
  <c r="BV73" i="8"/>
  <c r="J53" i="8"/>
  <c r="CS53" i="8"/>
  <c r="O136" i="7"/>
  <c r="L136" i="7"/>
  <c r="BC136" i="7"/>
  <c r="D136" i="7" s="1"/>
  <c r="L102" i="7"/>
  <c r="O102" i="7"/>
  <c r="BY89" i="9"/>
  <c r="AM89" i="9"/>
  <c r="EM15" i="9"/>
  <c r="N16" i="9"/>
  <c r="AG15" i="9"/>
  <c r="FZ16" i="9"/>
  <c r="BY83" i="9"/>
  <c r="AM83" i="9"/>
  <c r="F196" i="7"/>
  <c r="EH196" i="7"/>
  <c r="BK73" i="9"/>
  <c r="CU73" i="9" s="1"/>
  <c r="L60" i="7"/>
  <c r="BC60" i="7"/>
  <c r="D60" i="7" s="1"/>
  <c r="F132" i="7"/>
  <c r="EH132" i="7"/>
  <c r="AM158" i="7"/>
  <c r="BC158" i="7" s="1"/>
  <c r="D158" i="7" s="1"/>
  <c r="CD158" i="7"/>
  <c r="EH161" i="7"/>
  <c r="F161" i="7"/>
  <c r="W172" i="7"/>
  <c r="L172" i="7" s="1"/>
  <c r="N172" i="7"/>
  <c r="F188" i="7"/>
  <c r="EH188" i="7"/>
  <c r="EH200" i="7"/>
  <c r="F200" i="7"/>
  <c r="BC209" i="7"/>
  <c r="D209" i="7" s="1"/>
  <c r="L209" i="7"/>
  <c r="F212" i="7"/>
  <c r="EH212" i="7"/>
  <c r="EH213" i="7"/>
  <c r="F213" i="7"/>
  <c r="F215" i="7"/>
  <c r="EH215" i="7"/>
  <c r="EH216" i="7"/>
  <c r="F216" i="7"/>
  <c r="CS31" i="8"/>
  <c r="J31" i="8"/>
  <c r="BC39" i="8"/>
  <c r="D39" i="8" s="1"/>
  <c r="O39" i="8"/>
  <c r="O42" i="8"/>
  <c r="L42" i="8"/>
  <c r="E53" i="8"/>
  <c r="DE53" i="8"/>
  <c r="DC53" i="8"/>
  <c r="BE55" i="8"/>
  <c r="F55" i="8" s="1"/>
  <c r="W55" i="8"/>
  <c r="Q55" i="8"/>
  <c r="O64" i="8"/>
  <c r="L64" i="8"/>
  <c r="BC72" i="8"/>
  <c r="D72" i="8" s="1"/>
  <c r="L72" i="8"/>
  <c r="O72" i="8"/>
  <c r="E79" i="8"/>
  <c r="DC79" i="8"/>
  <c r="Q84" i="8"/>
  <c r="BV84" i="8"/>
  <c r="N84" i="8"/>
  <c r="O86" i="8"/>
  <c r="L86" i="8"/>
  <c r="N87" i="8"/>
  <c r="Q87" i="8"/>
  <c r="L90" i="8"/>
  <c r="O90" i="8"/>
  <c r="BC96" i="8"/>
  <c r="D96" i="8" s="1"/>
  <c r="L96" i="8"/>
  <c r="O96" i="8"/>
  <c r="DE123" i="8"/>
  <c r="DC123" i="8"/>
  <c r="E123" i="8"/>
  <c r="BC196" i="8"/>
  <c r="D196" i="8" s="1"/>
  <c r="L196" i="8"/>
  <c r="L206" i="8"/>
  <c r="BC206" i="8"/>
  <c r="D206" i="8" s="1"/>
  <c r="FX33" i="9"/>
  <c r="BC34" i="9"/>
  <c r="L34" i="9"/>
  <c r="O34" i="9"/>
  <c r="F36" i="9"/>
  <c r="GC36" i="9"/>
  <c r="BC40" i="9"/>
  <c r="L40" i="9"/>
  <c r="O40" i="9"/>
  <c r="FX39" i="9"/>
  <c r="FZ58" i="9"/>
  <c r="BV58" i="9"/>
  <c r="W58" i="9"/>
  <c r="Q61" i="9"/>
  <c r="BV61" i="9"/>
  <c r="N61" i="9"/>
  <c r="GC66" i="9"/>
  <c r="F66" i="9"/>
  <c r="FX82" i="9"/>
  <c r="L82" i="9"/>
  <c r="FZ87" i="9"/>
  <c r="N87" i="9"/>
  <c r="Q87" i="9"/>
  <c r="BV87" i="9"/>
  <c r="BE87" i="9"/>
  <c r="W87" i="9"/>
  <c r="L99" i="9"/>
  <c r="L126" i="8"/>
  <c r="BC139" i="7"/>
  <c r="D139" i="7" s="1"/>
  <c r="L215" i="7"/>
  <c r="BG43" i="7"/>
  <c r="H43" i="7" s="1"/>
  <c r="S43" i="7"/>
  <c r="Q65" i="7"/>
  <c r="CD65" i="7" s="1"/>
  <c r="O69" i="7"/>
  <c r="BC69" i="7"/>
  <c r="D69" i="7" s="1"/>
  <c r="L69" i="7"/>
  <c r="F70" i="7"/>
  <c r="EH70" i="7"/>
  <c r="L72" i="7"/>
  <c r="BC72" i="7"/>
  <c r="D72" i="7" s="1"/>
  <c r="O72" i="7"/>
  <c r="EH80" i="7"/>
  <c r="F80" i="7"/>
  <c r="S83" i="7"/>
  <c r="BG83" i="7"/>
  <c r="H83" i="7" s="1"/>
  <c r="L86" i="7"/>
  <c r="O86" i="7"/>
  <c r="BC86" i="7"/>
  <c r="D86" i="7" s="1"/>
  <c r="L95" i="7"/>
  <c r="O95" i="7"/>
  <c r="BC106" i="7"/>
  <c r="D106" i="7" s="1"/>
  <c r="L106" i="7"/>
  <c r="EH108" i="7"/>
  <c r="F108" i="7"/>
  <c r="O110" i="7"/>
  <c r="BC110" i="7"/>
  <c r="D110" i="7" s="1"/>
  <c r="EH116" i="7"/>
  <c r="F116" i="7"/>
  <c r="O124" i="7"/>
  <c r="L124" i="7"/>
  <c r="BC124" i="7"/>
  <c r="D124" i="7" s="1"/>
  <c r="EH128" i="7"/>
  <c r="F128" i="7"/>
  <c r="EH187" i="7"/>
  <c r="F187" i="7"/>
  <c r="EH199" i="7"/>
  <c r="F199" i="7"/>
  <c r="BC202" i="7"/>
  <c r="D202" i="7" s="1"/>
  <c r="L202" i="7"/>
  <c r="O91" i="8"/>
  <c r="BC91" i="8"/>
  <c r="D91" i="8" s="1"/>
  <c r="L91" i="8"/>
  <c r="CS94" i="8"/>
  <c r="AP29" i="8"/>
  <c r="AP25" i="8" s="1"/>
  <c r="AP14" i="8" s="1"/>
  <c r="L108" i="8"/>
  <c r="O108" i="8"/>
  <c r="DC114" i="8"/>
  <c r="E114" i="8"/>
  <c r="DE114" i="8"/>
  <c r="BC138" i="8"/>
  <c r="D138" i="8" s="1"/>
  <c r="O138" i="8"/>
  <c r="L138" i="8"/>
  <c r="FC15" i="9"/>
  <c r="AW15" i="9"/>
  <c r="Q19" i="9"/>
  <c r="DW15" i="9" s="1"/>
  <c r="FZ19" i="9"/>
  <c r="N19" i="9"/>
  <c r="FX23" i="9"/>
  <c r="O24" i="9"/>
  <c r="AH25" i="9"/>
  <c r="EN25" i="9"/>
  <c r="BK144" i="8"/>
  <c r="I103" i="7"/>
  <c r="V103" i="8"/>
  <c r="O102" i="9"/>
  <c r="Q129" i="7"/>
  <c r="CD129" i="7" s="1"/>
  <c r="V103" i="9"/>
  <c r="AR236" i="7"/>
  <c r="DS30" i="9"/>
  <c r="FX67" i="9"/>
  <c r="CN65" i="8"/>
  <c r="W142" i="7"/>
  <c r="L142" i="7" s="1"/>
  <c r="N131" i="8"/>
  <c r="N101" i="8"/>
  <c r="Z30" i="8"/>
  <c r="Z29" i="8" s="1"/>
  <c r="AL225" i="8"/>
  <c r="D18" i="7"/>
  <c r="BC94" i="9"/>
  <c r="GA94" i="9" s="1"/>
  <c r="BY73" i="9"/>
  <c r="L94" i="9"/>
  <c r="O132" i="8"/>
  <c r="CU65" i="8"/>
  <c r="O55" i="1"/>
  <c r="U55" i="1" s="1"/>
  <c r="O27" i="1"/>
  <c r="M27" i="1" s="1"/>
  <c r="G30" i="4" s="1"/>
  <c r="F30" i="4" s="1"/>
  <c r="D30" i="4" s="1"/>
  <c r="C30" i="4" s="1"/>
  <c r="O56" i="1"/>
  <c r="O98" i="1"/>
  <c r="U98" i="1" s="1"/>
  <c r="O88" i="1"/>
  <c r="M88" i="1" s="1"/>
  <c r="G91" i="4" s="1"/>
  <c r="F91" i="4" s="1"/>
  <c r="D91" i="4" s="1"/>
  <c r="C91" i="4" s="1"/>
  <c r="AS209" i="6"/>
  <c r="O28" i="1"/>
  <c r="U28" i="1" s="1"/>
  <c r="O66" i="1"/>
  <c r="M66" i="1" s="1"/>
  <c r="G69" i="4" s="1"/>
  <c r="F69" i="4" s="1"/>
  <c r="D69" i="4" s="1"/>
  <c r="C69" i="4" s="1"/>
  <c r="O17" i="1"/>
  <c r="U17" i="1" s="1"/>
  <c r="O91" i="1"/>
  <c r="M91" i="1" s="1"/>
  <c r="G94" i="4" s="1"/>
  <c r="F94" i="4" s="1"/>
  <c r="D94" i="4" s="1"/>
  <c r="C94" i="4" s="1"/>
  <c r="O104" i="1"/>
  <c r="M104" i="1" s="1"/>
  <c r="G107" i="4" s="1"/>
  <c r="F107" i="4" s="1"/>
  <c r="D107" i="4" s="1"/>
  <c r="C107" i="4" s="1"/>
  <c r="O20" i="1"/>
  <c r="M20" i="1" s="1"/>
  <c r="G23" i="4" s="1"/>
  <c r="F23" i="4" s="1"/>
  <c r="D23" i="4" s="1"/>
  <c r="C23" i="4" s="1"/>
  <c r="O21" i="1"/>
  <c r="M21" i="1" s="1"/>
  <c r="G24" i="4" s="1"/>
  <c r="F24" i="4" s="1"/>
  <c r="D24" i="4" s="1"/>
  <c r="C24" i="4" s="1"/>
  <c r="O73" i="1"/>
  <c r="O49" i="1"/>
  <c r="M49" i="1" s="1"/>
  <c r="G52" i="4" s="1"/>
  <c r="F52" i="4" s="1"/>
  <c r="D52" i="4" s="1"/>
  <c r="C52" i="4" s="1"/>
  <c r="O105" i="1"/>
  <c r="U105" i="1" s="1"/>
  <c r="O44" i="1"/>
  <c r="M44" i="1" s="1"/>
  <c r="O68" i="1"/>
  <c r="M68" i="1" s="1"/>
  <c r="G71" i="4" s="1"/>
  <c r="F71" i="4" s="1"/>
  <c r="D71" i="4" s="1"/>
  <c r="C71" i="4" s="1"/>
  <c r="O14" i="1"/>
  <c r="U14" i="1" s="1"/>
  <c r="O22" i="1"/>
  <c r="U22" i="1" s="1"/>
  <c r="O51" i="1"/>
  <c r="U51" i="1" s="1"/>
  <c r="O59" i="1"/>
  <c r="M59" i="1" s="1"/>
  <c r="G62" i="4" s="1"/>
  <c r="F62" i="4" s="1"/>
  <c r="D62" i="4" s="1"/>
  <c r="C62" i="4" s="1"/>
  <c r="O35" i="1"/>
  <c r="M35" i="1" s="1"/>
  <c r="O85" i="1"/>
  <c r="M85" i="1" s="1"/>
  <c r="O54" i="1"/>
  <c r="U54" i="1" s="1"/>
  <c r="O92" i="1"/>
  <c r="U92" i="1" s="1"/>
  <c r="O69" i="1"/>
  <c r="M69" i="1" s="1"/>
  <c r="G72" i="4" s="1"/>
  <c r="F72" i="4" s="1"/>
  <c r="D72" i="4" s="1"/>
  <c r="C72" i="4" s="1"/>
  <c r="O37" i="1"/>
  <c r="M37" i="1" s="1"/>
  <c r="G40" i="4" s="1"/>
  <c r="F40" i="4" s="1"/>
  <c r="D40" i="4" s="1"/>
  <c r="C40" i="4" s="1"/>
  <c r="O101" i="1"/>
  <c r="AJ236" i="7"/>
  <c r="CQ101" i="8"/>
  <c r="J15" i="8"/>
  <c r="BG15" i="8"/>
  <c r="CN94" i="8"/>
  <c r="AZ227" i="9"/>
  <c r="L201" i="9"/>
  <c r="DR103" i="8"/>
  <c r="H26" i="9"/>
  <c r="O25" i="1"/>
  <c r="M25" i="1" s="1"/>
  <c r="G28" i="4" s="1"/>
  <c r="F28" i="4" s="1"/>
  <c r="D28" i="4" s="1"/>
  <c r="C28" i="4" s="1"/>
  <c r="O39" i="1"/>
  <c r="M39" i="1" s="1"/>
  <c r="G42" i="4" s="1"/>
  <c r="F42" i="4" s="1"/>
  <c r="D42" i="4" s="1"/>
  <c r="C42" i="4" s="1"/>
  <c r="O87" i="1"/>
  <c r="U87" i="1" s="1"/>
  <c r="O16" i="1"/>
  <c r="M16" i="1" s="1"/>
  <c r="G19" i="4" s="1"/>
  <c r="F19" i="4" s="1"/>
  <c r="D19" i="4" s="1"/>
  <c r="C19" i="4" s="1"/>
  <c r="O103" i="1"/>
  <c r="U103" i="1" s="1"/>
  <c r="O94" i="1"/>
  <c r="M94" i="1" s="1"/>
  <c r="G97" i="4" s="1"/>
  <c r="F97" i="4" s="1"/>
  <c r="D97" i="4" s="1"/>
  <c r="C97" i="4" s="1"/>
  <c r="O24" i="1"/>
  <c r="M24" i="1" s="1"/>
  <c r="G27" i="4" s="1"/>
  <c r="F27" i="4" s="1"/>
  <c r="D27" i="4" s="1"/>
  <c r="C27" i="4" s="1"/>
  <c r="O74" i="1"/>
  <c r="O31" i="1"/>
  <c r="M31" i="1" s="1"/>
  <c r="G34" i="4" s="1"/>
  <c r="F34" i="4" s="1"/>
  <c r="D34" i="4" s="1"/>
  <c r="C34" i="4" s="1"/>
  <c r="O61" i="1"/>
  <c r="M61" i="1" s="1"/>
  <c r="G64" i="4" s="1"/>
  <c r="F64" i="4" s="1"/>
  <c r="D64" i="4" s="1"/>
  <c r="C64" i="4" s="1"/>
  <c r="O63" i="1"/>
  <c r="U63" i="1" s="1"/>
  <c r="O67" i="1"/>
  <c r="U67" i="1" s="1"/>
  <c r="O30" i="1"/>
  <c r="U30" i="1" s="1"/>
  <c r="O41" i="1"/>
  <c r="U41" i="1" s="1"/>
  <c r="O84" i="1"/>
  <c r="U84" i="1" s="1"/>
  <c r="H189" i="7"/>
  <c r="DM30" i="8"/>
  <c r="Q189" i="9"/>
  <c r="O78" i="9"/>
  <c r="DX103" i="9"/>
  <c r="X140" i="8"/>
  <c r="F207" i="7"/>
  <c r="D207" i="7" s="1"/>
  <c r="BB140" i="9"/>
  <c r="FM15" i="9"/>
  <c r="L16" i="7"/>
  <c r="BC93" i="9"/>
  <c r="D93" i="9" s="1"/>
  <c r="D81" i="8"/>
  <c r="BJ189" i="8"/>
  <c r="AP236" i="7"/>
  <c r="BC95" i="8"/>
  <c r="D95" i="8" s="1"/>
  <c r="D17" i="7"/>
  <c r="L20" i="9"/>
  <c r="U103" i="8"/>
  <c r="AN29" i="8"/>
  <c r="AN25" i="8" s="1"/>
  <c r="O128" i="8"/>
  <c r="L128" i="8"/>
  <c r="BC128" i="8"/>
  <c r="D128" i="8" s="1"/>
  <c r="EH182" i="7"/>
  <c r="F182" i="7"/>
  <c r="FZ57" i="9"/>
  <c r="Q57" i="9"/>
  <c r="BV57" i="9"/>
  <c r="W44" i="8"/>
  <c r="N44" i="8"/>
  <c r="F164" i="7"/>
  <c r="EH164" i="7"/>
  <c r="F202" i="7"/>
  <c r="EH202" i="7"/>
  <c r="CP79" i="9"/>
  <c r="G79" i="9"/>
  <c r="N107" i="8"/>
  <c r="Q107" i="8"/>
  <c r="W107" i="8"/>
  <c r="F155" i="7"/>
  <c r="EH155" i="7"/>
  <c r="F115" i="7"/>
  <c r="EH115" i="7"/>
  <c r="F60" i="7"/>
  <c r="EH60" i="7"/>
  <c r="F136" i="7"/>
  <c r="EH136" i="7"/>
  <c r="EH147" i="7"/>
  <c r="F147" i="7"/>
  <c r="EH186" i="7"/>
  <c r="F186" i="7"/>
  <c r="BC188" i="7"/>
  <c r="D188" i="7" s="1"/>
  <c r="L188" i="7"/>
  <c r="EH191" i="7"/>
  <c r="F191" i="7"/>
  <c r="I189" i="7"/>
  <c r="EH210" i="7"/>
  <c r="F210" i="7"/>
  <c r="F211" i="7"/>
  <c r="EH211" i="7"/>
  <c r="EH214" i="7"/>
  <c r="F214" i="7"/>
  <c r="BC217" i="7"/>
  <c r="D217" i="7" s="1"/>
  <c r="L217" i="7"/>
  <c r="L22" i="8"/>
  <c r="O22" i="8"/>
  <c r="L24" i="8"/>
  <c r="O24" i="8"/>
  <c r="CR53" i="8"/>
  <c r="I53" i="8"/>
  <c r="AM65" i="8"/>
  <c r="BY65" i="8"/>
  <c r="L67" i="8"/>
  <c r="O67" i="8"/>
  <c r="BC67" i="8"/>
  <c r="D67" i="8" s="1"/>
  <c r="O69" i="8"/>
  <c r="L69" i="8"/>
  <c r="BC69" i="8"/>
  <c r="D69" i="8" s="1"/>
  <c r="BC70" i="8"/>
  <c r="D70" i="8" s="1"/>
  <c r="L70" i="8"/>
  <c r="O70" i="8"/>
  <c r="L109" i="8"/>
  <c r="BC109" i="8"/>
  <c r="D109" i="8" s="1"/>
  <c r="O109" i="8"/>
  <c r="N149" i="8"/>
  <c r="W149" i="8"/>
  <c r="BE149" i="8"/>
  <c r="F149" i="8" s="1"/>
  <c r="W159" i="8"/>
  <c r="BE159" i="8"/>
  <c r="F159" i="8" s="1"/>
  <c r="N159" i="8"/>
  <c r="N184" i="8"/>
  <c r="W184" i="8"/>
  <c r="BE184" i="8"/>
  <c r="F184" i="8" s="1"/>
  <c r="L209" i="8"/>
  <c r="BC209" i="8"/>
  <c r="D209" i="8" s="1"/>
  <c r="BC217" i="8"/>
  <c r="D217" i="8" s="1"/>
  <c r="L217" i="8"/>
  <c r="L36" i="9"/>
  <c r="O36" i="9"/>
  <c r="BC36" i="9"/>
  <c r="FX35" i="9"/>
  <c r="FZ47" i="9"/>
  <c r="BE47" i="9"/>
  <c r="BV47" i="9"/>
  <c r="BV62" i="9"/>
  <c r="Q62" i="9"/>
  <c r="N62" i="9"/>
  <c r="FZ62" i="9"/>
  <c r="W62" i="9"/>
  <c r="BE62" i="9"/>
  <c r="GB65" i="9"/>
  <c r="E65" i="9"/>
  <c r="GB83" i="9"/>
  <c r="CN83" i="9"/>
  <c r="E83" i="9"/>
  <c r="BG83" i="9"/>
  <c r="H83" i="9" s="1"/>
  <c r="S83" i="9"/>
  <c r="FZ84" i="9"/>
  <c r="N84" i="9"/>
  <c r="W84" i="9"/>
  <c r="BE84" i="9"/>
  <c r="Q84" i="9"/>
  <c r="GB104" i="9"/>
  <c r="E104" i="9"/>
  <c r="BW43" i="9" s="1"/>
  <c r="O64" i="7"/>
  <c r="BC64" i="7"/>
  <c r="D64" i="7" s="1"/>
  <c r="L66" i="7"/>
  <c r="O66" i="7"/>
  <c r="BC66" i="7"/>
  <c r="D66" i="7" s="1"/>
  <c r="EH68" i="7"/>
  <c r="F68" i="7"/>
  <c r="L70" i="7"/>
  <c r="BC70" i="7"/>
  <c r="D70" i="7" s="1"/>
  <c r="O70" i="7"/>
  <c r="EH77" i="7"/>
  <c r="F77" i="7"/>
  <c r="O78" i="7"/>
  <c r="L78" i="7"/>
  <c r="O80" i="7"/>
  <c r="BC80" i="7"/>
  <c r="D80" i="7" s="1"/>
  <c r="BE84" i="7"/>
  <c r="W84" i="7"/>
  <c r="AM83" i="7"/>
  <c r="BY83" i="7"/>
  <c r="F92" i="7"/>
  <c r="EH92" i="7"/>
  <c r="L92" i="7"/>
  <c r="BC92" i="7"/>
  <c r="D92" i="7" s="1"/>
  <c r="O92" i="7"/>
  <c r="O98" i="7"/>
  <c r="L98" i="7"/>
  <c r="N119" i="7"/>
  <c r="BE119" i="7"/>
  <c r="EH119" i="7" s="1"/>
  <c r="F126" i="7"/>
  <c r="EH126" i="7"/>
  <c r="L128" i="7"/>
  <c r="BC128" i="7"/>
  <c r="D128" i="7" s="1"/>
  <c r="O128" i="7"/>
  <c r="F170" i="7"/>
  <c r="EH170" i="7"/>
  <c r="L92" i="8"/>
  <c r="O92" i="8"/>
  <c r="DE104" i="8"/>
  <c r="E104" i="8"/>
  <c r="DC104" i="8"/>
  <c r="BC136" i="8"/>
  <c r="D136" i="8" s="1"/>
  <c r="O136" i="8"/>
  <c r="L136" i="8"/>
  <c r="W107" i="9"/>
  <c r="FZ107" i="9"/>
  <c r="L211" i="7"/>
  <c r="BC64" i="8"/>
  <c r="D64" i="8" s="1"/>
  <c r="BB225" i="8"/>
  <c r="Q55" i="9"/>
  <c r="N55" i="9"/>
  <c r="AX227" i="9"/>
  <c r="AX140" i="9"/>
  <c r="T10" i="1"/>
  <c r="X11" i="1" s="1"/>
  <c r="X12" i="1" s="1"/>
  <c r="DT16" i="9"/>
  <c r="J26" i="8"/>
  <c r="FX78" i="9"/>
  <c r="I129" i="8"/>
  <c r="CR94" i="8"/>
  <c r="GC46" i="9"/>
  <c r="F46" i="9"/>
  <c r="F47" i="7"/>
  <c r="EH47" i="7"/>
  <c r="AC14" i="6"/>
  <c r="Q189" i="7"/>
  <c r="O189" i="7" s="1"/>
  <c r="BI26" i="8"/>
  <c r="CO73" i="8"/>
  <c r="D112" i="8"/>
  <c r="F167" i="7"/>
  <c r="EH167" i="7"/>
  <c r="D82" i="9"/>
  <c r="GA82" i="9"/>
  <c r="CP101" i="8"/>
  <c r="G131" i="8"/>
  <c r="Z140" i="9"/>
  <c r="Z227" i="9"/>
  <c r="I811" i="6"/>
  <c r="AS812" i="6"/>
  <c r="H53" i="7"/>
  <c r="AV29" i="9"/>
  <c r="AV25" i="9" s="1"/>
  <c r="U103" i="9"/>
  <c r="Y189" i="9"/>
  <c r="W189" i="9" s="1"/>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L116" i="9"/>
  <c r="M103" i="8"/>
  <c r="AM189" i="9"/>
  <c r="AH14" i="7"/>
  <c r="BC87" i="8"/>
  <c r="D87" i="8" s="1"/>
  <c r="L87" i="8"/>
  <c r="O87" i="8"/>
  <c r="DT30" i="8"/>
  <c r="J204" i="9"/>
  <c r="Q14" i="6"/>
  <c r="E189" i="9"/>
  <c r="X14" i="6"/>
  <c r="L144" i="7"/>
  <c r="AT225" i="8"/>
  <c r="AT270" i="6"/>
  <c r="AS270" i="6"/>
  <c r="AW270" i="6"/>
  <c r="F130" i="9"/>
  <c r="GC130" i="9"/>
  <c r="L119" i="7"/>
  <c r="O119" i="7"/>
  <c r="BC119" i="7"/>
  <c r="DU30" i="8"/>
  <c r="AK140" i="8"/>
  <c r="AK14" i="8" s="1"/>
  <c r="AK225" i="8"/>
  <c r="F64" i="9"/>
  <c r="GC64" i="9"/>
  <c r="AA140" i="8"/>
  <c r="AA225" i="8"/>
  <c r="GC138" i="9"/>
  <c r="F138" i="9"/>
  <c r="FZ59" i="9"/>
  <c r="BE59" i="9"/>
  <c r="W59" i="9"/>
  <c r="F106" i="9"/>
  <c r="GC106" i="9"/>
  <c r="GC20" i="9"/>
  <c r="BO14" i="7"/>
  <c r="BO11" i="7" s="1"/>
  <c r="AQ29" i="7"/>
  <c r="AQ25" i="7" s="1"/>
  <c r="AO25" i="7" s="1"/>
  <c r="BA14" i="9"/>
  <c r="BE88" i="8"/>
  <c r="F88" i="8" s="1"/>
  <c r="Q88" i="8"/>
  <c r="BV88" i="8"/>
  <c r="N88" i="8"/>
  <c r="W88" i="8"/>
  <c r="AF246" i="6"/>
  <c r="AT246" i="6" s="1"/>
  <c r="AU246" i="6" s="1"/>
  <c r="AT247" i="6"/>
  <c r="AU247" i="6" s="1"/>
  <c r="AU26" i="8"/>
  <c r="AM158" i="9"/>
  <c r="BC158" i="9" s="1"/>
  <c r="D158" i="9" s="1"/>
  <c r="BE158" i="9"/>
  <c r="F158" i="9" s="1"/>
  <c r="W123" i="9"/>
  <c r="Q123" i="9"/>
  <c r="FZ123" i="9"/>
  <c r="N123" i="9"/>
  <c r="BE123" i="9"/>
  <c r="F123" i="9" s="1"/>
  <c r="G31" i="9"/>
  <c r="CP31" i="9"/>
  <c r="FV29" i="9"/>
  <c r="BP29" i="9"/>
  <c r="BE101" i="9"/>
  <c r="Q101" i="9"/>
  <c r="GC23" i="9"/>
  <c r="F23" i="9"/>
  <c r="F69" i="9"/>
  <c r="GC69" i="9"/>
  <c r="AD140" i="7"/>
  <c r="AD14" i="7" s="1"/>
  <c r="AF214" i="6"/>
  <c r="AT215" i="6"/>
  <c r="AU215" i="6" s="1"/>
  <c r="BQ14" i="9"/>
  <c r="BQ11" i="9" s="1"/>
  <c r="AW230" i="6"/>
  <c r="AS230" i="6"/>
  <c r="AT230" i="6"/>
  <c r="AU230" i="6" s="1"/>
  <c r="BY101" i="8"/>
  <c r="AM131" i="8"/>
  <c r="BC131" i="8" s="1"/>
  <c r="D131" i="8" s="1"/>
  <c r="AC225" i="8"/>
  <c r="AC140" i="8"/>
  <c r="CD16" i="7"/>
  <c r="FZ111" i="9"/>
  <c r="BV65" i="9"/>
  <c r="N111" i="9"/>
  <c r="AF227" i="9"/>
  <c r="AF140" i="9"/>
  <c r="L167" i="8"/>
  <c r="BC167" i="8"/>
  <c r="D167" i="8" s="1"/>
  <c r="AT83" i="6"/>
  <c r="AU83" i="6" s="1"/>
  <c r="AS83" i="6"/>
  <c r="AW83" i="6"/>
  <c r="AF29" i="6"/>
  <c r="E43" i="8"/>
  <c r="DC43" i="8"/>
  <c r="DE43" i="8"/>
  <c r="CN43" i="8"/>
  <c r="H119" i="9"/>
  <c r="AO142" i="9"/>
  <c r="AM142" i="9" s="1"/>
  <c r="AM143" i="9"/>
  <c r="BC143" i="9" s="1"/>
  <c r="D143" i="9" s="1"/>
  <c r="BE143" i="9"/>
  <c r="AC140" i="9"/>
  <c r="AC14" i="9" s="1"/>
  <c r="AP14" i="7"/>
  <c r="AP11" i="7" s="1"/>
  <c r="DC111" i="8"/>
  <c r="FD103" i="8"/>
  <c r="DE111" i="8"/>
  <c r="BD103" i="8"/>
  <c r="DC103" i="8" s="1"/>
  <c r="F40" i="9"/>
  <c r="GC40" i="9"/>
  <c r="DB103" i="8"/>
  <c r="FD30" i="8"/>
  <c r="F193" i="8"/>
  <c r="D193" i="8" s="1"/>
  <c r="L76" i="9"/>
  <c r="BC192" i="9"/>
  <c r="D192" i="9" s="1"/>
  <c r="Z15" i="6"/>
  <c r="Z14" i="6" s="1"/>
  <c r="AO30" i="7"/>
  <c r="AM30" i="7" s="1"/>
  <c r="FX108" i="9"/>
  <c r="FI103" i="8"/>
  <c r="E26" i="9"/>
  <c r="AT280" i="6"/>
  <c r="AU280" i="6" s="1"/>
  <c r="AW280" i="6"/>
  <c r="AS280" i="6"/>
  <c r="BY53" i="8"/>
  <c r="AM107" i="8"/>
  <c r="BE107" i="8"/>
  <c r="F107" i="8" s="1"/>
  <c r="Q61" i="8"/>
  <c r="BV61" i="8"/>
  <c r="W61" i="8"/>
  <c r="N61" i="8"/>
  <c r="BE61" i="8"/>
  <c r="F61" i="8" s="1"/>
  <c r="CT31" i="9"/>
  <c r="K31" i="9"/>
  <c r="BV52" i="9"/>
  <c r="Q52" i="9"/>
  <c r="W52" i="9"/>
  <c r="BE52" i="9"/>
  <c r="N52" i="9"/>
  <c r="FZ52" i="9"/>
  <c r="GB131" i="9"/>
  <c r="E131" i="9"/>
  <c r="AH227" i="9"/>
  <c r="AH140" i="9"/>
  <c r="R140" i="9" s="1"/>
  <c r="BV88" i="9"/>
  <c r="W88" i="9"/>
  <c r="N88" i="9"/>
  <c r="Y83" i="9"/>
  <c r="BV83" i="9" s="1"/>
  <c r="Q88" i="9"/>
  <c r="GC82" i="9"/>
  <c r="F82" i="9"/>
  <c r="GC32" i="9"/>
  <c r="F32" i="9"/>
  <c r="BC210" i="9"/>
  <c r="D210" i="9" s="1"/>
  <c r="L210" i="9"/>
  <c r="AH11" i="6"/>
  <c r="O28" i="9"/>
  <c r="BO29" i="9"/>
  <c r="FU25" i="9" s="1"/>
  <c r="FX116" i="9"/>
  <c r="J15" i="6"/>
  <c r="E189" i="8"/>
  <c r="N131" i="7"/>
  <c r="Q131" i="7"/>
  <c r="CD131" i="7" s="1"/>
  <c r="R12" i="6"/>
  <c r="R11" i="6" s="1"/>
  <c r="R14" i="6"/>
  <c r="J53" i="9"/>
  <c r="CS53" i="9"/>
  <c r="GB16" i="9"/>
  <c r="BD15" i="9"/>
  <c r="GB15" i="9" s="1"/>
  <c r="FJ15" i="9"/>
  <c r="AJ227" i="9"/>
  <c r="AJ140" i="9"/>
  <c r="H129" i="9"/>
  <c r="CQ94" i="9"/>
  <c r="CQ31" i="9"/>
  <c r="H31" i="9"/>
  <c r="AR101" i="8"/>
  <c r="AO103" i="8"/>
  <c r="AM103" i="8" s="1"/>
  <c r="L55" i="9"/>
  <c r="BC55" i="9"/>
  <c r="FX55" i="9"/>
  <c r="O55" i="9"/>
  <c r="F172" i="7"/>
  <c r="EH172" i="7"/>
  <c r="BM15" i="7"/>
  <c r="G189" i="7"/>
  <c r="F190" i="7"/>
  <c r="D190" i="7" s="1"/>
  <c r="EH131" i="7"/>
  <c r="X11" i="6"/>
  <c r="F19" i="8"/>
  <c r="DZ30" i="9"/>
  <c r="N129" i="9"/>
  <c r="Y141" i="7"/>
  <c r="W141" i="7" s="1"/>
  <c r="BV85" i="8"/>
  <c r="BC127" i="9"/>
  <c r="D127" i="9" s="1"/>
  <c r="L28" i="9"/>
  <c r="BR12" i="7"/>
  <c r="L96" i="9"/>
  <c r="W85" i="8"/>
  <c r="L85" i="8" s="1"/>
  <c r="FU29" i="9"/>
  <c r="BC104" i="7"/>
  <c r="D104" i="7" s="1"/>
  <c r="AL140" i="7"/>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C99" i="8"/>
  <c r="D99" i="8" s="1"/>
  <c r="L99" i="8"/>
  <c r="O99" i="8"/>
  <c r="O80" i="9"/>
  <c r="FX80" i="9"/>
  <c r="BC80" i="9"/>
  <c r="L80" i="9"/>
  <c r="EI29" i="9"/>
  <c r="U30" i="9"/>
  <c r="AR227" i="9"/>
  <c r="AR140" i="9"/>
  <c r="AE73" i="9"/>
  <c r="Q73" i="9"/>
  <c r="BV73" i="9"/>
  <c r="N73" i="9"/>
  <c r="FZ73" i="9"/>
  <c r="F90" i="9"/>
  <c r="GC90" i="9"/>
  <c r="BC95" i="9"/>
  <c r="FX95" i="9"/>
  <c r="O95" i="9"/>
  <c r="L95" i="9"/>
  <c r="BG142" i="9"/>
  <c r="H143" i="9"/>
  <c r="H142" i="9" s="1"/>
  <c r="W145" i="9"/>
  <c r="BE145" i="9"/>
  <c r="F145" i="9" s="1"/>
  <c r="N145" i="9"/>
  <c r="BG15" i="9"/>
  <c r="D42" i="9"/>
  <c r="GA42" i="9"/>
  <c r="I16" i="9"/>
  <c r="DO15" i="9" s="1"/>
  <c r="DO16" i="9"/>
  <c r="W19" i="9"/>
  <c r="AW234" i="6"/>
  <c r="BC108" i="9"/>
  <c r="GA108" i="9" s="1"/>
  <c r="O63" i="8"/>
  <c r="BC63" i="8"/>
  <c r="D63" i="8" s="1"/>
  <c r="L63" i="8"/>
  <c r="BE114" i="9"/>
  <c r="O108" i="9"/>
  <c r="F82" i="7"/>
  <c r="EH82" i="7"/>
  <c r="AN29" i="7"/>
  <c r="F121" i="7"/>
  <c r="EH121" i="7"/>
  <c r="F137" i="7"/>
  <c r="EH137" i="7"/>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G189" i="8"/>
  <c r="AE189" i="8" s="1"/>
  <c r="CT89" i="9"/>
  <c r="K123" i="9"/>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U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D28" i="9" s="1"/>
  <c r="L192" i="9"/>
  <c r="BC96" i="9"/>
  <c r="D96" i="9" s="1"/>
  <c r="BD30" i="8"/>
  <c r="F12" i="3"/>
  <c r="L12" i="3" s="1"/>
  <c r="O104" i="3" s="1"/>
  <c r="AJ225" i="8"/>
  <c r="BP140" i="9"/>
  <c r="F204" i="7"/>
  <c r="D204" i="7" s="1"/>
  <c r="AS363" i="6"/>
  <c r="AF361" i="6"/>
  <c r="AT363" i="6"/>
  <c r="AU363" i="6" s="1"/>
  <c r="AW363" i="6"/>
  <c r="L35" i="7"/>
  <c r="BC35" i="7"/>
  <c r="D35" i="7" s="1"/>
  <c r="O35" i="7"/>
  <c r="EH158" i="7"/>
  <c r="F158" i="7"/>
  <c r="EH205" i="7"/>
  <c r="BC205" i="7"/>
  <c r="CP31" i="8"/>
  <c r="G31" i="8"/>
  <c r="EO103" i="8"/>
  <c r="AM119" i="8"/>
  <c r="D137" i="9"/>
  <c r="GA137" i="9"/>
  <c r="S141" i="8"/>
  <c r="S225" i="8" s="1"/>
  <c r="Q144" i="8"/>
  <c r="L208" i="8"/>
  <c r="BC208" i="8"/>
  <c r="D208" i="8" s="1"/>
  <c r="AE114" i="9"/>
  <c r="FX114" i="9" s="1"/>
  <c r="N114" i="9"/>
  <c r="BC212" i="9"/>
  <c r="D212" i="9" s="1"/>
  <c r="O96" i="9"/>
  <c r="BG43" i="9"/>
  <c r="S43" i="9"/>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BE45" i="9"/>
  <c r="FZ45" i="9"/>
  <c r="BV45" i="9"/>
  <c r="N45" i="9"/>
  <c r="Q45" i="9"/>
  <c r="W45" i="9"/>
  <c r="H114" i="9"/>
  <c r="CQ73" i="9"/>
  <c r="AR14" i="7"/>
  <c r="AV148" i="6"/>
  <c r="AN148" i="6"/>
  <c r="EH31" i="7"/>
  <c r="F31" i="7"/>
  <c r="GA24" i="9"/>
  <c r="D24" i="9"/>
  <c r="L44" i="7"/>
  <c r="O44" i="7"/>
  <c r="BC44" i="7"/>
  <c r="D44" i="7" s="1"/>
  <c r="GC60" i="9"/>
  <c r="F60" i="9"/>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E129" i="7"/>
  <c r="N129" i="7"/>
  <c r="BC137" i="7"/>
  <c r="D137" i="7" s="1"/>
  <c r="O137" i="7"/>
  <c r="L137" i="7"/>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GA74" i="9"/>
  <c r="N207" i="8"/>
  <c r="AF233" i="6"/>
  <c r="AS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I73" i="9"/>
  <c r="CR73" i="9"/>
  <c r="W142" i="9"/>
  <c r="L142" i="9" s="1"/>
  <c r="BE44" i="9"/>
  <c r="FZ44" i="9"/>
  <c r="BV44" i="9"/>
  <c r="N44" i="9"/>
  <c r="Q44" i="9"/>
  <c r="W44" i="9"/>
  <c r="Y43" i="9"/>
  <c r="BE43" i="9" s="1"/>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GA121" i="9"/>
  <c r="D121" i="9"/>
  <c r="GC61" i="9"/>
  <c r="F61" i="9"/>
  <c r="BE123" i="7"/>
  <c r="F123" i="7" s="1"/>
  <c r="K101" i="7"/>
  <c r="K30" i="7" s="1"/>
  <c r="DV103" i="9"/>
  <c r="Q129" i="9"/>
  <c r="BK16" i="7"/>
  <c r="BK15" i="7" s="1"/>
  <c r="BC215" i="9"/>
  <c r="D215" i="9" s="1"/>
  <c r="N142"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6" i="9"/>
  <c r="BE48" i="9"/>
  <c r="FZ48" i="9"/>
  <c r="BV48" i="9"/>
  <c r="N48" i="9"/>
  <c r="Q48" i="9"/>
  <c r="W48" i="9"/>
  <c r="GC18" i="9"/>
  <c r="FK16" i="9"/>
  <c r="BE16" i="9"/>
  <c r="GC16" i="9" s="1"/>
  <c r="F18" i="9"/>
  <c r="FB29" i="9"/>
  <c r="L90" i="9"/>
  <c r="BC90" i="9"/>
  <c r="O90" i="9"/>
  <c r="FX90" i="9"/>
  <c r="CP94" i="9"/>
  <c r="G94" i="9"/>
  <c r="BF43" i="9"/>
  <c r="BF30" i="9" s="1"/>
  <c r="R43" i="9"/>
  <c r="DX30" i="9" s="1"/>
  <c r="EF30" i="9"/>
  <c r="Z30" i="9"/>
  <c r="BF204" i="7"/>
  <c r="EH44" i="7"/>
  <c r="F44" i="7"/>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BF141" i="7"/>
  <c r="H149" i="7"/>
  <c r="H144" i="7" s="1"/>
  <c r="BG144" i="7"/>
  <c r="AU153" i="7"/>
  <c r="BC153" i="7" s="1"/>
  <c r="D153" i="7" s="1"/>
  <c r="CD153" i="7"/>
  <c r="EH195" i="7"/>
  <c r="F195" i="7"/>
  <c r="BF43" i="8"/>
  <c r="R43" i="8"/>
  <c r="DR30" i="8" s="1"/>
  <c r="L57" i="8"/>
  <c r="BC57" i="8"/>
  <c r="D57" i="8" s="1"/>
  <c r="BC188" i="8"/>
  <c r="D188" i="8" s="1"/>
  <c r="L188" i="8"/>
  <c r="I107" i="9"/>
  <c r="CR53" i="9"/>
  <c r="FN103" i="9"/>
  <c r="BH103" i="9"/>
  <c r="R15" i="8"/>
  <c r="O60" i="9"/>
  <c r="FX60" i="9"/>
  <c r="L60" i="9"/>
  <c r="FX17" i="9"/>
  <c r="BK17" i="8"/>
  <c r="F17" i="8"/>
  <c r="F16" i="8" s="1"/>
  <c r="BM16" i="8"/>
  <c r="BM15" i="8" s="1"/>
  <c r="L207" i="8"/>
  <c r="O61" i="9"/>
  <c r="BC61" i="9"/>
  <c r="L61" i="9"/>
  <c r="BE153" i="7"/>
  <c r="Q114" i="9"/>
  <c r="AE12" i="6"/>
  <c r="AE11" i="6" s="1"/>
  <c r="AE14" i="6"/>
  <c r="BO12" i="7"/>
  <c r="BV43" i="7"/>
  <c r="W43" i="7"/>
  <c r="BE43" i="7"/>
  <c r="F43" i="7" s="1"/>
  <c r="Q43" i="7"/>
  <c r="CD43" i="7" s="1"/>
  <c r="N43" i="7"/>
  <c r="F76" i="7"/>
  <c r="EH76" i="7"/>
  <c r="BC193" i="7"/>
  <c r="EH193" i="7"/>
  <c r="AZ236" i="7"/>
  <c r="AZ140" i="7"/>
  <c r="AZ14" i="7" s="1"/>
  <c r="AZ11" i="7" s="1"/>
  <c r="L20" i="8"/>
  <c r="O20" i="8"/>
  <c r="AE19" i="8"/>
  <c r="AE15" i="8" s="1"/>
  <c r="BC20" i="8"/>
  <c r="N119" i="8"/>
  <c r="BE119" i="8"/>
  <c r="F119" i="8" s="1"/>
  <c r="Q119" i="8"/>
  <c r="AE119" i="8"/>
  <c r="AB225" i="8"/>
  <c r="AB140" i="8"/>
  <c r="Y189" i="8"/>
  <c r="DB94" i="8"/>
  <c r="DP30" i="8"/>
  <c r="O133" i="8"/>
  <c r="L133" i="8"/>
  <c r="BC133" i="8"/>
  <c r="D133" i="8" s="1"/>
  <c r="BK142" i="9"/>
  <c r="BM141" i="9"/>
  <c r="BK141" i="9" s="1"/>
  <c r="AA266" i="6"/>
  <c r="BK107" i="8"/>
  <c r="FM103" i="8"/>
  <c r="GA39" i="9"/>
  <c r="D39" i="9"/>
  <c r="F41" i="9"/>
  <c r="GC41" i="9"/>
  <c r="EW29" i="9"/>
  <c r="AQ29" i="9"/>
  <c r="CD193" i="7"/>
  <c r="BC97" i="9"/>
  <c r="FX97" i="9"/>
  <c r="L97" i="9"/>
  <c r="O97" i="9"/>
  <c r="AF432" i="6"/>
  <c r="AT433" i="6"/>
  <c r="AU433" i="6" s="1"/>
  <c r="AV688" i="6"/>
  <c r="AG672" i="6"/>
  <c r="G65" i="9"/>
  <c r="CP65" i="9"/>
  <c r="U25" i="1"/>
  <c r="O52" i="3"/>
  <c r="BY89" i="7"/>
  <c r="AM89" i="7"/>
  <c r="BE85" i="7"/>
  <c r="BV85" i="7"/>
  <c r="Q85" i="7"/>
  <c r="CD85" i="7" s="1"/>
  <c r="N85" i="7"/>
  <c r="W85" i="7"/>
  <c r="AN140" i="8"/>
  <c r="AN225" i="8"/>
  <c r="BE62" i="8"/>
  <c r="F62" i="8" s="1"/>
  <c r="N62" i="8"/>
  <c r="W62" i="8"/>
  <c r="BV62" i="8"/>
  <c r="Q62" i="8"/>
  <c r="Y53" i="8"/>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AZ14" i="8" s="1"/>
  <c r="AN29" i="9"/>
  <c r="ET29" i="9"/>
  <c r="AM94" i="8"/>
  <c r="BC94" i="8" s="1"/>
  <c r="BY94" i="8"/>
  <c r="EO30" i="8"/>
  <c r="BE94" i="8"/>
  <c r="AM31" i="9"/>
  <c r="AS140" i="9"/>
  <c r="AS227" i="9"/>
  <c r="BD140" i="7"/>
  <c r="E140" i="7" s="1"/>
  <c r="G114" i="8"/>
  <c r="BF103" i="8"/>
  <c r="FF103" i="8"/>
  <c r="DW19" i="9"/>
  <c r="O23" i="9"/>
  <c r="L23" i="9"/>
  <c r="AE19" i="9"/>
  <c r="FX22" i="9"/>
  <c r="BC23" i="9"/>
  <c r="FI19" i="9" s="1"/>
  <c r="D70" i="9"/>
  <c r="GA70" i="9"/>
  <c r="FD29" i="9"/>
  <c r="AX29" i="9"/>
  <c r="AN140" i="9"/>
  <c r="AN227" i="9"/>
  <c r="DB15" i="8"/>
  <c r="M45" i="1"/>
  <c r="G48" i="4" s="1"/>
  <c r="F48" i="4" s="1"/>
  <c r="D48" i="4" s="1"/>
  <c r="C48" i="4" s="1"/>
  <c r="U76" i="1"/>
  <c r="M76" i="1"/>
  <c r="G79" i="4" s="1"/>
  <c r="F79" i="4" s="1"/>
  <c r="D79" i="4" s="1"/>
  <c r="C79" i="4" s="1"/>
  <c r="M52" i="1"/>
  <c r="G55" i="4" s="1"/>
  <c r="F55" i="4" s="1"/>
  <c r="D55" i="4" s="1"/>
  <c r="C55" i="4" s="1"/>
  <c r="U52" i="1"/>
  <c r="AV370" i="6"/>
  <c r="AG369" i="6"/>
  <c r="U15" i="7"/>
  <c r="Q58" i="7"/>
  <c r="CD58" i="7" s="1"/>
  <c r="N58" i="7"/>
  <c r="BE58" i="7"/>
  <c r="BV58" i="7"/>
  <c r="W58" i="7"/>
  <c r="EH109" i="7"/>
  <c r="F109" i="7"/>
  <c r="N193" i="8"/>
  <c r="W193" i="8"/>
  <c r="L193" i="8" s="1"/>
  <c r="AB15" i="6"/>
  <c r="AB12" i="6" s="1"/>
  <c r="AW207" i="6"/>
  <c r="AS207" i="6"/>
  <c r="AT207" i="6"/>
  <c r="AU207" i="6" s="1"/>
  <c r="AS417" i="6"/>
  <c r="AW417" i="6"/>
  <c r="I370" i="6"/>
  <c r="AE101" i="8"/>
  <c r="L101" i="8" s="1"/>
  <c r="Q101" i="8"/>
  <c r="K129" i="8"/>
  <c r="FJ103" i="8"/>
  <c r="CT94" i="8"/>
  <c r="CT53" i="9"/>
  <c r="BC213" i="9"/>
  <c r="D213" i="9" s="1"/>
  <c r="BC198" i="9"/>
  <c r="D198" i="9" s="1"/>
  <c r="L211" i="9"/>
  <c r="F193" i="9"/>
  <c r="D193" i="9" s="1"/>
  <c r="BY101" i="9"/>
  <c r="O86" i="3"/>
  <c r="M86" i="3" s="1"/>
  <c r="AS202" i="6"/>
  <c r="AT202" i="6"/>
  <c r="AU202" i="6" s="1"/>
  <c r="AW202" i="6"/>
  <c r="AW228" i="6"/>
  <c r="AS228" i="6"/>
  <c r="AT228" i="6"/>
  <c r="AU228" i="6" s="1"/>
  <c r="V268" i="6"/>
  <c r="V266" i="6"/>
  <c r="V11" i="6" s="1"/>
  <c r="AF578" i="6"/>
  <c r="AT578" i="6" s="1"/>
  <c r="AU578" i="6" s="1"/>
  <c r="AW587" i="6"/>
  <c r="AS587" i="6"/>
  <c r="BC203" i="7"/>
  <c r="D203" i="7" s="1"/>
  <c r="L203" i="7"/>
  <c r="EH185" i="7"/>
  <c r="F185" i="7"/>
  <c r="H104" i="8"/>
  <c r="AR140" i="8"/>
  <c r="AR225" i="8"/>
  <c r="R15" i="9"/>
  <c r="GA22" i="9"/>
  <c r="BN29" i="9"/>
  <c r="BM103" i="9"/>
  <c r="BK103" i="9" s="1"/>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U39" i="1"/>
  <c r="U16" i="1"/>
  <c r="U74" i="1"/>
  <c r="M74" i="1"/>
  <c r="G77" i="4" s="1"/>
  <c r="F77" i="4" s="1"/>
  <c r="D77" i="4" s="1"/>
  <c r="C77" i="4" s="1"/>
  <c r="M50" i="1"/>
  <c r="G53" i="4" s="1"/>
  <c r="F53" i="4" s="1"/>
  <c r="D53" i="4" s="1"/>
  <c r="C53" i="4" s="1"/>
  <c r="U50" i="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U11" i="6"/>
  <c r="O70" i="3"/>
  <c r="W70" i="3"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GC73" i="9"/>
  <c r="G114" i="9"/>
  <c r="FL103" i="9"/>
  <c r="BF103" i="9"/>
  <c r="O63" i="9"/>
  <c r="BC63" i="9"/>
  <c r="L63" i="9"/>
  <c r="FX63" i="9"/>
  <c r="K131" i="9"/>
  <c r="FP103" i="9"/>
  <c r="BJ103" i="9"/>
  <c r="D78" i="9"/>
  <c r="BD227" i="9"/>
  <c r="BD140" i="9"/>
  <c r="BY43" i="9"/>
  <c r="AM43" i="9"/>
  <c r="BL29" i="9"/>
  <c r="FR29" i="9"/>
  <c r="BC124" i="9"/>
  <c r="FX124" i="9"/>
  <c r="L124" i="9"/>
  <c r="O124" i="9"/>
  <c r="BC92" i="9"/>
  <c r="L92" i="9"/>
  <c r="I246" i="6"/>
  <c r="AF163" i="6"/>
  <c r="U97" i="1"/>
  <c r="M97" i="1"/>
  <c r="G100" i="4" s="1"/>
  <c r="F100" i="4" s="1"/>
  <c r="D100" i="4" s="1"/>
  <c r="C100" i="4" s="1"/>
  <c r="U79" i="1"/>
  <c r="U70" i="1"/>
  <c r="M70" i="1"/>
  <c r="G73" i="4" s="1"/>
  <c r="F73" i="4" s="1"/>
  <c r="D73" i="4" s="1"/>
  <c r="C73" i="4" s="1"/>
  <c r="U100" i="1"/>
  <c r="M100" i="1"/>
  <c r="G103" i="4" s="1"/>
  <c r="F103" i="4" s="1"/>
  <c r="D103" i="4" s="1"/>
  <c r="C103" i="4" s="1"/>
  <c r="U18" i="1"/>
  <c r="D94" i="9"/>
  <c r="AW457" i="6"/>
  <c r="AS457" i="6"/>
  <c r="AC266" i="6"/>
  <c r="AC11" i="6" s="1"/>
  <c r="AC268" i="6"/>
  <c r="L21" i="7"/>
  <c r="BC21" i="7"/>
  <c r="D21" i="7" s="1"/>
  <c r="O21" i="7"/>
  <c r="W19" i="7"/>
  <c r="EH100" i="7"/>
  <c r="F100" i="7"/>
  <c r="L208" i="7"/>
  <c r="BC208" i="7"/>
  <c r="D208" i="7" s="1"/>
  <c r="AT140" i="7"/>
  <c r="AT14" i="7" s="1"/>
  <c r="AT236" i="7"/>
  <c r="L32" i="7"/>
  <c r="O32" i="7"/>
  <c r="BC32" i="7"/>
  <c r="D32" i="7" s="1"/>
  <c r="W31" i="7"/>
  <c r="Q87" i="7"/>
  <c r="CD87" i="7" s="1"/>
  <c r="N87" i="7"/>
  <c r="BE87" i="7"/>
  <c r="BV87" i="7"/>
  <c r="Y83" i="7"/>
  <c r="W87" i="7"/>
  <c r="BK119" i="7"/>
  <c r="D119" i="7" s="1"/>
  <c r="AO189" i="7"/>
  <c r="BR14" i="8"/>
  <c r="BM204" i="8"/>
  <c r="BK204" i="8" s="1"/>
  <c r="BC135" i="7"/>
  <c r="D135" i="7" s="1"/>
  <c r="O135" i="7"/>
  <c r="L135" i="7"/>
  <c r="S53" i="8"/>
  <c r="BG53" i="8"/>
  <c r="AA30" i="8"/>
  <c r="EA30" i="8"/>
  <c r="O98" i="8"/>
  <c r="L98" i="8"/>
  <c r="BC98" i="8"/>
  <c r="D98" i="8" s="1"/>
  <c r="H123" i="8"/>
  <c r="CQ89" i="8"/>
  <c r="FG103" i="8"/>
  <c r="BG103" i="8"/>
  <c r="F72" i="9"/>
  <c r="GC72" i="9"/>
  <c r="F75" i="9"/>
  <c r="GC75" i="9"/>
  <c r="I895" i="6"/>
  <c r="AS896" i="6"/>
  <c r="BN140" i="7"/>
  <c r="EH201" i="7"/>
  <c r="F201" i="7"/>
  <c r="BC216" i="8"/>
  <c r="D216" i="8" s="1"/>
  <c r="L216" i="8"/>
  <c r="O17" i="9"/>
  <c r="FX16" i="9"/>
  <c r="L17" i="9"/>
  <c r="DR16" i="9" s="1"/>
  <c r="W16" i="9"/>
  <c r="EC16" i="9"/>
  <c r="BC17" i="9"/>
  <c r="CT101" i="9"/>
  <c r="BJ30" i="9"/>
  <c r="K101" i="9"/>
  <c r="FP30" i="9"/>
  <c r="Q119" i="9"/>
  <c r="FZ119" i="9"/>
  <c r="N119" i="9"/>
  <c r="BE119"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E111" i="9"/>
  <c r="GB111" i="9"/>
  <c r="CN65" i="9"/>
  <c r="BD103" i="9"/>
  <c r="FJ103" i="9"/>
  <c r="L191" i="9"/>
  <c r="BC191" i="9"/>
  <c r="D191" i="9" s="1"/>
  <c r="Q144" i="9"/>
  <c r="S141" i="9"/>
  <c r="S227" i="9" s="1"/>
  <c r="EL25" i="9"/>
  <c r="AF25" i="9"/>
  <c r="FZ104" i="9"/>
  <c r="Q104" i="9"/>
  <c r="BE104" i="9"/>
  <c r="W104" i="9"/>
  <c r="N104" i="9"/>
  <c r="EE103" i="9"/>
  <c r="GC110" i="9"/>
  <c r="F110" i="9"/>
  <c r="GC21" i="9"/>
  <c r="BE19" i="9"/>
  <c r="FK19" i="9"/>
  <c r="F21" i="9"/>
  <c r="BC114" i="7"/>
  <c r="D114" i="7" s="1"/>
  <c r="O114" i="7"/>
  <c r="L114" i="7"/>
  <c r="L200" i="8"/>
  <c r="BC200" i="8"/>
  <c r="D200" i="8" s="1"/>
  <c r="FX109" i="9"/>
  <c r="L109" i="9"/>
  <c r="BC109" i="9"/>
  <c r="O109" i="9"/>
  <c r="L132" i="9"/>
  <c r="FX132" i="9"/>
  <c r="O132" i="9"/>
  <c r="BC59" i="8"/>
  <c r="D59" i="8" s="1"/>
  <c r="L59" i="8"/>
  <c r="O59" i="8"/>
  <c r="J86" i="6"/>
  <c r="AV87" i="6"/>
  <c r="L197" i="9"/>
  <c r="BC197" i="9"/>
  <c r="D197" i="9" s="1"/>
  <c r="AM204" i="9"/>
  <c r="F114" i="7"/>
  <c r="EH114" i="7"/>
  <c r="BQ140" i="7"/>
  <c r="AB29" i="8"/>
  <c r="GA100" i="9"/>
  <c r="D100" i="9"/>
  <c r="GA86" i="9"/>
  <c r="D86" i="9"/>
  <c r="X25" i="8"/>
  <c r="M29" i="8"/>
  <c r="P29" i="8"/>
  <c r="AI266" i="6"/>
  <c r="AI11" i="6" s="1"/>
  <c r="GA18" i="9"/>
  <c r="D18" i="9"/>
  <c r="Q26" i="9"/>
  <c r="N26" i="9"/>
  <c r="FZ26" i="9"/>
  <c r="D116" i="9"/>
  <c r="F85" i="9"/>
  <c r="GC85" i="9"/>
  <c r="BC132" i="9"/>
  <c r="L214" i="9"/>
  <c r="L111" i="8"/>
  <c r="AT16" i="6"/>
  <c r="AU16" i="6" s="1"/>
  <c r="AS16" i="6"/>
  <c r="AW16" i="6"/>
  <c r="F51" i="7"/>
  <c r="EH51" i="7"/>
  <c r="AG419" i="6"/>
  <c r="CU83" i="9"/>
  <c r="BC52" i="7"/>
  <c r="D52" i="7" s="1"/>
  <c r="L52" i="7"/>
  <c r="O52" i="7"/>
  <c r="BC31" i="8"/>
  <c r="O31" i="8"/>
  <c r="L31" i="8"/>
  <c r="AW25" i="8"/>
  <c r="BG103" i="7"/>
  <c r="J26" i="9"/>
  <c r="DP26" i="9"/>
  <c r="M96" i="1"/>
  <c r="M53" i="1"/>
  <c r="G56" i="4" s="1"/>
  <c r="F56" i="4" s="1"/>
  <c r="D56" i="4" s="1"/>
  <c r="C56" i="4" s="1"/>
  <c r="U53" i="1"/>
  <c r="M13" i="1"/>
  <c r="U13" i="1"/>
  <c r="M38" i="1"/>
  <c r="G41" i="4" s="1"/>
  <c r="F41" i="4" s="1"/>
  <c r="D41" i="4" s="1"/>
  <c r="C41" i="4" s="1"/>
  <c r="U38"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U102" i="1"/>
  <c r="U93" i="1"/>
  <c r="M93" i="1"/>
  <c r="G96" i="4" s="1"/>
  <c r="F96" i="4" s="1"/>
  <c r="D96" i="4" s="1"/>
  <c r="C96" i="4" s="1"/>
  <c r="M268" i="6"/>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EH43" i="7"/>
  <c r="AW189" i="7"/>
  <c r="AX140" i="7"/>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35" i="9"/>
  <c r="GC135" i="9"/>
  <c r="GA71" i="9"/>
  <c r="GC93" i="9"/>
  <c r="F93" i="9"/>
  <c r="AZ101" i="9"/>
  <c r="AW103" i="9"/>
  <c r="AU103" i="9" s="1"/>
  <c r="AP29" i="9"/>
  <c r="AO103" i="9"/>
  <c r="EV29" i="9"/>
  <c r="ED29" i="9"/>
  <c r="FY30" i="9"/>
  <c r="P30" i="9"/>
  <c r="X29" i="9"/>
  <c r="M30" i="9"/>
  <c r="P225" i="8"/>
  <c r="FX64" i="9"/>
  <c r="BC64" i="9"/>
  <c r="L64" i="9"/>
  <c r="O64"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O141" i="7"/>
  <c r="J266" i="6"/>
  <c r="J268" i="6"/>
  <c r="AY266" i="6" s="1"/>
  <c r="L217" i="9"/>
  <c r="BC217" i="9"/>
  <c r="D217" i="9" s="1"/>
  <c r="L84" i="8"/>
  <c r="BC84" i="8"/>
  <c r="D84" i="8" s="1"/>
  <c r="O84" i="8"/>
  <c r="L19" i="8"/>
  <c r="L73" i="7"/>
  <c r="BC73" i="7"/>
  <c r="D73" i="7" s="1"/>
  <c r="O73" i="7"/>
  <c r="BC54" i="8"/>
  <c r="D54" i="8" s="1"/>
  <c r="L54" i="8"/>
  <c r="O54" i="8"/>
  <c r="M14" i="6"/>
  <c r="BB12" i="6" s="1"/>
  <c r="BE26" i="9"/>
  <c r="GC27" i="9"/>
  <c r="FK26" i="9"/>
  <c r="F27" i="9"/>
  <c r="BE19" i="8"/>
  <c r="BE15" i="8" s="1"/>
  <c r="H53" i="9"/>
  <c r="CQ53" i="9"/>
  <c r="L209" i="9"/>
  <c r="BC209" i="9"/>
  <c r="D209" i="9" s="1"/>
  <c r="D122" i="9"/>
  <c r="GA122" i="9"/>
  <c r="AL14" i="9"/>
  <c r="ER14" i="9"/>
  <c r="O85" i="8"/>
  <c r="X140" i="9"/>
  <c r="M189" i="9"/>
  <c r="X227" i="9"/>
  <c r="BC153" i="9"/>
  <c r="D153" i="9" s="1"/>
  <c r="L51" i="7"/>
  <c r="O131" i="8"/>
  <c r="L131" i="8"/>
  <c r="CW83" i="9"/>
  <c r="F145" i="7"/>
  <c r="EH145" i="7"/>
  <c r="L94" i="8"/>
  <c r="O94" i="8"/>
  <c r="P268" i="6"/>
  <c r="U78" i="1"/>
  <c r="M78" i="1"/>
  <c r="G81" i="4" s="1"/>
  <c r="F81" i="4" s="1"/>
  <c r="D81" i="4" s="1"/>
  <c r="C81" i="4" s="1"/>
  <c r="BV101" i="9"/>
  <c r="M28" i="1"/>
  <c r="G31" i="4" s="1"/>
  <c r="F31" i="4" s="1"/>
  <c r="D31" i="4" s="1"/>
  <c r="C31" i="4" s="1"/>
  <c r="U44" i="1"/>
  <c r="F207" i="9"/>
  <c r="D207" i="9" s="1"/>
  <c r="F149" i="7"/>
  <c r="EH149" i="7"/>
  <c r="EH111" i="7"/>
  <c r="X268" i="6"/>
  <c r="K266" i="6"/>
  <c r="AV432" i="6"/>
  <c r="T12" i="6"/>
  <c r="T14" i="6"/>
  <c r="S14" i="6"/>
  <c r="S12" i="6"/>
  <c r="AA14" i="6"/>
  <c r="AA12" i="6"/>
  <c r="AT139" i="6"/>
  <c r="AU139" i="6" s="1"/>
  <c r="AF92" i="6"/>
  <c r="AS139" i="6"/>
  <c r="AT285" i="6"/>
  <c r="AU285" i="6" s="1"/>
  <c r="AF278" i="6"/>
  <c r="AW285" i="6"/>
  <c r="AS285" i="6"/>
  <c r="AG361" i="6"/>
  <c r="AV363" i="6"/>
  <c r="BK30" i="7"/>
  <c r="E83" i="7"/>
  <c r="E30" i="7" s="1"/>
  <c r="BD30" i="7"/>
  <c r="EH146" i="7"/>
  <c r="F146" i="7"/>
  <c r="Y15" i="8"/>
  <c r="N16" i="8"/>
  <c r="Q16" i="8"/>
  <c r="EH179" i="7"/>
  <c r="F179" i="7"/>
  <c r="AW676" i="6"/>
  <c r="I673" i="6"/>
  <c r="AS676" i="6"/>
  <c r="AM107" i="7"/>
  <c r="BC107" i="7" s="1"/>
  <c r="D107" i="7" s="1"/>
  <c r="BE107" i="7"/>
  <c r="AM207" i="7"/>
  <c r="AM204" i="7" s="1"/>
  <c r="AO204" i="7"/>
  <c r="D21" i="9"/>
  <c r="FQ19" i="9"/>
  <c r="BK19" i="9"/>
  <c r="L34" i="8"/>
  <c r="BC34" i="8"/>
  <c r="D34" i="8" s="1"/>
  <c r="O34" i="8"/>
  <c r="H153" i="8"/>
  <c r="H144" i="8" s="1"/>
  <c r="BG144" i="8"/>
  <c r="L201" i="7"/>
  <c r="BC201" i="7"/>
  <c r="D201" i="7" s="1"/>
  <c r="I123" i="8"/>
  <c r="CR89" i="8"/>
  <c r="H159" i="9"/>
  <c r="H144" i="9" s="1"/>
  <c r="BE207" i="8"/>
  <c r="BC207" i="8" s="1"/>
  <c r="BJ204" i="8"/>
  <c r="FX32" i="9"/>
  <c r="L33" i="9"/>
  <c r="O33" i="9"/>
  <c r="BC33" i="9"/>
  <c r="W31" i="9"/>
  <c r="BM189" i="9"/>
  <c r="BN140" i="9"/>
  <c r="BK131" i="9"/>
  <c r="CU101" i="9" s="1"/>
  <c r="CW101" i="9"/>
  <c r="L68" i="9"/>
  <c r="BC68" i="9"/>
  <c r="O68" i="9"/>
  <c r="FX68" i="9"/>
  <c r="F70" i="9"/>
  <c r="GC70" i="9"/>
  <c r="EJ29" i="9"/>
  <c r="V30" i="9"/>
  <c r="EB29" i="9" s="1"/>
  <c r="AJ29" i="9"/>
  <c r="EP29" i="9"/>
  <c r="AE193" i="9"/>
  <c r="L193" i="9" s="1"/>
  <c r="N193" i="9"/>
  <c r="CW43" i="9"/>
  <c r="BK43" i="9"/>
  <c r="FS30" i="9"/>
  <c r="H131" i="9"/>
  <c r="CQ101" i="9"/>
  <c r="BH15" i="9"/>
  <c r="FN15" i="9"/>
  <c r="DB129" i="8"/>
  <c r="DP103" i="8"/>
  <c r="BK30" i="8"/>
  <c r="DI29" i="8"/>
  <c r="BL29" i="8"/>
  <c r="AE79" i="8"/>
  <c r="N79" i="8"/>
  <c r="BV79" i="8"/>
  <c r="Q79" i="8"/>
  <c r="BE79" i="8"/>
  <c r="EG30" i="8"/>
  <c r="AG30" i="8"/>
  <c r="AE30" i="8" s="1"/>
  <c r="FQ26" i="9"/>
  <c r="BK26" i="9"/>
  <c r="FX115" i="9"/>
  <c r="O115" i="9"/>
  <c r="L115" i="9"/>
  <c r="BC115" i="9"/>
  <c r="BY53" i="7"/>
  <c r="O268" i="6"/>
  <c r="O266" i="6"/>
  <c r="BC57" i="9"/>
  <c r="FX57" i="9"/>
  <c r="L57" i="9"/>
  <c r="O57" i="9"/>
  <c r="BC196" i="9"/>
  <c r="D196" i="9" s="1"/>
  <c r="L196" i="9"/>
  <c r="L199" i="9"/>
  <c r="BC199" i="9"/>
  <c r="D199" i="9" s="1"/>
  <c r="AV214" i="6"/>
  <c r="J208" i="6"/>
  <c r="AV208" i="6" s="1"/>
  <c r="AN214" i="6"/>
  <c r="AM214" i="6"/>
  <c r="DB30" i="8"/>
  <c r="L65" i="8"/>
  <c r="O65" i="8"/>
  <c r="BC65" i="8"/>
  <c r="Q83" i="8"/>
  <c r="GA136" i="9"/>
  <c r="D136" i="9"/>
  <c r="AL11" i="8"/>
  <c r="AL12" i="8"/>
  <c r="P12" i="6"/>
  <c r="BM141" i="7"/>
  <c r="BE193" i="9"/>
  <c r="BC193" i="9" s="1"/>
  <c r="BF189" i="9"/>
  <c r="O101" i="9"/>
  <c r="BC101" i="9"/>
  <c r="FX101" i="9"/>
  <c r="L101" i="9"/>
  <c r="GA60" i="9"/>
  <c r="D60" i="9"/>
  <c r="BE184" i="9"/>
  <c r="F184" i="9" s="1"/>
  <c r="AM184" i="9"/>
  <c r="BC184" i="9" s="1"/>
  <c r="D184" i="9" s="1"/>
  <c r="AE190" i="9"/>
  <c r="L190" i="9" s="1"/>
  <c r="N190" i="9"/>
  <c r="AT140" i="9"/>
  <c r="AT227" i="9"/>
  <c r="BF204" i="9"/>
  <c r="BE207" i="9"/>
  <c r="BC207" i="9" s="1"/>
  <c r="BO25" i="9"/>
  <c r="O104" i="7"/>
  <c r="S266" i="6"/>
  <c r="L145" i="7"/>
  <c r="BC145" i="7"/>
  <c r="D145" i="7" s="1"/>
  <c r="F207" i="8"/>
  <c r="D207" i="8" s="1"/>
  <c r="D85" i="9"/>
  <c r="GA85" i="9"/>
  <c r="U56" i="1"/>
  <c r="M56" i="1"/>
  <c r="G59" i="4" s="1"/>
  <c r="F59" i="4" s="1"/>
  <c r="D59" i="4" s="1"/>
  <c r="C59" i="4" s="1"/>
  <c r="U40" i="1"/>
  <c r="M33" i="1"/>
  <c r="G36" i="4" s="1"/>
  <c r="F36" i="4" s="1"/>
  <c r="D36" i="4" s="1"/>
  <c r="C36" i="4" s="1"/>
  <c r="U26" i="1"/>
  <c r="M26" i="1"/>
  <c r="U58" i="1"/>
  <c r="M58" i="1"/>
  <c r="M65" i="1"/>
  <c r="U81" i="1"/>
  <c r="U86" i="1"/>
  <c r="M62" i="1"/>
  <c r="G65" i="4" s="1"/>
  <c r="F65" i="4" s="1"/>
  <c r="D65" i="4" s="1"/>
  <c r="C65" i="4" s="1"/>
  <c r="U62" i="1"/>
  <c r="W268" i="6"/>
  <c r="BE89" i="7"/>
  <c r="N89" i="7"/>
  <c r="BV89" i="7"/>
  <c r="W89" i="7"/>
  <c r="Q89" i="7"/>
  <c r="CD89" i="7" s="1"/>
  <c r="AS236" i="7"/>
  <c r="AS140" i="7"/>
  <c r="AS14" i="7" s="1"/>
  <c r="K131" i="7"/>
  <c r="K103" i="7" s="1"/>
  <c r="BJ103" i="7"/>
  <c r="BJ29" i="7" s="1"/>
  <c r="BJ25" i="7" s="1"/>
  <c r="F198" i="7"/>
  <c r="EH198" i="7"/>
  <c r="U15" i="8"/>
  <c r="O120" i="7"/>
  <c r="BC120" i="7"/>
  <c r="D120" i="7" s="1"/>
  <c r="L120" i="7"/>
  <c r="AE123" i="7"/>
  <c r="N123" i="7"/>
  <c r="Q123" i="7"/>
  <c r="CD123" i="7" s="1"/>
  <c r="AC140" i="7"/>
  <c r="Y189" i="7"/>
  <c r="AC236" i="7"/>
  <c r="CT31" i="8"/>
  <c r="K31" i="8"/>
  <c r="BJ30" i="8"/>
  <c r="FJ30" i="8"/>
  <c r="BC120" i="8"/>
  <c r="D120" i="8" s="1"/>
  <c r="L120" i="8"/>
  <c r="O120" i="8"/>
  <c r="AM153" i="8"/>
  <c r="BC153" i="8" s="1"/>
  <c r="D153" i="8" s="1"/>
  <c r="BE153" i="8"/>
  <c r="F153" i="8" s="1"/>
  <c r="AM65" i="9"/>
  <c r="BY65" i="9"/>
  <c r="EU30" i="9"/>
  <c r="BE65" i="9"/>
  <c r="O71" i="8"/>
  <c r="L71" i="8"/>
  <c r="BC71" i="8"/>
  <c r="D71" i="8" s="1"/>
  <c r="AE123" i="8"/>
  <c r="Q123" i="8"/>
  <c r="BE123" i="8"/>
  <c r="N123" i="8"/>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Y205" i="9"/>
  <c r="AD204" i="9"/>
  <c r="L111" i="9"/>
  <c r="O111" i="9"/>
  <c r="FX111" i="9"/>
  <c r="GC128" i="9"/>
  <c r="F128" i="9"/>
  <c r="BD204" i="8"/>
  <c r="BK53" i="8"/>
  <c r="CW53" i="8"/>
  <c r="FM30" i="8"/>
  <c r="F132" i="9"/>
  <c r="GC132" i="9"/>
  <c r="N207" i="9"/>
  <c r="W207" i="9"/>
  <c r="L207" i="9" s="1"/>
  <c r="AV227" i="9"/>
  <c r="AV140" i="9"/>
  <c r="AU204" i="9"/>
  <c r="EH206" i="7"/>
  <c r="F206" i="7"/>
  <c r="AG25" i="7"/>
  <c r="AI14" i="7"/>
  <c r="F111" i="8"/>
  <c r="CO65" i="8"/>
  <c r="GA127" i="9"/>
  <c r="L194" i="9"/>
  <c r="BC194" i="9"/>
  <c r="D194" i="9" s="1"/>
  <c r="AO204" i="9"/>
  <c r="F88" i="7"/>
  <c r="EH88" i="7"/>
  <c r="CP83" i="8"/>
  <c r="G83" i="8"/>
  <c r="GC57" i="9"/>
  <c r="F57" i="9"/>
  <c r="O104" i="8"/>
  <c r="BC104" i="8"/>
  <c r="BC195" i="9"/>
  <c r="D195" i="9" s="1"/>
  <c r="L195" i="9"/>
  <c r="AW215" i="6"/>
  <c r="AS215" i="6"/>
  <c r="I214" i="6"/>
  <c r="BC122" i="7"/>
  <c r="D122" i="7" s="1"/>
  <c r="D81" i="9"/>
  <c r="GA81" i="9"/>
  <c r="D114" i="8"/>
  <c r="AG189" i="9"/>
  <c r="AI227" i="9"/>
  <c r="CD207" i="7"/>
  <c r="AE204" i="7"/>
  <c r="N204" i="7"/>
  <c r="GA113" i="9"/>
  <c r="D113" i="9"/>
  <c r="L58" i="8"/>
  <c r="O58" i="8"/>
  <c r="BH103" i="7"/>
  <c r="K14" i="6"/>
  <c r="AZ12" i="6" s="1"/>
  <c r="AT810" i="6"/>
  <c r="AU810" i="6" s="1"/>
  <c r="U48" i="1"/>
  <c r="M48" i="1"/>
  <c r="M82" i="1"/>
  <c r="G85" i="4" s="1"/>
  <c r="F85" i="4" s="1"/>
  <c r="D85" i="4" s="1"/>
  <c r="C85" i="4" s="1"/>
  <c r="U82" i="1"/>
  <c r="D20" i="7"/>
  <c r="D19" i="7" s="1"/>
  <c r="U73" i="1"/>
  <c r="M105" i="1"/>
  <c r="G108" i="4" s="1"/>
  <c r="F108" i="4" s="1"/>
  <c r="D108" i="4" s="1"/>
  <c r="C108" i="4" s="1"/>
  <c r="U68" i="1"/>
  <c r="M92" i="1"/>
  <c r="G95" i="4" s="1"/>
  <c r="F95" i="4" s="1"/>
  <c r="D95" i="4" s="1"/>
  <c r="C95" i="4" s="1"/>
  <c r="U37" i="1"/>
  <c r="O122" i="7"/>
  <c r="AU172" i="9"/>
  <c r="BC172" i="9" s="1"/>
  <c r="D172" i="9" s="1"/>
  <c r="BE172" i="9"/>
  <c r="F172" i="9" s="1"/>
  <c r="U89" i="1" l="1"/>
  <c r="O78" i="3"/>
  <c r="U49" i="1"/>
  <c r="O51" i="7"/>
  <c r="EH142" i="7"/>
  <c r="AS247" i="6"/>
  <c r="O17" i="3"/>
  <c r="F184" i="7"/>
  <c r="GA35" i="9"/>
  <c r="BB11" i="8"/>
  <c r="R140" i="8"/>
  <c r="AS343" i="6"/>
  <c r="AW343" i="6"/>
  <c r="AT343" i="6"/>
  <c r="AU343" i="6" s="1"/>
  <c r="O95" i="3"/>
  <c r="W95" i="3" s="1"/>
  <c r="BP12" i="7"/>
  <c r="O67" i="3"/>
  <c r="U99" i="1"/>
  <c r="M67" i="1"/>
  <c r="G70" i="4" s="1"/>
  <c r="F70" i="4" s="1"/>
  <c r="D70" i="4" s="1"/>
  <c r="C70" i="4" s="1"/>
  <c r="O98" i="3"/>
  <c r="Z268" i="6"/>
  <c r="BM25" i="7"/>
  <c r="L27" i="9"/>
  <c r="Q15" i="7"/>
  <c r="CD15" i="7" s="1"/>
  <c r="L167" i="7"/>
  <c r="BC167" i="7"/>
  <c r="D167" i="7" s="1"/>
  <c r="M46" i="1"/>
  <c r="G49" i="4" s="1"/>
  <c r="F49" i="4" s="1"/>
  <c r="D49" i="4" s="1"/>
  <c r="C49" i="4" s="1"/>
  <c r="EH79" i="7"/>
  <c r="EH73" i="7"/>
  <c r="M42" i="1"/>
  <c r="G45" i="4" s="1"/>
  <c r="F45" i="4" s="1"/>
  <c r="D45" i="4" s="1"/>
  <c r="C45" i="4" s="1"/>
  <c r="EK29" i="7"/>
  <c r="U27" i="1"/>
  <c r="FB25" i="9"/>
  <c r="O84" i="3"/>
  <c r="W26" i="9"/>
  <c r="GA67" i="9"/>
  <c r="S29" i="7"/>
  <c r="FX26" i="9"/>
  <c r="O16" i="8"/>
  <c r="U91" i="1"/>
  <c r="F104" i="7"/>
  <c r="U35" i="1"/>
  <c r="O73" i="3"/>
  <c r="BM29" i="7"/>
  <c r="EK25" i="7" s="1"/>
  <c r="BG144" i="9"/>
  <c r="EH101" i="7"/>
  <c r="F119" i="7"/>
  <c r="O107" i="3"/>
  <c r="M107" i="3" s="1"/>
  <c r="F143" i="7"/>
  <c r="F142" i="7" s="1"/>
  <c r="D142" i="7" s="1"/>
  <c r="CO73" i="9"/>
  <c r="DU26" i="9"/>
  <c r="BC27" i="9"/>
  <c r="D27" i="9" s="1"/>
  <c r="AT11" i="8"/>
  <c r="BC111" i="8"/>
  <c r="D111" i="8" s="1"/>
  <c r="U12" i="1"/>
  <c r="O14" i="6"/>
  <c r="BD12" i="6" s="1"/>
  <c r="BI29" i="7"/>
  <c r="BI25" i="7" s="1"/>
  <c r="BA12" i="8"/>
  <c r="EC26" i="9"/>
  <c r="GC123" i="9"/>
  <c r="F16" i="7"/>
  <c r="F15" i="7" s="1"/>
  <c r="GA28" i="9"/>
  <c r="U90" i="1"/>
  <c r="DP30" i="9"/>
  <c r="BI25" i="8"/>
  <c r="DW103" i="8"/>
  <c r="K30" i="9"/>
  <c r="O64" i="1"/>
  <c r="Q15" i="9"/>
  <c r="AP11" i="8"/>
  <c r="AP12" i="8"/>
  <c r="AX11" i="8"/>
  <c r="AX12" i="8"/>
  <c r="AF488" i="6"/>
  <c r="M63" i="1"/>
  <c r="G66" i="4" s="1"/>
  <c r="F66" i="4" s="1"/>
  <c r="D66" i="4" s="1"/>
  <c r="C66" i="4" s="1"/>
  <c r="BC26" i="9"/>
  <c r="GA26" i="9" s="1"/>
  <c r="BI140" i="9"/>
  <c r="J140" i="9" s="1"/>
  <c r="BF30" i="8"/>
  <c r="AQ141" i="9"/>
  <c r="E15" i="8"/>
  <c r="U85" i="1"/>
  <c r="O47" i="1"/>
  <c r="M55" i="1"/>
  <c r="G58" i="4" s="1"/>
  <c r="F58" i="4" s="1"/>
  <c r="D58" i="4" s="1"/>
  <c r="C58" i="4" s="1"/>
  <c r="M54" i="1"/>
  <c r="G57" i="4" s="1"/>
  <c r="F57" i="4" s="1"/>
  <c r="D57" i="4" s="1"/>
  <c r="C57" i="4" s="1"/>
  <c r="M17" i="1"/>
  <c r="G20" i="4" s="1"/>
  <c r="F20" i="4" s="1"/>
  <c r="D20" i="4" s="1"/>
  <c r="C20" i="4" s="1"/>
  <c r="M80" i="1"/>
  <c r="G83" i="4" s="1"/>
  <c r="F83" i="4" s="1"/>
  <c r="D83" i="4" s="1"/>
  <c r="C83" i="4" s="1"/>
  <c r="G1" i="8"/>
  <c r="U31" i="1"/>
  <c r="F189" i="7"/>
  <c r="D189" i="7" s="1"/>
  <c r="EM30" i="8"/>
  <c r="AV270" i="6"/>
  <c r="AG269" i="6"/>
  <c r="AV269" i="6" s="1"/>
  <c r="O11" i="1"/>
  <c r="U66" i="1"/>
  <c r="R30" i="8"/>
  <c r="GA102" i="9"/>
  <c r="U61" i="1"/>
  <c r="AU270" i="6"/>
  <c r="O95" i="1"/>
  <c r="AG236" i="7"/>
  <c r="U65" i="1"/>
  <c r="DL19" i="9"/>
  <c r="M71" i="1"/>
  <c r="G74" i="4" s="1"/>
  <c r="F74" i="4" s="1"/>
  <c r="D74" i="4" s="1"/>
  <c r="C74" i="4" s="1"/>
  <c r="M87" i="1"/>
  <c r="G90" i="4" s="1"/>
  <c r="F90" i="4" s="1"/>
  <c r="D90" i="4" s="1"/>
  <c r="C90" i="4" s="1"/>
  <c r="T140" i="9"/>
  <c r="O34" i="1"/>
  <c r="FQ29" i="9"/>
  <c r="X25" i="7"/>
  <c r="M29" i="7"/>
  <c r="P29" i="7"/>
  <c r="BK25" i="7"/>
  <c r="L16" i="8"/>
  <c r="O43" i="1"/>
  <c r="BE103" i="9"/>
  <c r="GC103" i="9" s="1"/>
  <c r="E30" i="9"/>
  <c r="J30" i="8"/>
  <c r="GC43" i="9"/>
  <c r="F43" i="9"/>
  <c r="F61" i="7"/>
  <c r="EH61" i="7"/>
  <c r="U19" i="1"/>
  <c r="M103" i="1"/>
  <c r="G106" i="4" s="1"/>
  <c r="F106" i="4" s="1"/>
  <c r="D106" i="4" s="1"/>
  <c r="C106" i="4" s="1"/>
  <c r="M140" i="7"/>
  <c r="GA96" i="9"/>
  <c r="O101" i="8"/>
  <c r="BJ14" i="7"/>
  <c r="D108" i="9"/>
  <c r="M98" i="1"/>
  <c r="G101" i="4" s="1"/>
  <c r="F101" i="4" s="1"/>
  <c r="D101" i="4" s="1"/>
  <c r="C101" i="4" s="1"/>
  <c r="M19" i="1"/>
  <c r="G22" i="4" s="1"/>
  <c r="F22" i="4" s="1"/>
  <c r="D22" i="4" s="1"/>
  <c r="C22" i="4" s="1"/>
  <c r="H141" i="7"/>
  <c r="BC172" i="7"/>
  <c r="D172" i="7" s="1"/>
  <c r="AG141" i="9"/>
  <c r="AE141" i="9" s="1"/>
  <c r="O111" i="7"/>
  <c r="L111" i="7"/>
  <c r="BC101" i="8"/>
  <c r="D101" i="8" s="1"/>
  <c r="U29" i="1"/>
  <c r="BV43" i="9"/>
  <c r="M101" i="1"/>
  <c r="G104" i="4" s="1"/>
  <c r="F104" i="4" s="1"/>
  <c r="D104" i="4" s="1"/>
  <c r="C104" i="4" s="1"/>
  <c r="FF30" i="8"/>
  <c r="U21" i="1"/>
  <c r="U20" i="1"/>
  <c r="M76" i="2"/>
  <c r="Q76" i="2" s="1"/>
  <c r="BE15" i="7"/>
  <c r="EH15" i="7" s="1"/>
  <c r="FS29" i="9"/>
  <c r="DY30" i="8"/>
  <c r="AW489" i="6"/>
  <c r="K11" i="6"/>
  <c r="M14" i="1"/>
  <c r="G17" i="4" s="1"/>
  <c r="F17" i="4" s="1"/>
  <c r="D17" i="4" s="1"/>
  <c r="C17" i="4" s="1"/>
  <c r="U104" i="1"/>
  <c r="U60" i="1"/>
  <c r="FI26" i="9"/>
  <c r="J30" i="9"/>
  <c r="AX14" i="7"/>
  <c r="F49" i="9"/>
  <c r="AS12" i="8"/>
  <c r="M30" i="1"/>
  <c r="G33" i="4" s="1"/>
  <c r="F33" i="4" s="1"/>
  <c r="D33" i="4" s="1"/>
  <c r="C33" i="4" s="1"/>
  <c r="N15" i="9"/>
  <c r="AO225" i="8"/>
  <c r="V140" i="7"/>
  <c r="BN11" i="8"/>
  <c r="BN12" i="8"/>
  <c r="BC62" i="7"/>
  <c r="D62" i="7" s="1"/>
  <c r="L62" i="7"/>
  <c r="AJ14" i="8"/>
  <c r="AJ11" i="8" s="1"/>
  <c r="M22" i="1"/>
  <c r="G25" i="4" s="1"/>
  <c r="F25" i="4" s="1"/>
  <c r="D25" i="4" s="1"/>
  <c r="C25" i="4" s="1"/>
  <c r="W83" i="8"/>
  <c r="O83" i="8" s="1"/>
  <c r="AT489" i="6"/>
  <c r="AU489" i="6" s="1"/>
  <c r="AZ12" i="7"/>
  <c r="U69" i="1"/>
  <c r="GA27" i="9"/>
  <c r="W15" i="8"/>
  <c r="BC206" i="9"/>
  <c r="D206" i="9" s="1"/>
  <c r="M32" i="1"/>
  <c r="G35" i="4" s="1"/>
  <c r="F35" i="4" s="1"/>
  <c r="D35" i="4" s="1"/>
  <c r="C35" i="4" s="1"/>
  <c r="M106" i="1"/>
  <c r="G109" i="4" s="1"/>
  <c r="F109" i="4" s="1"/>
  <c r="D109" i="4" s="1"/>
  <c r="C109" i="4" s="1"/>
  <c r="GA47" i="9"/>
  <c r="FZ15" i="9"/>
  <c r="BO12" i="8"/>
  <c r="BG30" i="7"/>
  <c r="BG29" i="7" s="1"/>
  <c r="BG25" i="7" s="1"/>
  <c r="AG29" i="8"/>
  <c r="AE29" i="8" s="1"/>
  <c r="P140" i="7"/>
  <c r="DB4" i="8"/>
  <c r="DJ30" i="8"/>
  <c r="BC111" i="7"/>
  <c r="D111" i="7" s="1"/>
  <c r="G29" i="7"/>
  <c r="G25" i="7" s="1"/>
  <c r="AO140" i="8"/>
  <c r="BC85" i="8"/>
  <c r="D85" i="8" s="1"/>
  <c r="U88" i="1"/>
  <c r="BV83" i="8"/>
  <c r="Q236" i="7"/>
  <c r="EH123" i="7"/>
  <c r="BM29" i="9"/>
  <c r="FS25" i="9" s="1"/>
  <c r="AB11" i="6"/>
  <c r="GA93" i="9"/>
  <c r="E103" i="8"/>
  <c r="BE189" i="8"/>
  <c r="BC189" i="8" s="1"/>
  <c r="O72" i="1"/>
  <c r="AT895" i="6"/>
  <c r="AU895" i="6" s="1"/>
  <c r="L61" i="7"/>
  <c r="O61" i="7"/>
  <c r="AM142" i="7"/>
  <c r="CD142" i="7"/>
  <c r="AV12" i="8"/>
  <c r="AV11" i="8"/>
  <c r="AK11" i="8"/>
  <c r="AK12" i="8"/>
  <c r="AF369" i="6"/>
  <c r="AT369" i="6" s="1"/>
  <c r="AU369" i="6" s="1"/>
  <c r="AT370" i="6"/>
  <c r="AU370" i="6" s="1"/>
  <c r="L60" i="8"/>
  <c r="BC60" i="8"/>
  <c r="D60" i="8" s="1"/>
  <c r="O60" i="8"/>
  <c r="O57" i="1"/>
  <c r="CQ83" i="9"/>
  <c r="U101" i="1"/>
  <c r="U95" i="1" s="1"/>
  <c r="W11" i="6"/>
  <c r="BE83" i="8"/>
  <c r="F83" i="8" s="1"/>
  <c r="CD204" i="7"/>
  <c r="M41" i="1"/>
  <c r="G44" i="4" s="1"/>
  <c r="F44" i="4" s="1"/>
  <c r="D44" i="4" s="1"/>
  <c r="C44" i="4" s="1"/>
  <c r="U94" i="1"/>
  <c r="O88" i="3"/>
  <c r="M88" i="3" s="1"/>
  <c r="O42" i="3"/>
  <c r="AN14" i="8"/>
  <c r="O77" i="3"/>
  <c r="W77" i="3" s="1"/>
  <c r="O51" i="3"/>
  <c r="M51" i="3" s="1"/>
  <c r="O108" i="3"/>
  <c r="W108" i="3" s="1"/>
  <c r="O99" i="3"/>
  <c r="M99" i="3" s="1"/>
  <c r="O71" i="3"/>
  <c r="BD29" i="8"/>
  <c r="V236" i="7"/>
  <c r="BI14" i="8"/>
  <c r="P11" i="6"/>
  <c r="T11" i="6"/>
  <c r="O96" i="3"/>
  <c r="W96" i="3" s="1"/>
  <c r="O43" i="3"/>
  <c r="O93" i="3"/>
  <c r="O92" i="3"/>
  <c r="O75" i="3"/>
  <c r="M75" i="3" s="1"/>
  <c r="BF30" i="7"/>
  <c r="BF29" i="7" s="1"/>
  <c r="AT689" i="6"/>
  <c r="AU689" i="6" s="1"/>
  <c r="AF688" i="6"/>
  <c r="AS689" i="6"/>
  <c r="AW689" i="6"/>
  <c r="AG487" i="6"/>
  <c r="AV487" i="6" s="1"/>
  <c r="AV488" i="6"/>
  <c r="DN103" i="8"/>
  <c r="AQ140" i="7"/>
  <c r="O236" i="7"/>
  <c r="CO101" i="8"/>
  <c r="O83" i="3"/>
  <c r="M83" i="3" s="1"/>
  <c r="O80" i="3"/>
  <c r="W80" i="3" s="1"/>
  <c r="O37" i="3"/>
  <c r="O106" i="3"/>
  <c r="M84" i="1"/>
  <c r="G87" i="4" s="1"/>
  <c r="F87" i="4" s="1"/>
  <c r="D87" i="4" s="1"/>
  <c r="C87" i="4" s="1"/>
  <c r="U24" i="1"/>
  <c r="AH14" i="8"/>
  <c r="AH12" i="8" s="1"/>
  <c r="O57" i="3"/>
  <c r="W57" i="3" s="1"/>
  <c r="O83" i="1"/>
  <c r="DE103" i="8"/>
  <c r="O23" i="1"/>
  <c r="U59" i="1"/>
  <c r="M73" i="1"/>
  <c r="G76" i="4" s="1"/>
  <c r="F76" i="4" s="1"/>
  <c r="D76" i="4" s="1"/>
  <c r="C76" i="4" s="1"/>
  <c r="M51" i="1"/>
  <c r="G54" i="4" s="1"/>
  <c r="F54" i="4" s="1"/>
  <c r="D54" i="4" s="1"/>
  <c r="C54" i="4" s="1"/>
  <c r="O54" i="3"/>
  <c r="M54" i="3" s="1"/>
  <c r="O63" i="3"/>
  <c r="O53" i="3"/>
  <c r="W53" i="3" s="1"/>
  <c r="O31" i="3"/>
  <c r="W31" i="3" s="1"/>
  <c r="BQ12" i="9"/>
  <c r="BW43" i="8"/>
  <c r="CP53" i="8"/>
  <c r="G53" i="8"/>
  <c r="O56" i="8"/>
  <c r="L56" i="8"/>
  <c r="BC56" i="8"/>
  <c r="D56" i="8" s="1"/>
  <c r="FM30" i="9"/>
  <c r="O87" i="3"/>
  <c r="O39" i="3"/>
  <c r="O26" i="3"/>
  <c r="W26" i="3" s="1"/>
  <c r="O32" i="3"/>
  <c r="N141" i="7"/>
  <c r="DE30" i="8"/>
  <c r="DU19" i="9"/>
  <c r="O50" i="3"/>
  <c r="M50" i="3" s="1"/>
  <c r="O18" i="3"/>
  <c r="O46" i="3"/>
  <c r="BG141" i="7"/>
  <c r="BG140" i="7" s="1"/>
  <c r="H140" i="7" s="1"/>
  <c r="BE204" i="7"/>
  <c r="EH204" i="7" s="1"/>
  <c r="AU29" i="8"/>
  <c r="AK672" i="6"/>
  <c r="AK266" i="6" s="1"/>
  <c r="AK11" i="6" s="1"/>
  <c r="AT673" i="6"/>
  <c r="AU673" i="6" s="1"/>
  <c r="T140" i="8"/>
  <c r="AW233" i="6"/>
  <c r="E30" i="8"/>
  <c r="DR19" i="9"/>
  <c r="BC204" i="7"/>
  <c r="AH14" i="9"/>
  <c r="AH12" i="9" s="1"/>
  <c r="DK30" i="9"/>
  <c r="AO29" i="7"/>
  <c r="AM29" i="7" s="1"/>
  <c r="EI14" i="9"/>
  <c r="AF12" i="7"/>
  <c r="AF11" i="7"/>
  <c r="EA29" i="9"/>
  <c r="BC107" i="8"/>
  <c r="D107" i="8" s="1"/>
  <c r="D54" i="9"/>
  <c r="GA54" i="9"/>
  <c r="AG25" i="6"/>
  <c r="AV26" i="6"/>
  <c r="GA41" i="9"/>
  <c r="D41" i="9"/>
  <c r="AJ12" i="7"/>
  <c r="AJ11" i="7"/>
  <c r="DQ30" i="9"/>
  <c r="Y30" i="8"/>
  <c r="W30" i="8" s="1"/>
  <c r="D16" i="7"/>
  <c r="D15" i="7" s="1"/>
  <c r="L107" i="9"/>
  <c r="FX107" i="9"/>
  <c r="O107" i="9"/>
  <c r="F84" i="7"/>
  <c r="EH84" i="7"/>
  <c r="GC84" i="9"/>
  <c r="F84" i="9"/>
  <c r="L62" i="9"/>
  <c r="BC62" i="9"/>
  <c r="FX62" i="9"/>
  <c r="O62" i="9"/>
  <c r="GC47" i="9"/>
  <c r="F47" i="9"/>
  <c r="O107" i="8"/>
  <c r="L107" i="8"/>
  <c r="O44" i="8"/>
  <c r="BC44" i="8"/>
  <c r="D44" i="8" s="1"/>
  <c r="L44" i="8"/>
  <c r="FH14" i="9"/>
  <c r="BB14" i="9"/>
  <c r="F87" i="9"/>
  <c r="GC87" i="9"/>
  <c r="O58" i="9"/>
  <c r="L58" i="9"/>
  <c r="BC58" i="9"/>
  <c r="FX58" i="9"/>
  <c r="GA40" i="9"/>
  <c r="D40" i="9"/>
  <c r="L55" i="8"/>
  <c r="O55" i="8"/>
  <c r="BC55" i="8"/>
  <c r="D55" i="8" s="1"/>
  <c r="DT15" i="9"/>
  <c r="AQ14" i="7"/>
  <c r="AQ11" i="7" s="1"/>
  <c r="M84" i="2"/>
  <c r="Q84" i="2" s="1"/>
  <c r="M69" i="2"/>
  <c r="AG140" i="7"/>
  <c r="AG14" i="7" s="1"/>
  <c r="GC129" i="9"/>
  <c r="F189" i="9"/>
  <c r="D189" i="9" s="1"/>
  <c r="FE103" i="8"/>
  <c r="EE103" i="8"/>
  <c r="BJ29" i="8"/>
  <c r="BJ25" i="8" s="1"/>
  <c r="AC14" i="8"/>
  <c r="AC12" i="8" s="1"/>
  <c r="M70" i="3"/>
  <c r="O11" i="6"/>
  <c r="W88" i="3"/>
  <c r="DC30" i="8"/>
  <c r="BK29" i="7"/>
  <c r="AV672" i="6"/>
  <c r="AB14" i="6"/>
  <c r="J140" i="7"/>
  <c r="DU16" i="9"/>
  <c r="DS30" i="8"/>
  <c r="K26" i="4"/>
  <c r="I26" i="4" s="1"/>
  <c r="CQ43" i="8"/>
  <c r="EN14" i="9"/>
  <c r="BC123" i="9"/>
  <c r="EE30" i="9"/>
  <c r="BI14" i="7"/>
  <c r="BI11" i="7" s="1"/>
  <c r="CO89" i="9"/>
  <c r="DY30" i="9"/>
  <c r="EM103" i="8"/>
  <c r="U140" i="8"/>
  <c r="H30" i="7"/>
  <c r="H29" i="7" s="1"/>
  <c r="H25" i="7" s="1"/>
  <c r="L84" i="7"/>
  <c r="BC84" i="7"/>
  <c r="D84" i="7" s="1"/>
  <c r="O84" i="7"/>
  <c r="FX84" i="9"/>
  <c r="L84" i="9"/>
  <c r="O84" i="9"/>
  <c r="BC84" i="9"/>
  <c r="F62" i="9"/>
  <c r="GC62" i="9"/>
  <c r="D36" i="9"/>
  <c r="GA36" i="9"/>
  <c r="L184" i="8"/>
  <c r="BC184" i="8"/>
  <c r="D184" i="8" s="1"/>
  <c r="BC159" i="8"/>
  <c r="D159" i="8" s="1"/>
  <c r="L159" i="8"/>
  <c r="L149" i="8"/>
  <c r="BC149" i="8"/>
  <c r="D149" i="8" s="1"/>
  <c r="FX87" i="9"/>
  <c r="BC87" i="9"/>
  <c r="O87" i="9"/>
  <c r="L87" i="9"/>
  <c r="D34" i="9"/>
  <c r="GA34" i="9"/>
  <c r="FX65" i="9"/>
  <c r="L65" i="9"/>
  <c r="O65" i="9"/>
  <c r="BB11" i="7"/>
  <c r="BB12" i="7"/>
  <c r="AP12" i="7"/>
  <c r="I810" i="6"/>
  <c r="AW811" i="6"/>
  <c r="AS811" i="6"/>
  <c r="K204" i="9"/>
  <c r="F204" i="9" s="1"/>
  <c r="D204" i="9" s="1"/>
  <c r="Z12" i="6"/>
  <c r="Z11" i="6" s="1"/>
  <c r="BQ11" i="7"/>
  <c r="BC114" i="9"/>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1" i="7" s="1"/>
  <c r="BC141" i="7" s="1"/>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CO83" i="9" s="1"/>
  <c r="W83" i="9"/>
  <c r="FZ83" i="9"/>
  <c r="Q83" i="9"/>
  <c r="N83" i="9"/>
  <c r="O88" i="9"/>
  <c r="FX88" i="9"/>
  <c r="L88" i="9"/>
  <c r="GC52" i="9"/>
  <c r="F52" i="9"/>
  <c r="BC61" i="8"/>
  <c r="D61" i="8" s="1"/>
  <c r="O61" i="8"/>
  <c r="L61" i="8"/>
  <c r="BC88" i="9"/>
  <c r="BA11" i="7"/>
  <c r="BA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H43" i="9"/>
  <c r="DN30" i="9" s="1"/>
  <c r="CQ43" i="9"/>
  <c r="BC47" i="8"/>
  <c r="D47" i="8" s="1"/>
  <c r="O47" i="8"/>
  <c r="L47" i="8"/>
  <c r="BM15" i="9"/>
  <c r="FS15" i="9"/>
  <c r="AA227" i="9"/>
  <c r="AA140" i="9"/>
  <c r="S140" i="9" s="1"/>
  <c r="AN25" i="7"/>
  <c r="AN14" i="7" s="1"/>
  <c r="L26" i="9"/>
  <c r="O26" i="9"/>
  <c r="FX25" i="9"/>
  <c r="O56" i="9"/>
  <c r="L56" i="9"/>
  <c r="FX56" i="9"/>
  <c r="BC56" i="9"/>
  <c r="M46" i="2"/>
  <c r="Q46" i="2" s="1"/>
  <c r="F129" i="9"/>
  <c r="BG30" i="9"/>
  <c r="BG29" i="9" s="1"/>
  <c r="BV19" i="8"/>
  <c r="DV29" i="9"/>
  <c r="DW103" i="9"/>
  <c r="BE103" i="7"/>
  <c r="EH103" i="7" s="1"/>
  <c r="M23" i="2"/>
  <c r="Q23" i="2" s="1"/>
  <c r="M59" i="2"/>
  <c r="K50" i="4" s="1"/>
  <c r="I50" i="4" s="1"/>
  <c r="M95" i="3"/>
  <c r="W86" i="3"/>
  <c r="AL14" i="7"/>
  <c r="V14" i="7" s="1"/>
  <c r="DT103" i="9"/>
  <c r="I15" i="9"/>
  <c r="O40" i="3"/>
  <c r="O101" i="3"/>
  <c r="O102" i="3"/>
  <c r="O27" i="3"/>
  <c r="O61" i="3"/>
  <c r="W61" i="3" s="1"/>
  <c r="O55" i="3"/>
  <c r="M55" i="3" s="1"/>
  <c r="O41" i="3"/>
  <c r="M41" i="3" s="1"/>
  <c r="O16" i="3"/>
  <c r="M16" i="3" s="1"/>
  <c r="O62" i="3"/>
  <c r="M62" i="3" s="1"/>
  <c r="O22" i="3"/>
  <c r="M22" i="3" s="1"/>
  <c r="O69" i="3"/>
  <c r="W69" i="3" s="1"/>
  <c r="O91" i="3"/>
  <c r="M91" i="3" s="1"/>
  <c r="O81" i="3"/>
  <c r="W81" i="3" s="1"/>
  <c r="O33" i="3"/>
  <c r="M33" i="3" s="1"/>
  <c r="O48" i="3"/>
  <c r="M48" i="3" s="1"/>
  <c r="O38" i="3"/>
  <c r="W38" i="3" s="1"/>
  <c r="O58" i="3"/>
  <c r="M58" i="3" s="1"/>
  <c r="O30" i="3"/>
  <c r="W30" i="3" s="1"/>
  <c r="O100" i="3"/>
  <c r="M100" i="3" s="1"/>
  <c r="O28" i="3"/>
  <c r="M28" i="3" s="1"/>
  <c r="O19" i="3"/>
  <c r="M19" i="3" s="1"/>
  <c r="O20" i="3"/>
  <c r="W20" i="3" s="1"/>
  <c r="GA61" i="9"/>
  <c r="D61" i="9"/>
  <c r="I103" i="9"/>
  <c r="DO103" i="9"/>
  <c r="L129" i="7"/>
  <c r="O129" i="7"/>
  <c r="AO141" i="7"/>
  <c r="AM141" i="7" s="1"/>
  <c r="AM144" i="7"/>
  <c r="R30" i="9"/>
  <c r="DX29" i="9" s="1"/>
  <c r="Z29" i="9"/>
  <c r="EF29" i="9"/>
  <c r="GA90" i="9"/>
  <c r="D90" i="9"/>
  <c r="GA126" i="9"/>
  <c r="D126" i="9"/>
  <c r="D76" i="9"/>
  <c r="GA76" i="9"/>
  <c r="W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F114" i="9"/>
  <c r="GC114" i="9"/>
  <c r="BV53" i="9"/>
  <c r="BE53" i="9"/>
  <c r="CO53" i="9" s="1"/>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Q107" i="2" s="1"/>
  <c r="DQ103" i="8"/>
  <c r="M55" i="2"/>
  <c r="K46" i="4" s="1"/>
  <c r="I46" i="4" s="1"/>
  <c r="M95" i="2"/>
  <c r="K86" i="4" s="1"/>
  <c r="I86" i="4" s="1"/>
  <c r="CD144" i="7"/>
  <c r="AA11" i="6"/>
  <c r="GL207" i="9"/>
  <c r="O19" i="8"/>
  <c r="DS29" i="9"/>
  <c r="O82" i="3"/>
  <c r="J29" i="7"/>
  <c r="J25" i="7" s="1"/>
  <c r="F189" i="8"/>
  <c r="D189" i="8" s="1"/>
  <c r="O47" i="3"/>
  <c r="O65" i="3"/>
  <c r="O76" i="3"/>
  <c r="W76" i="3" s="1"/>
  <c r="O35" i="3"/>
  <c r="M35" i="3" s="1"/>
  <c r="O21" i="3"/>
  <c r="M21" i="3" s="1"/>
  <c r="O68" i="3"/>
  <c r="W68" i="3" s="1"/>
  <c r="O103" i="3"/>
  <c r="M103" i="3" s="1"/>
  <c r="O23" i="3"/>
  <c r="W23" i="3" s="1"/>
  <c r="O90" i="3"/>
  <c r="M90" i="3" s="1"/>
  <c r="O105" i="3"/>
  <c r="M105" i="3" s="1"/>
  <c r="O44" i="3"/>
  <c r="W44" i="3" s="1"/>
  <c r="O94" i="3"/>
  <c r="W94" i="3" s="1"/>
  <c r="O89" i="3"/>
  <c r="W89" i="3" s="1"/>
  <c r="O14" i="3"/>
  <c r="M14" i="3" s="1"/>
  <c r="O15" i="3"/>
  <c r="M15" i="3" s="1"/>
  <c r="O24" i="3"/>
  <c r="W24" i="3" s="1"/>
  <c r="O29" i="3"/>
  <c r="W29" i="3" s="1"/>
  <c r="O72" i="3"/>
  <c r="M72" i="3" s="1"/>
  <c r="O34" i="3"/>
  <c r="M34" i="3" s="1"/>
  <c r="O79" i="3"/>
  <c r="M79" i="3" s="1"/>
  <c r="FL30" i="9"/>
  <c r="F153" i="7"/>
  <c r="EH153" i="7"/>
  <c r="BK16" i="8"/>
  <c r="BK15" i="8" s="1"/>
  <c r="D17" i="8"/>
  <c r="D16" i="8" s="1"/>
  <c r="AB25" i="7"/>
  <c r="T29" i="7"/>
  <c r="EH65" i="7"/>
  <c r="F65" i="7"/>
  <c r="Z25" i="7"/>
  <c r="R29" i="7"/>
  <c r="Y29" i="7"/>
  <c r="GA130" i="9"/>
  <c r="D130" i="9"/>
  <c r="FA15" i="9"/>
  <c r="AU15" i="9"/>
  <c r="DJ103" i="8"/>
  <c r="J103" i="8"/>
  <c r="AF712" i="6"/>
  <c r="AS713" i="6"/>
  <c r="AW713" i="6"/>
  <c r="AT713" i="6"/>
  <c r="AU713" i="6" s="1"/>
  <c r="N43" i="9"/>
  <c r="Q43" i="9"/>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BC51" i="8"/>
  <c r="D51" i="8" s="1"/>
  <c r="L51" i="8"/>
  <c r="O51" i="8"/>
  <c r="L145" i="9"/>
  <c r="BC145" i="9"/>
  <c r="D145" i="9" s="1"/>
  <c r="GM144" i="9" s="1"/>
  <c r="AY25" i="9"/>
  <c r="FE14" i="9" s="1"/>
  <c r="FE25" i="9"/>
  <c r="F56" i="9"/>
  <c r="GC56" i="9"/>
  <c r="GA77" i="9"/>
  <c r="D77" i="9"/>
  <c r="BI25" i="9"/>
  <c r="FO25" i="9"/>
  <c r="AN11" i="8"/>
  <c r="AN12" i="8"/>
  <c r="DB29" i="8"/>
  <c r="D124" i="9"/>
  <c r="GA124" i="9"/>
  <c r="BC48" i="7"/>
  <c r="D48" i="7" s="1"/>
  <c r="L48" i="7"/>
  <c r="O48" i="7"/>
  <c r="L59" i="7"/>
  <c r="BC59" i="7"/>
  <c r="D59" i="7" s="1"/>
  <c r="O59" i="7"/>
  <c r="DP103" i="9"/>
  <c r="J103" i="9"/>
  <c r="GA120" i="9"/>
  <c r="D120" i="9"/>
  <c r="AW141" i="8"/>
  <c r="AU144" i="8"/>
  <c r="K103" i="8"/>
  <c r="DK103" i="8"/>
  <c r="L58" i="7"/>
  <c r="O58" i="7"/>
  <c r="BC58" i="7"/>
  <c r="D58" i="7" s="1"/>
  <c r="AS14" i="9"/>
  <c r="EY14" i="9"/>
  <c r="AH11" i="9"/>
  <c r="Q53" i="8"/>
  <c r="W53" i="8"/>
  <c r="BE53" i="8"/>
  <c r="BV53" i="8"/>
  <c r="N53" i="8"/>
  <c r="L85" i="7"/>
  <c r="BC85" i="7"/>
  <c r="D85" i="7" s="1"/>
  <c r="O85" i="7"/>
  <c r="F85" i="7"/>
  <c r="EH85" i="7"/>
  <c r="W48"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15" i="3"/>
  <c r="AF419" i="6"/>
  <c r="AT419" i="6" s="1"/>
  <c r="AU419" i="6" s="1"/>
  <c r="AT432" i="6"/>
  <c r="AU432" i="6" s="1"/>
  <c r="GA97" i="9"/>
  <c r="D97" i="9"/>
  <c r="FK103" i="8"/>
  <c r="S11" i="6"/>
  <c r="AW246" i="6"/>
  <c r="AS246" i="6"/>
  <c r="I232" i="6"/>
  <c r="D92" i="9"/>
  <c r="GA92" i="9"/>
  <c r="DQ103" i="9"/>
  <c r="K103" i="9"/>
  <c r="DQ29" i="9" s="1"/>
  <c r="BE189" i="7"/>
  <c r="BC189" i="7" s="1"/>
  <c r="DM15" i="9"/>
  <c r="G15" i="9"/>
  <c r="AS578" i="6"/>
  <c r="AW578" i="6"/>
  <c r="EH58" i="7"/>
  <c r="F58" i="7"/>
  <c r="AK11" i="7"/>
  <c r="AK12" i="7"/>
  <c r="F94" i="8"/>
  <c r="CO94" i="8"/>
  <c r="M96" i="3"/>
  <c r="W17" i="3"/>
  <c r="M17" i="3"/>
  <c r="M43" i="3"/>
  <c r="W43" i="3"/>
  <c r="W18" i="3"/>
  <c r="M18" i="3"/>
  <c r="W52" i="3"/>
  <c r="M52" i="3"/>
  <c r="M93" i="3"/>
  <c r="W93" i="3"/>
  <c r="W37" i="3"/>
  <c r="M37" i="3"/>
  <c r="M46" i="3"/>
  <c r="W46" i="3"/>
  <c r="W84" i="3"/>
  <c r="M84" i="3"/>
  <c r="W92" i="3"/>
  <c r="M92" i="3"/>
  <c r="W106" i="3"/>
  <c r="M106" i="3"/>
  <c r="W104" i="3"/>
  <c r="M104" i="3"/>
  <c r="W107" i="3"/>
  <c r="GM193" i="9"/>
  <c r="FR25" i="9"/>
  <c r="BL25" i="9"/>
  <c r="BR11" i="9"/>
  <c r="BR12" i="9"/>
  <c r="AY225" i="8"/>
  <c r="AY140" i="8"/>
  <c r="AY14" i="8" s="1"/>
  <c r="GC31" i="9"/>
  <c r="CO31" i="9"/>
  <c r="F31" i="9"/>
  <c r="DJ31" i="9" s="1"/>
  <c r="AE30" i="9"/>
  <c r="FT25" i="9"/>
  <c r="BN25" i="9"/>
  <c r="BN14" i="9" s="1"/>
  <c r="AS370" i="6"/>
  <c r="I369" i="6"/>
  <c r="AW370" i="6"/>
  <c r="AV369" i="6"/>
  <c r="FX18" i="9"/>
  <c r="O19" i="9"/>
  <c r="BV19" i="9"/>
  <c r="L19" i="9"/>
  <c r="EK15" i="9"/>
  <c r="AE15" i="9"/>
  <c r="AN25" i="9"/>
  <c r="ET25" i="9"/>
  <c r="L62" i="8"/>
  <c r="O62" i="8"/>
  <c r="BC62" i="8"/>
  <c r="D62" i="8" s="1"/>
  <c r="M77" i="3"/>
  <c r="M87" i="3"/>
  <c r="W87" i="3"/>
  <c r="W78" i="3"/>
  <c r="M78" i="3"/>
  <c r="W63" i="3"/>
  <c r="M63" i="3"/>
  <c r="W67" i="3"/>
  <c r="M67" i="3"/>
  <c r="M39" i="3"/>
  <c r="W39" i="3"/>
  <c r="W98" i="3"/>
  <c r="M98" i="3"/>
  <c r="M26" i="3"/>
  <c r="M31" i="3"/>
  <c r="M73" i="3"/>
  <c r="W73" i="3"/>
  <c r="M71" i="3"/>
  <c r="W71" i="3"/>
  <c r="M32" i="3"/>
  <c r="W32" i="3"/>
  <c r="O119" i="8"/>
  <c r="BC119" i="8"/>
  <c r="D119" i="8" s="1"/>
  <c r="L119" i="8"/>
  <c r="D20" i="8"/>
  <c r="D19" i="8" s="1"/>
  <c r="BC19" i="8"/>
  <c r="BC15" i="8" s="1"/>
  <c r="AX11" i="7"/>
  <c r="AX12" i="7"/>
  <c r="K14" i="7"/>
  <c r="BJ11" i="7"/>
  <c r="BJ12" i="7"/>
  <c r="G51" i="4"/>
  <c r="F51" i="4" s="1"/>
  <c r="D51" i="4" s="1"/>
  <c r="C51" i="4" s="1"/>
  <c r="BF29" i="8"/>
  <c r="AE25" i="7"/>
  <c r="N189" i="7"/>
  <c r="W189" i="7"/>
  <c r="L189" i="7" s="1"/>
  <c r="AT14" i="9"/>
  <c r="EZ14" i="9"/>
  <c r="BE144" i="9"/>
  <c r="BG141" i="9"/>
  <c r="BG140" i="9" s="1"/>
  <c r="H140" i="9" s="1"/>
  <c r="F107" i="7"/>
  <c r="EH107" i="7"/>
  <c r="BD29" i="7"/>
  <c r="U34" i="1"/>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U83" i="1"/>
  <c r="E29" i="8"/>
  <c r="DE29" i="8"/>
  <c r="AS214" i="6"/>
  <c r="AW214" i="6"/>
  <c r="I208" i="6"/>
  <c r="CU53" i="8"/>
  <c r="FK30" i="8"/>
  <c r="M140" i="8"/>
  <c r="AF14" i="8"/>
  <c r="P140" i="8"/>
  <c r="DB140" i="8" s="1"/>
  <c r="GA135" i="9"/>
  <c r="D135" i="9"/>
  <c r="BC123" i="8"/>
  <c r="O123" i="8"/>
  <c r="L123" i="8"/>
  <c r="BC65" i="9"/>
  <c r="ES30" i="9"/>
  <c r="DK30" i="8"/>
  <c r="K30" i="8"/>
  <c r="AC14" i="7"/>
  <c r="U140" i="7"/>
  <c r="L89" i="7"/>
  <c r="O89" i="7"/>
  <c r="BC89" i="7"/>
  <c r="D89" i="7" s="1"/>
  <c r="G61" i="4"/>
  <c r="F61" i="4" s="1"/>
  <c r="D61" i="4" s="1"/>
  <c r="C61" i="4" s="1"/>
  <c r="BF25" i="7"/>
  <c r="GA101" i="9"/>
  <c r="D101" i="9"/>
  <c r="BC83" i="8"/>
  <c r="GA57" i="9"/>
  <c r="D57" i="9"/>
  <c r="BL25" i="8"/>
  <c r="CU43" i="9"/>
  <c r="FQ30" i="9"/>
  <c r="GA68" i="9"/>
  <c r="D68" i="9"/>
  <c r="BC31" i="9"/>
  <c r="FX30" i="9"/>
  <c r="O31" i="9"/>
  <c r="L31" i="9"/>
  <c r="H141" i="9"/>
  <c r="F144" i="9"/>
  <c r="N15" i="8"/>
  <c r="Q15" i="8"/>
  <c r="E29" i="7"/>
  <c r="AW278" i="6"/>
  <c r="AF277" i="6"/>
  <c r="AT278" i="6"/>
  <c r="AU278" i="6" s="1"/>
  <c r="AS278" i="6"/>
  <c r="U43" i="1"/>
  <c r="GC26" i="9"/>
  <c r="Q204" i="9"/>
  <c r="O204" i="9" s="1"/>
  <c r="V227" i="9"/>
  <c r="CU89" i="9"/>
  <c r="GA64" i="9"/>
  <c r="D64" i="9"/>
  <c r="EV25" i="9"/>
  <c r="AP25" i="9"/>
  <c r="FQ103" i="9"/>
  <c r="AD140" i="8"/>
  <c r="Y204" i="8"/>
  <c r="AD225" i="8"/>
  <c r="GC107" i="9"/>
  <c r="F107" i="9"/>
  <c r="G1" i="9"/>
  <c r="DK15" i="9"/>
  <c r="I1" i="9"/>
  <c r="J1" i="9" s="1"/>
  <c r="E15" i="9"/>
  <c r="I103" i="8"/>
  <c r="DI103" i="8"/>
  <c r="D27" i="7"/>
  <c r="D26" i="7" s="1"/>
  <c r="BC26" i="7"/>
  <c r="BK189" i="7"/>
  <c r="O56" i="7"/>
  <c r="L56" i="7"/>
  <c r="BC56" i="7"/>
  <c r="D56" i="7" s="1"/>
  <c r="N53" i="7"/>
  <c r="Y30" i="7"/>
  <c r="BE53" i="7"/>
  <c r="Q53" i="7"/>
  <c r="CD53" i="7" s="1"/>
  <c r="BV53" i="7"/>
  <c r="W53" i="7"/>
  <c r="G16" i="4"/>
  <c r="F16" i="4" s="1"/>
  <c r="D16" i="4" s="1"/>
  <c r="C16" i="4" s="1"/>
  <c r="GA128" i="9"/>
  <c r="D128" i="9"/>
  <c r="BE103" i="8"/>
  <c r="BC103" i="8" s="1"/>
  <c r="AA29" i="8"/>
  <c r="S30" i="8"/>
  <c r="AM189" i="7"/>
  <c r="CD189" i="7"/>
  <c r="O87" i="7"/>
  <c r="BC87" i="7"/>
  <c r="D87" i="7" s="1"/>
  <c r="L87" i="7"/>
  <c r="D134" i="9"/>
  <c r="GA134" i="9"/>
  <c r="O123" i="7"/>
  <c r="L123" i="7"/>
  <c r="BC123" i="7"/>
  <c r="D123" i="7" s="1"/>
  <c r="F89" i="7"/>
  <c r="EH89" i="7"/>
  <c r="D115" i="9"/>
  <c r="GA115" i="9"/>
  <c r="CO79" i="8"/>
  <c r="F79" i="8"/>
  <c r="O79" i="8"/>
  <c r="L79" i="8"/>
  <c r="EE30" i="8"/>
  <c r="BC79" i="8"/>
  <c r="AT92" i="6"/>
  <c r="AU92" i="6" s="1"/>
  <c r="AF87" i="6"/>
  <c r="AW87" i="6" s="1"/>
  <c r="AS92" i="6"/>
  <c r="AM103" i="9"/>
  <c r="ES29" i="9" s="1"/>
  <c r="EU29" i="9"/>
  <c r="N205" i="8"/>
  <c r="W205" i="8"/>
  <c r="L205" i="8" s="1"/>
  <c r="DN103" i="9"/>
  <c r="H103" i="9"/>
  <c r="AZ11" i="8"/>
  <c r="AZ12" i="8"/>
  <c r="AV419" i="6"/>
  <c r="D132" i="9"/>
  <c r="GA132" i="9"/>
  <c r="L141" i="7"/>
  <c r="GC119" i="9"/>
  <c r="F119" i="9"/>
  <c r="FI16" i="9"/>
  <c r="BC16" i="9"/>
  <c r="GA17" i="9"/>
  <c r="D17" i="9"/>
  <c r="AW895" i="6"/>
  <c r="AS895" i="6"/>
  <c r="G88" i="4"/>
  <c r="F88" i="4" s="1"/>
  <c r="D88" i="4" s="1"/>
  <c r="C88" i="4" s="1"/>
  <c r="U72" i="1"/>
  <c r="U47" i="1"/>
  <c r="K60" i="4"/>
  <c r="I60" i="4" s="1"/>
  <c r="Q69" i="2"/>
  <c r="L204" i="7"/>
  <c r="AE236" i="7"/>
  <c r="AE140" i="7"/>
  <c r="AI14" i="9"/>
  <c r="EO14" i="9"/>
  <c r="D104" i="8"/>
  <c r="Y204" i="9"/>
  <c r="AD227" i="9"/>
  <c r="AD140" i="9"/>
  <c r="CU53" i="9"/>
  <c r="FX131" i="9"/>
  <c r="O131" i="9"/>
  <c r="BC131" i="9"/>
  <c r="CM101" i="9" s="1"/>
  <c r="L131" i="9"/>
  <c r="CO65" i="9"/>
  <c r="GC65" i="9"/>
  <c r="F65" i="9"/>
  <c r="AS12" i="7"/>
  <c r="AS11" i="7"/>
  <c r="G68" i="4"/>
  <c r="F68" i="4" s="1"/>
  <c r="D68" i="4" s="1"/>
  <c r="C68" i="4" s="1"/>
  <c r="M64" i="1"/>
  <c r="G67" i="4" s="1"/>
  <c r="F67" i="4" s="1"/>
  <c r="D67" i="4" s="1"/>
  <c r="CM65" i="8"/>
  <c r="D65" i="8"/>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D94" i="8"/>
  <c r="DJ26" i="9"/>
  <c r="D26" i="9"/>
  <c r="P140" i="9"/>
  <c r="M140" i="9"/>
  <c r="FY140" i="9"/>
  <c r="F26" i="9"/>
  <c r="DL26" i="9"/>
  <c r="O15" i="8"/>
  <c r="L15" i="8"/>
  <c r="I86" i="6"/>
  <c r="AU189" i="9"/>
  <c r="AW227" i="9"/>
  <c r="AW140" i="9"/>
  <c r="T29" i="9"/>
  <c r="DZ25" i="9" s="1"/>
  <c r="AB25" i="9"/>
  <c r="EH25" i="9"/>
  <c r="F111" i="9"/>
  <c r="GC111" i="9"/>
  <c r="AU189" i="7"/>
  <c r="L54" i="7"/>
  <c r="O54" i="7"/>
  <c r="BC54" i="7"/>
  <c r="D54" i="7" s="1"/>
  <c r="EH54" i="7"/>
  <c r="F54" i="7"/>
  <c r="BH29" i="7"/>
  <c r="BH25" i="7" s="1"/>
  <c r="BH14" i="7" s="1"/>
  <c r="BE30" i="7"/>
  <c r="EH30" i="7" s="1"/>
  <c r="T29" i="8"/>
  <c r="AB25" i="8"/>
  <c r="BL11" i="7"/>
  <c r="BL12" i="7"/>
  <c r="Y236" i="7"/>
  <c r="GA109" i="9"/>
  <c r="D109" i="9"/>
  <c r="E103" i="9"/>
  <c r="DK103" i="9"/>
  <c r="BJ29" i="9"/>
  <c r="FP29" i="9"/>
  <c r="FX15" i="9"/>
  <c r="EC15" i="9"/>
  <c r="W15" i="9"/>
  <c r="O16" i="9"/>
  <c r="L16" i="9"/>
  <c r="CQ53" i="8"/>
  <c r="H53" i="8"/>
  <c r="FG30" i="8"/>
  <c r="BG30" i="8"/>
  <c r="BG29" i="8" s="1"/>
  <c r="BG25" i="8" s="1"/>
  <c r="W83" i="7"/>
  <c r="BE83" i="7"/>
  <c r="N83" i="7"/>
  <c r="Q83" i="7"/>
  <c r="CD83" i="7" s="1"/>
  <c r="BV83" i="7"/>
  <c r="AT11" i="7"/>
  <c r="AT12" i="7"/>
  <c r="L19" i="7"/>
  <c r="O19" i="7"/>
  <c r="BV19" i="7"/>
  <c r="W15" i="7"/>
  <c r="AL11" i="9"/>
  <c r="AL12" i="9"/>
  <c r="EM29" i="9"/>
  <c r="Q103" i="9"/>
  <c r="FZ103" i="9"/>
  <c r="N103" i="9"/>
  <c r="AE103" i="9"/>
  <c r="D31" i="8"/>
  <c r="CM31" i="8"/>
  <c r="BC19" i="7"/>
  <c r="BC15" i="7" s="1"/>
  <c r="AE189" i="9"/>
  <c r="N189" i="9"/>
  <c r="AI12" i="7"/>
  <c r="AI11" i="7"/>
  <c r="AV14" i="9"/>
  <c r="FB14" i="9"/>
  <c r="BD225" i="8"/>
  <c r="BD140" i="8"/>
  <c r="BC204" i="8"/>
  <c r="GA111" i="9"/>
  <c r="D111" i="9"/>
  <c r="N205" i="9"/>
  <c r="W205" i="9"/>
  <c r="L205" i="9" s="1"/>
  <c r="F123" i="8"/>
  <c r="DF103" i="8" s="1"/>
  <c r="CO89" i="8"/>
  <c r="G29" i="4"/>
  <c r="F29" i="4" s="1"/>
  <c r="D29" i="4" s="1"/>
  <c r="C29" i="4" s="1"/>
  <c r="FU14" i="9"/>
  <c r="BO14" i="9"/>
  <c r="BE189" i="9"/>
  <c r="BC189" i="9" s="1"/>
  <c r="BF140" i="9"/>
  <c r="G140" i="9" s="1"/>
  <c r="BK141" i="7"/>
  <c r="BM140" i="7"/>
  <c r="AW488" i="6"/>
  <c r="AT488" i="6"/>
  <c r="AU488" i="6" s="1"/>
  <c r="AS488" i="6"/>
  <c r="AF487" i="6"/>
  <c r="AM140" i="8"/>
  <c r="AM225" i="8"/>
  <c r="H141" i="8"/>
  <c r="F144" i="8"/>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AW433" i="6"/>
  <c r="I432" i="6"/>
  <c r="AS433" i="6"/>
  <c r="G99" i="4"/>
  <c r="F99" i="4" s="1"/>
  <c r="D99" i="4" s="1"/>
  <c r="C99" i="4" s="1"/>
  <c r="AU25" i="8"/>
  <c r="K29" i="7"/>
  <c r="Q1" i="8"/>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N30" i="8" l="1"/>
  <c r="F30" i="7"/>
  <c r="D30" i="7" s="1"/>
  <c r="Q30" i="8"/>
  <c r="Y29" i="9"/>
  <c r="W29" i="9" s="1"/>
  <c r="M38" i="3"/>
  <c r="U64" i="1"/>
  <c r="W34" i="3"/>
  <c r="BK29" i="9"/>
  <c r="FQ25" i="9" s="1"/>
  <c r="M44" i="3"/>
  <c r="AC11" i="8"/>
  <c r="U14" i="8"/>
  <c r="W75" i="3"/>
  <c r="K75" i="4"/>
  <c r="I75" i="4" s="1"/>
  <c r="W28" i="3"/>
  <c r="N141" i="9"/>
  <c r="L141" i="9"/>
  <c r="J14" i="7"/>
  <c r="J12" i="7" s="1"/>
  <c r="M72" i="1"/>
  <c r="G75" i="4" s="1"/>
  <c r="F75" i="4" s="1"/>
  <c r="D75" i="4" s="1"/>
  <c r="AG227" i="9"/>
  <c r="AJ12" i="8"/>
  <c r="M23" i="1"/>
  <c r="G26" i="4" s="1"/>
  <c r="F26" i="4" s="1"/>
  <c r="D26" i="4" s="1"/>
  <c r="C26" i="4" s="1"/>
  <c r="AG140" i="9"/>
  <c r="M83" i="1"/>
  <c r="G86" i="4" s="1"/>
  <c r="F86" i="4" s="1"/>
  <c r="D86" i="4" s="1"/>
  <c r="U11" i="1"/>
  <c r="U57" i="1"/>
  <c r="U23" i="1"/>
  <c r="P25" i="7"/>
  <c r="M25" i="7"/>
  <c r="M95" i="1"/>
  <c r="G98" i="4" s="1"/>
  <c r="F98" i="4" s="1"/>
  <c r="D98" i="4" s="1"/>
  <c r="M47" i="1"/>
  <c r="G50" i="4" s="1"/>
  <c r="F50" i="4" s="1"/>
  <c r="D50" i="4" s="1"/>
  <c r="M53" i="3"/>
  <c r="N30" i="9"/>
  <c r="DT29" i="9" s="1"/>
  <c r="W72" i="3"/>
  <c r="W66" i="3" s="1"/>
  <c r="FO14" i="9"/>
  <c r="M57" i="1"/>
  <c r="G60" i="4" s="1"/>
  <c r="F60" i="4" s="1"/>
  <c r="D60" i="4" s="1"/>
  <c r="W54" i="3"/>
  <c r="DP29" i="9"/>
  <c r="J29" i="8"/>
  <c r="J25" i="8" s="1"/>
  <c r="Y25" i="7"/>
  <c r="W25" i="7" s="1"/>
  <c r="DL15" i="9"/>
  <c r="O9" i="1"/>
  <c r="CO83" i="8"/>
  <c r="D15" i="8"/>
  <c r="W105" i="3"/>
  <c r="W16" i="3"/>
  <c r="DU15" i="9"/>
  <c r="AH11" i="8"/>
  <c r="X14" i="7"/>
  <c r="M57" i="3"/>
  <c r="H30" i="9"/>
  <c r="W103" i="3"/>
  <c r="DW30" i="9"/>
  <c r="M11" i="1"/>
  <c r="CM101" i="8"/>
  <c r="M108" i="3"/>
  <c r="W51" i="3"/>
  <c r="BK15" i="9"/>
  <c r="AW140" i="7"/>
  <c r="AW14" i="7" s="1"/>
  <c r="K67" i="4"/>
  <c r="I67" i="4" s="1"/>
  <c r="L83" i="8"/>
  <c r="Q95" i="2"/>
  <c r="W91" i="3"/>
  <c r="CM89" i="9"/>
  <c r="DB25" i="8"/>
  <c r="EK29" i="9"/>
  <c r="AW236" i="7"/>
  <c r="W83" i="3"/>
  <c r="BI12" i="7"/>
  <c r="F15" i="9"/>
  <c r="AT688" i="6"/>
  <c r="AU688" i="6" s="1"/>
  <c r="AS688" i="6"/>
  <c r="AW688" i="6"/>
  <c r="AF672" i="6"/>
  <c r="AT672" i="6" s="1"/>
  <c r="AU672" i="6" s="1"/>
  <c r="DJ19" i="9"/>
  <c r="W14" i="3"/>
  <c r="K37" i="4"/>
  <c r="I37" i="4" s="1"/>
  <c r="DL103" i="8"/>
  <c r="FZ30" i="9"/>
  <c r="DT30" i="9"/>
  <c r="Q55" i="2"/>
  <c r="K98" i="4"/>
  <c r="I98" i="4" s="1"/>
  <c r="Q30" i="9"/>
  <c r="W50" i="3"/>
  <c r="W19" i="3"/>
  <c r="M69" i="3"/>
  <c r="BI11" i="8"/>
  <c r="BI12" i="8"/>
  <c r="J14" i="8"/>
  <c r="M23" i="3"/>
  <c r="M42" i="3"/>
  <c r="W42" i="3"/>
  <c r="C86" i="4"/>
  <c r="W99" i="3"/>
  <c r="M80" i="3"/>
  <c r="FK30" i="9"/>
  <c r="M68" i="3"/>
  <c r="M61" i="3"/>
  <c r="FE30" i="8"/>
  <c r="W140" i="7"/>
  <c r="W14" i="7" s="1"/>
  <c r="AQ12" i="7"/>
  <c r="GA89" i="9"/>
  <c r="K29" i="9"/>
  <c r="DQ25" i="9" s="1"/>
  <c r="K29" i="8"/>
  <c r="Q59" i="2"/>
  <c r="AV25" i="6"/>
  <c r="AG15" i="6"/>
  <c r="GA87" i="9"/>
  <c r="D87" i="9"/>
  <c r="D84" i="9"/>
  <c r="GA84" i="9"/>
  <c r="GA123" i="9"/>
  <c r="D123" i="9"/>
  <c r="BB12" i="9"/>
  <c r="BB11" i="9"/>
  <c r="CM94" i="8"/>
  <c r="F103" i="9"/>
  <c r="D103" i="9" s="1"/>
  <c r="FC103" i="8"/>
  <c r="K14" i="4"/>
  <c r="I14" i="4" s="1"/>
  <c r="W58" i="3"/>
  <c r="M81" i="3"/>
  <c r="W62" i="3"/>
  <c r="GA58" i="9"/>
  <c r="D58" i="9"/>
  <c r="D62" i="9"/>
  <c r="GA62" i="9"/>
  <c r="AS810" i="6"/>
  <c r="AW810" i="6"/>
  <c r="FX103" i="9"/>
  <c r="J29" i="9"/>
  <c r="J25" i="9" s="1"/>
  <c r="DP14" i="9" s="1"/>
  <c r="AL11" i="7"/>
  <c r="AL12" i="7"/>
  <c r="M89" i="3"/>
  <c r="W21" i="3"/>
  <c r="DW30" i="8"/>
  <c r="DN30" i="8"/>
  <c r="EC30" i="9"/>
  <c r="D59" i="9"/>
  <c r="GA59" i="9"/>
  <c r="W41" i="3"/>
  <c r="AM25" i="7"/>
  <c r="D144" i="7"/>
  <c r="AY14" i="9"/>
  <c r="AY11" i="9" s="1"/>
  <c r="BE140" i="7"/>
  <c r="BK1" i="7" s="1"/>
  <c r="M29" i="3"/>
  <c r="M94" i="3"/>
  <c r="W90" i="3"/>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O83" i="9"/>
  <c r="FX83" i="9"/>
  <c r="I101" i="8"/>
  <c r="FH30" i="8"/>
  <c r="CR101" i="8"/>
  <c r="BH30" i="8"/>
  <c r="BH29" i="8" s="1"/>
  <c r="BH25" i="8" s="1"/>
  <c r="BH14" i="8" s="1"/>
  <c r="O25" i="7"/>
  <c r="O74" i="3"/>
  <c r="BE236" i="7"/>
  <c r="G29" i="8"/>
  <c r="G25" i="8" s="1"/>
  <c r="F83" i="9"/>
  <c r="GC83" i="9"/>
  <c r="D52" i="9"/>
  <c r="GA52" i="9"/>
  <c r="AO30" i="8"/>
  <c r="AM30" i="8" s="1"/>
  <c r="AR29" i="8"/>
  <c r="AT712" i="6"/>
  <c r="AU712" i="6" s="1"/>
  <c r="AS712" i="6"/>
  <c r="AW712" i="6"/>
  <c r="AE141" i="8"/>
  <c r="AG225" i="8"/>
  <c r="AG140" i="8"/>
  <c r="AG14" i="8" s="1"/>
  <c r="N141" i="8"/>
  <c r="S140" i="8"/>
  <c r="AI14" i="8"/>
  <c r="O49" i="3"/>
  <c r="BI14" i="9"/>
  <c r="BI11" i="9" s="1"/>
  <c r="S1" i="8"/>
  <c r="W22" i="3"/>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T25" i="7"/>
  <c r="AB14" i="7"/>
  <c r="FX53" i="9"/>
  <c r="O53" i="9"/>
  <c r="BC53" i="9"/>
  <c r="L53" i="9"/>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O97" i="3"/>
  <c r="W102" i="3"/>
  <c r="M102" i="3"/>
  <c r="M64" i="3"/>
  <c r="W64" i="3"/>
  <c r="O45" i="3"/>
  <c r="DR103" i="9"/>
  <c r="BJ14" i="8"/>
  <c r="BJ12"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Y14" i="7"/>
  <c r="BM14" i="7"/>
  <c r="BK140" i="7"/>
  <c r="BK14" i="7" s="1"/>
  <c r="AV11" i="9"/>
  <c r="AV12" i="9"/>
  <c r="AE227" i="9"/>
  <c r="AE140" i="9"/>
  <c r="O83" i="7"/>
  <c r="BC83" i="7"/>
  <c r="D83" i="7" s="1"/>
  <c r="L83" i="7"/>
  <c r="BH12" i="7"/>
  <c r="I14" i="7"/>
  <c r="BH11" i="7"/>
  <c r="I84" i="6"/>
  <c r="AI12" i="9"/>
  <c r="AI11" i="9"/>
  <c r="AA25" i="8"/>
  <c r="Y25" i="8" s="1"/>
  <c r="S29" i="8"/>
  <c r="BC53" i="7"/>
  <c r="D53" i="7" s="1"/>
  <c r="L53" i="7"/>
  <c r="O53" i="7"/>
  <c r="AP14" i="9"/>
  <c r="EV14" i="9"/>
  <c r="GC15" i="9"/>
  <c r="AW30" i="9"/>
  <c r="AZ29" i="9"/>
  <c r="FF29" i="9"/>
  <c r="P25" i="9"/>
  <c r="DV14" i="9" s="1"/>
  <c r="M25" i="9"/>
  <c r="DS14" i="9" s="1"/>
  <c r="FY24" i="9"/>
  <c r="ED14" i="9"/>
  <c r="X14" i="9"/>
  <c r="DC140" i="8"/>
  <c r="E140" i="8"/>
  <c r="EH14" i="9"/>
  <c r="T25" i="9"/>
  <c r="DZ14" i="9" s="1"/>
  <c r="AB14" i="9"/>
  <c r="AS87" i="6"/>
  <c r="BG25" i="9"/>
  <c r="FM25" i="9"/>
  <c r="EM25" i="9"/>
  <c r="AE29" i="9"/>
  <c r="EK25" i="9" s="1"/>
  <c r="FI15" i="9"/>
  <c r="GA16" i="9"/>
  <c r="BC15" i="9"/>
  <c r="V11" i="7"/>
  <c r="V12" i="7"/>
  <c r="AF11" i="9"/>
  <c r="AF12" i="9"/>
  <c r="BD25" i="7"/>
  <c r="FX102" i="9"/>
  <c r="Q227" i="9"/>
  <c r="O141" i="9"/>
  <c r="O227" i="9" s="1"/>
  <c r="Z14" i="8"/>
  <c r="R25" i="8"/>
  <c r="I101" i="9"/>
  <c r="CR101" i="9"/>
  <c r="BH30" i="9"/>
  <c r="FN30" i="9"/>
  <c r="EC25" i="9"/>
  <c r="AQ14" i="9"/>
  <c r="EW14" i="9"/>
  <c r="C46" i="4"/>
  <c r="L15" i="7"/>
  <c r="O15" i="7"/>
  <c r="AW11" i="7"/>
  <c r="AW12" i="7"/>
  <c r="C37" i="4"/>
  <c r="BE141" i="8"/>
  <c r="BC144" i="8"/>
  <c r="EP14" i="9"/>
  <c r="AJ14" i="9"/>
  <c r="AG25" i="9"/>
  <c r="CM79" i="8"/>
  <c r="D79" i="8"/>
  <c r="AM140" i="7"/>
  <c r="AM236" i="7"/>
  <c r="M9" i="1"/>
  <c r="G14" i="4"/>
  <c r="F14" i="4" s="1"/>
  <c r="D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U236" i="7"/>
  <c r="AU140" i="7"/>
  <c r="AU14" i="7" s="1"/>
  <c r="O140" i="7"/>
  <c r="L140" i="7"/>
  <c r="AF86" i="6"/>
  <c r="AW86" i="6" s="1"/>
  <c r="AT87" i="6"/>
  <c r="AU87" i="6" s="1"/>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CM83" i="9"/>
  <c r="L103" i="9"/>
  <c r="DU103" i="9"/>
  <c r="Y29" i="8"/>
  <c r="BC236" i="7"/>
  <c r="BC140" i="7"/>
  <c r="I419" i="6"/>
  <c r="AW432" i="6"/>
  <c r="AS432" i="6"/>
  <c r="GA107" i="9"/>
  <c r="CM53"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F25" i="8"/>
  <c r="C75" i="4"/>
  <c r="K12" i="7"/>
  <c r="K11" i="7"/>
  <c r="C98" i="4" l="1"/>
  <c r="U10" i="1"/>
  <c r="J11" i="7"/>
  <c r="Q22" i="2"/>
  <c r="Q12" i="2" s="1"/>
  <c r="P14" i="7"/>
  <c r="X11" i="7"/>
  <c r="M11" i="7" s="1"/>
  <c r="M14" i="7"/>
  <c r="M12" i="7" s="1"/>
  <c r="X12" i="7"/>
  <c r="AW672" i="6"/>
  <c r="AS672" i="6"/>
  <c r="M49" i="3"/>
  <c r="EH140" i="7"/>
  <c r="M66" i="3"/>
  <c r="W85" i="3"/>
  <c r="W13" i="3"/>
  <c r="BF14" i="9"/>
  <c r="BF11" i="9" s="1"/>
  <c r="BE237" i="7"/>
  <c r="J12" i="8"/>
  <c r="J11" i="8"/>
  <c r="BI12" i="9"/>
  <c r="DL30" i="9"/>
  <c r="DR30" i="9"/>
  <c r="AM14" i="7"/>
  <c r="AM11" i="7" s="1"/>
  <c r="M25" i="3"/>
  <c r="BE29" i="8"/>
  <c r="BC29" i="8" s="1"/>
  <c r="DP25" i="9"/>
  <c r="BG11" i="8"/>
  <c r="DF30" i="8"/>
  <c r="K14" i="8"/>
  <c r="AG14" i="6"/>
  <c r="BA13" i="6" s="1"/>
  <c r="AV15" i="6"/>
  <c r="AG12" i="6"/>
  <c r="AV12" i="6" s="1"/>
  <c r="BJ11" i="8"/>
  <c r="C14" i="4"/>
  <c r="F140" i="7"/>
  <c r="D140" i="7" s="1"/>
  <c r="BE30" i="8"/>
  <c r="BC30" i="8" s="1"/>
  <c r="W36" i="3"/>
  <c r="AW11" i="8"/>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BL11" i="8"/>
  <c r="BL12" i="8"/>
  <c r="L204" i="9"/>
  <c r="W140" i="9"/>
  <c r="W227" i="9"/>
  <c r="AU12" i="7"/>
  <c r="AU11" i="7"/>
  <c r="BE225" i="8"/>
  <c r="BE140" i="8"/>
  <c r="BC141" i="8"/>
  <c r="AQ12" i="9"/>
  <c r="AQ11" i="9"/>
  <c r="H12" i="8"/>
  <c r="H11" i="8"/>
  <c r="E14" i="8"/>
  <c r="BD12" i="8"/>
  <c r="DC14" i="8"/>
  <c r="BD11" i="8"/>
  <c r="EH25" i="7"/>
  <c r="BE14" i="7"/>
  <c r="L204" i="8"/>
  <c r="W140" i="8"/>
  <c r="W225" i="8"/>
  <c r="AF84" i="6"/>
  <c r="AS84" i="6" s="1"/>
  <c r="AT86" i="6"/>
  <c r="AU86" i="6" s="1"/>
  <c r="DJ103" i="9"/>
  <c r="BC141" i="9"/>
  <c r="BE227" i="9"/>
  <c r="BE140" i="9"/>
  <c r="AF266" i="6"/>
  <c r="AT266" i="6" s="1"/>
  <c r="AF268" i="6"/>
  <c r="AZ266" i="6" s="1"/>
  <c r="AT269" i="6"/>
  <c r="AU269" i="6" s="1"/>
  <c r="AS269" i="6"/>
  <c r="AW269" i="6"/>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FX28" i="9"/>
  <c r="N25" i="8"/>
  <c r="Q25" i="8"/>
  <c r="Y14" i="8"/>
  <c r="W25" i="8"/>
  <c r="BC29" i="7"/>
  <c r="BG14" i="9"/>
  <c r="FM14" i="9"/>
  <c r="FC29" i="9"/>
  <c r="AU30" i="9"/>
  <c r="FA29" i="9" s="1"/>
  <c r="AM25" i="9"/>
  <c r="AO14" i="9"/>
  <c r="EU14" i="9"/>
  <c r="S25" i="8"/>
  <c r="AA14" i="8"/>
  <c r="I14" i="6"/>
  <c r="AX12" i="6" s="1"/>
  <c r="I12" i="6"/>
  <c r="F30" i="8" l="1"/>
  <c r="D30" i="8" s="1"/>
  <c r="N25" i="9"/>
  <c r="DT14" i="9" s="1"/>
  <c r="P11" i="7"/>
  <c r="P12" i="7"/>
  <c r="DJ30" i="9"/>
  <c r="BT32" i="9" s="1"/>
  <c r="AM12" i="7"/>
  <c r="G14" i="9"/>
  <c r="DB11" i="8"/>
  <c r="BE226" i="8"/>
  <c r="M11" i="3"/>
  <c r="Y14" i="9"/>
  <c r="Y11" i="9" s="1"/>
  <c r="AE1" i="9"/>
  <c r="AW84" i="6"/>
  <c r="W25" i="9"/>
  <c r="O25" i="9" s="1"/>
  <c r="Q25" i="9"/>
  <c r="EE14" i="9"/>
  <c r="J12" i="9"/>
  <c r="DC11" i="8"/>
  <c r="FQ14" i="9"/>
  <c r="BK14" i="9"/>
  <c r="AW15" i="6"/>
  <c r="AT15" i="6"/>
  <c r="AU15" i="6" s="1"/>
  <c r="AS15" i="6"/>
  <c r="W12" i="3"/>
  <c r="AO25" i="8"/>
  <c r="AR14" i="8"/>
  <c r="F4" i="8"/>
  <c r="T11" i="7"/>
  <c r="T12" i="7"/>
  <c r="AA11" i="9"/>
  <c r="AA12" i="9"/>
  <c r="S14" i="9"/>
  <c r="Z11" i="9"/>
  <c r="Z12" i="9"/>
  <c r="R14" i="9"/>
  <c r="R12" i="7"/>
  <c r="R11" i="7"/>
  <c r="AR11" i="9"/>
  <c r="AR12" i="9"/>
  <c r="DM25" i="9"/>
  <c r="G25" i="9"/>
  <c r="DM14" i="9" s="1"/>
  <c r="S12" i="7"/>
  <c r="S11" i="7"/>
  <c r="AE12" i="8"/>
  <c r="AE11" i="8"/>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N14" i="9"/>
  <c r="N12" i="9" s="1"/>
  <c r="AG12" i="9"/>
  <c r="AG11" i="9"/>
  <c r="BJ12" i="9"/>
  <c r="BJ11" i="9"/>
  <c r="K14" i="9"/>
  <c r="FC25" i="9"/>
  <c r="AU29" i="9"/>
  <c r="FA25" i="9" s="1"/>
  <c r="BC30" i="9"/>
  <c r="GC30" i="9"/>
  <c r="FK29" i="9"/>
  <c r="L11" i="7"/>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Q14" i="9" l="1"/>
  <c r="FZ14" i="9"/>
  <c r="W14" i="9"/>
  <c r="FX13" i="9" s="1"/>
  <c r="L25" i="9"/>
  <c r="DR14" i="9" s="1"/>
  <c r="EC14" i="9"/>
  <c r="FX24" i="9"/>
  <c r="BK11" i="9"/>
  <c r="BK12" i="9"/>
  <c r="AM25" i="8"/>
  <c r="AM14" i="8" s="1"/>
  <c r="AO14" i="8"/>
  <c r="AR12" i="8"/>
  <c r="AR11" i="8"/>
  <c r="R11" i="9"/>
  <c r="R12" i="9"/>
  <c r="S11" i="9"/>
  <c r="S12"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9" l="1"/>
  <c r="L12" i="9" s="1"/>
  <c r="W1" i="9"/>
  <c r="O14" i="9"/>
  <c r="O11" i="9" s="1"/>
  <c r="W11" i="9"/>
  <c r="L11" i="9" s="1"/>
  <c r="W12" i="9"/>
  <c r="FX11" i="9" s="1"/>
  <c r="AO11" i="8"/>
  <c r="AO12" i="8"/>
  <c r="AM12" i="8"/>
  <c r="AM11" i="8"/>
  <c r="BM11" i="8"/>
  <c r="BM12" i="8"/>
  <c r="GC25" i="9"/>
  <c r="FK14" i="9"/>
  <c r="BE14" i="9"/>
  <c r="BC25" i="9"/>
  <c r="AS11" i="6"/>
  <c r="AW11" i="9"/>
  <c r="AW12" i="9"/>
  <c r="BK12" i="8"/>
  <c r="BK11" i="8"/>
  <c r="BC11" i="8"/>
  <c r="BC12" i="8"/>
  <c r="D14" i="8"/>
  <c r="BZ141" i="9"/>
  <c r="BZ140" i="9" s="1"/>
  <c r="GF14" i="9" s="1"/>
  <c r="BX140" i="9"/>
  <c r="GD14" i="9" s="1"/>
  <c r="DO14" i="9"/>
  <c r="F25" i="9"/>
  <c r="O11" i="8"/>
  <c r="O12" i="8"/>
  <c r="BX140" i="8"/>
  <c r="BZ141" i="8"/>
  <c r="BZ140" i="8" s="1"/>
  <c r="GA29" i="9"/>
  <c r="FI25" i="9"/>
  <c r="AW11" i="6"/>
  <c r="F14" i="8"/>
  <c r="FA14" i="9"/>
  <c r="AU14" i="9"/>
  <c r="BU19" i="9"/>
  <c r="DL25" i="9"/>
  <c r="D29" i="9"/>
  <c r="DJ25" i="9" s="1"/>
  <c r="BH12" i="9"/>
  <c r="BH11" i="9"/>
  <c r="I14" i="9"/>
  <c r="FX9" i="9" l="1"/>
  <c r="O12" i="9"/>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authors>
    <author>User</author>
    <author>YGRENNA</author>
    <author>HOANG ANH</author>
  </authors>
  <commentList>
    <comment ref="G23" authorId="0" shapeId="0">
      <text>
        <r>
          <rPr>
            <b/>
            <sz val="9"/>
            <color indexed="81"/>
            <rFont val="Tahoma"/>
            <family val="2"/>
          </rPr>
          <t>User:</t>
        </r>
        <r>
          <rPr>
            <sz val="9"/>
            <color indexed="81"/>
            <rFont val="Tahoma"/>
            <family val="2"/>
          </rPr>
          <t xml:space="preserve">
Cũ: 2004-2014</t>
        </r>
      </text>
    </comment>
    <comment ref="G24" authorId="0" shapeId="0">
      <text>
        <r>
          <rPr>
            <b/>
            <sz val="9"/>
            <color indexed="81"/>
            <rFont val="Tahoma"/>
            <family val="2"/>
          </rPr>
          <t>User:</t>
        </r>
        <r>
          <rPr>
            <sz val="9"/>
            <color indexed="81"/>
            <rFont val="Tahoma"/>
            <family val="2"/>
          </rPr>
          <t xml:space="preserve">
Cũ: 2013-2016</t>
        </r>
      </text>
    </comment>
    <comment ref="AF27" authorId="1" shapeId="0">
      <text>
        <r>
          <rPr>
            <b/>
            <sz val="8"/>
            <color indexed="81"/>
            <rFont val="Tahoma"/>
            <family val="2"/>
          </rPr>
          <t>YGRENNA:</t>
        </r>
        <r>
          <rPr>
            <sz val="8"/>
            <color indexed="81"/>
            <rFont val="Tahoma"/>
            <family val="2"/>
          </rPr>
          <t xml:space="preserve">
Đã tiết kiệm 10% trên TMĐT</t>
        </r>
      </text>
    </comment>
    <comment ref="F30" authorId="1" shapeId="0">
      <text>
        <r>
          <rPr>
            <b/>
            <sz val="8"/>
            <color indexed="81"/>
            <rFont val="Tahoma"/>
            <family val="2"/>
          </rPr>
          <t>YGRENNA:</t>
        </r>
        <r>
          <rPr>
            <sz val="8"/>
            <color indexed="81"/>
            <rFont val="Tahoma"/>
            <family val="2"/>
          </rPr>
          <t xml:space="preserve">
CTĐT L=0,670km</t>
        </r>
      </text>
    </comment>
    <comment ref="B31" authorId="1" shapeId="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text>
        <r>
          <rPr>
            <b/>
            <sz val="8"/>
            <color indexed="81"/>
            <rFont val="Tahoma"/>
            <family val="2"/>
          </rPr>
          <t>YGRENNA:</t>
        </r>
        <r>
          <rPr>
            <sz val="8"/>
            <color indexed="81"/>
            <rFont val="Tahoma"/>
            <family val="2"/>
          </rPr>
          <t xml:space="preserve">
CTĐT L=0,750km</t>
        </r>
      </text>
    </comment>
    <comment ref="B32" authorId="1" shapeId="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text>
        <r>
          <rPr>
            <b/>
            <sz val="8"/>
            <color indexed="81"/>
            <rFont val="Tahoma"/>
            <family val="2"/>
          </rPr>
          <t>YGRENNA:</t>
        </r>
        <r>
          <rPr>
            <sz val="8"/>
            <color indexed="81"/>
            <rFont val="Tahoma"/>
            <family val="2"/>
          </rPr>
          <t xml:space="preserve">
CTĐT L=0,710km</t>
        </r>
      </text>
    </comment>
    <comment ref="F33" authorId="1" shapeId="0">
      <text>
        <r>
          <rPr>
            <b/>
            <sz val="8"/>
            <color indexed="81"/>
            <rFont val="Tahoma"/>
            <family val="2"/>
          </rPr>
          <t>YGRENNA:</t>
        </r>
        <r>
          <rPr>
            <sz val="8"/>
            <color indexed="81"/>
            <rFont val="Tahoma"/>
            <family val="2"/>
          </rPr>
          <t xml:space="preserve">
CTĐT L=0,650km</t>
        </r>
      </text>
    </comment>
    <comment ref="B34" authorId="1" shapeId="0">
      <text>
        <r>
          <rPr>
            <b/>
            <sz val="8"/>
            <color indexed="81"/>
            <rFont val="Tahoma"/>
            <family val="2"/>
          </rPr>
          <t>YGRENNA:</t>
        </r>
        <r>
          <rPr>
            <sz val="8"/>
            <color indexed="81"/>
            <rFont val="Tahoma"/>
            <family val="2"/>
          </rPr>
          <t xml:space="preserve">
Tên dự án theo BC KTKT: Đường nội thôn Ngọc Năng 1</t>
        </r>
      </text>
    </comment>
    <comment ref="F34" authorId="1" shapeId="0">
      <text>
        <r>
          <rPr>
            <b/>
            <sz val="8"/>
            <color indexed="81"/>
            <rFont val="Tahoma"/>
            <family val="2"/>
          </rPr>
          <t>YGRENNA:</t>
        </r>
        <r>
          <rPr>
            <sz val="8"/>
            <color indexed="81"/>
            <rFont val="Tahoma"/>
            <family val="2"/>
          </rPr>
          <t xml:space="preserve">
CTĐT L=0,870km</t>
        </r>
      </text>
    </comment>
    <comment ref="F35" authorId="1" shapeId="0">
      <text>
        <r>
          <rPr>
            <b/>
            <sz val="8"/>
            <color indexed="81"/>
            <rFont val="Tahoma"/>
            <family val="2"/>
          </rPr>
          <t>YGRENNA:</t>
        </r>
        <r>
          <rPr>
            <sz val="8"/>
            <color indexed="81"/>
            <rFont val="Tahoma"/>
            <family val="2"/>
          </rPr>
          <t xml:space="preserve">
CTĐT L=0,670km</t>
        </r>
      </text>
    </comment>
    <comment ref="F36" authorId="1" shapeId="0">
      <text>
        <r>
          <rPr>
            <b/>
            <sz val="8"/>
            <color indexed="81"/>
            <rFont val="Tahoma"/>
            <family val="2"/>
          </rPr>
          <t>YGRENNA:</t>
        </r>
        <r>
          <rPr>
            <sz val="8"/>
            <color indexed="81"/>
            <rFont val="Tahoma"/>
            <family val="2"/>
          </rPr>
          <t xml:space="preserve">
CTĐT L=0,870km</t>
        </r>
      </text>
    </comment>
    <comment ref="B38" authorId="1" shapeId="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text>
        <r>
          <rPr>
            <b/>
            <sz val="8"/>
            <color indexed="81"/>
            <rFont val="Tahoma"/>
            <family val="2"/>
          </rPr>
          <t>YGRENNA:</t>
        </r>
        <r>
          <rPr>
            <sz val="8"/>
            <color indexed="81"/>
            <rFont val="Tahoma"/>
            <family val="2"/>
          </rPr>
          <t xml:space="preserve">
CTĐT L=0,860km</t>
        </r>
      </text>
    </comment>
    <comment ref="F39" authorId="1" shapeId="0">
      <text>
        <r>
          <rPr>
            <b/>
            <sz val="8"/>
            <color indexed="81"/>
            <rFont val="Tahoma"/>
            <family val="2"/>
          </rPr>
          <t>YGRENNA:</t>
        </r>
        <r>
          <rPr>
            <sz val="8"/>
            <color indexed="81"/>
            <rFont val="Tahoma"/>
            <family val="2"/>
          </rPr>
          <t xml:space="preserve">
CTĐT L=0,870km</t>
        </r>
      </text>
    </comment>
    <comment ref="F40" authorId="1" shapeId="0">
      <text>
        <r>
          <rPr>
            <b/>
            <sz val="8"/>
            <color indexed="81"/>
            <rFont val="Tahoma"/>
            <family val="2"/>
          </rPr>
          <t>YGRENNA:</t>
        </r>
        <r>
          <rPr>
            <sz val="8"/>
            <color indexed="81"/>
            <rFont val="Tahoma"/>
            <family val="2"/>
          </rPr>
          <t xml:space="preserve">
CTĐT L=0,820km</t>
        </r>
      </text>
    </comment>
    <comment ref="F41" authorId="1" shapeId="0">
      <text>
        <r>
          <rPr>
            <b/>
            <sz val="8"/>
            <color indexed="81"/>
            <rFont val="Tahoma"/>
            <family val="2"/>
          </rPr>
          <t>YGRENNA:</t>
        </r>
        <r>
          <rPr>
            <sz val="8"/>
            <color indexed="81"/>
            <rFont val="Tahoma"/>
            <family val="2"/>
          </rPr>
          <t xml:space="preserve">
theo CTĐT L=0,670km</t>
        </r>
      </text>
    </comment>
    <comment ref="J41" authorId="1" shapeId="0">
      <text>
        <r>
          <rPr>
            <b/>
            <sz val="8"/>
            <color indexed="81"/>
            <rFont val="Tahoma"/>
            <family val="2"/>
          </rPr>
          <t>YGRENNA:</t>
        </r>
        <r>
          <rPr>
            <sz val="8"/>
            <color indexed="81"/>
            <rFont val="Tahoma"/>
            <family val="2"/>
          </rPr>
          <t xml:space="preserve">
gồm nguồn vốn 30a và NTM</t>
        </r>
      </text>
    </comment>
    <comment ref="B42" authorId="1" shapeId="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text>
        <r>
          <rPr>
            <b/>
            <sz val="8"/>
            <color indexed="81"/>
            <rFont val="Tahoma"/>
            <family val="2"/>
          </rPr>
          <t>YGRENNA:</t>
        </r>
        <r>
          <rPr>
            <sz val="8"/>
            <color indexed="81"/>
            <rFont val="Tahoma"/>
            <family val="2"/>
          </rPr>
          <t xml:space="preserve">
theo CTĐT L=0,750km</t>
        </r>
      </text>
    </comment>
    <comment ref="F43" authorId="1" shapeId="0">
      <text>
        <r>
          <rPr>
            <b/>
            <sz val="8"/>
            <color indexed="81"/>
            <rFont val="Tahoma"/>
            <family val="2"/>
          </rPr>
          <t>YGRENNA:</t>
        </r>
        <r>
          <rPr>
            <sz val="8"/>
            <color indexed="81"/>
            <rFont val="Tahoma"/>
            <family val="2"/>
          </rPr>
          <t xml:space="preserve">
theo CTĐT L=0,710km</t>
        </r>
      </text>
    </comment>
    <comment ref="F44" authorId="1" shapeId="0">
      <text>
        <r>
          <rPr>
            <b/>
            <sz val="8"/>
            <color indexed="81"/>
            <rFont val="Tahoma"/>
            <family val="2"/>
          </rPr>
          <t>YGRENNA:</t>
        </r>
        <r>
          <rPr>
            <sz val="8"/>
            <color indexed="81"/>
            <rFont val="Tahoma"/>
            <family val="2"/>
          </rPr>
          <t xml:space="preserve">
CTDT L=0,650km</t>
        </r>
      </text>
    </comment>
    <comment ref="F45" authorId="1" shapeId="0">
      <text>
        <r>
          <rPr>
            <b/>
            <sz val="8"/>
            <color indexed="81"/>
            <rFont val="Tahoma"/>
            <family val="2"/>
          </rPr>
          <t>YGRENNA:</t>
        </r>
        <r>
          <rPr>
            <sz val="8"/>
            <color indexed="81"/>
            <rFont val="Tahoma"/>
            <family val="2"/>
          </rPr>
          <t xml:space="preserve">
CTĐT L=0,870km</t>
        </r>
      </text>
    </comment>
    <comment ref="F46" authorId="1" shapeId="0">
      <text>
        <r>
          <rPr>
            <b/>
            <sz val="8"/>
            <color indexed="81"/>
            <rFont val="Tahoma"/>
            <family val="2"/>
          </rPr>
          <t>YGRENNA:</t>
        </r>
        <r>
          <rPr>
            <sz val="8"/>
            <color indexed="81"/>
            <rFont val="Tahoma"/>
            <family val="2"/>
          </rPr>
          <t xml:space="preserve">
CTĐT L=0,670km</t>
        </r>
      </text>
    </comment>
    <comment ref="J46" authorId="1" shapeId="0">
      <text>
        <r>
          <rPr>
            <b/>
            <sz val="8"/>
            <color indexed="81"/>
            <rFont val="Tahoma"/>
            <family val="2"/>
          </rPr>
          <t>YGRENNA:</t>
        </r>
        <r>
          <rPr>
            <sz val="8"/>
            <color indexed="81"/>
            <rFont val="Tahoma"/>
            <family val="2"/>
          </rPr>
          <t xml:space="preserve">
nguồn 30a và NTM</t>
        </r>
      </text>
    </comment>
    <comment ref="F47" authorId="1" shapeId="0">
      <text>
        <r>
          <rPr>
            <b/>
            <sz val="8"/>
            <color indexed="81"/>
            <rFont val="Tahoma"/>
            <family val="2"/>
          </rPr>
          <t>YGRENNA:</t>
        </r>
        <r>
          <rPr>
            <sz val="8"/>
            <color indexed="81"/>
            <rFont val="Tahoma"/>
            <family val="2"/>
          </rPr>
          <t xml:space="preserve">
CTĐT L=0,870km</t>
        </r>
      </text>
    </comment>
    <comment ref="J47" authorId="1" shapeId="0">
      <text>
        <r>
          <rPr>
            <b/>
            <sz val="8"/>
            <color indexed="81"/>
            <rFont val="Tahoma"/>
            <family val="2"/>
          </rPr>
          <t>YGRENNA:</t>
        </r>
        <r>
          <rPr>
            <sz val="8"/>
            <color indexed="81"/>
            <rFont val="Tahoma"/>
            <family val="2"/>
          </rPr>
          <t xml:space="preserve">
nguồn 30a và 135</t>
        </r>
      </text>
    </comment>
    <comment ref="F48" authorId="1" shapeId="0">
      <text>
        <r>
          <rPr>
            <b/>
            <sz val="8"/>
            <color indexed="81"/>
            <rFont val="Tahoma"/>
            <family val="2"/>
          </rPr>
          <t>YGRENNA:</t>
        </r>
        <r>
          <rPr>
            <sz val="8"/>
            <color indexed="81"/>
            <rFont val="Tahoma"/>
            <family val="2"/>
          </rPr>
          <t xml:space="preserve">
CTDT L= 0,830km</t>
        </r>
      </text>
    </comment>
    <comment ref="J48" authorId="1" shapeId="0">
      <text>
        <r>
          <rPr>
            <b/>
            <sz val="8"/>
            <color indexed="81"/>
            <rFont val="Tahoma"/>
            <family val="2"/>
          </rPr>
          <t>YGRENNA:</t>
        </r>
        <r>
          <rPr>
            <sz val="8"/>
            <color indexed="81"/>
            <rFont val="Tahoma"/>
            <family val="2"/>
          </rPr>
          <t xml:space="preserve">
nguồn 30a và 135</t>
        </r>
      </text>
    </comment>
    <comment ref="F49" authorId="1" shapeId="0">
      <text>
        <r>
          <rPr>
            <b/>
            <sz val="8"/>
            <color indexed="81"/>
            <rFont val="Tahoma"/>
            <family val="2"/>
          </rPr>
          <t>YGRENNA:</t>
        </r>
        <r>
          <rPr>
            <sz val="8"/>
            <color indexed="81"/>
            <rFont val="Tahoma"/>
            <family val="2"/>
          </rPr>
          <t xml:space="preserve">
CTDT L=0,860km</t>
        </r>
      </text>
    </comment>
    <comment ref="J49" authorId="1" shapeId="0">
      <text>
        <r>
          <rPr>
            <b/>
            <sz val="8"/>
            <color indexed="81"/>
            <rFont val="Tahoma"/>
            <family val="2"/>
          </rPr>
          <t>YGRENNA:</t>
        </r>
        <r>
          <rPr>
            <sz val="8"/>
            <color indexed="81"/>
            <rFont val="Tahoma"/>
            <family val="2"/>
          </rPr>
          <t xml:space="preserve">
nguồn 30a, 135 và NTM</t>
        </r>
      </text>
    </comment>
    <comment ref="F50" authorId="1" shapeId="0">
      <text>
        <r>
          <rPr>
            <b/>
            <sz val="8"/>
            <color indexed="81"/>
            <rFont val="Tahoma"/>
            <family val="2"/>
          </rPr>
          <t>YGRENNA:</t>
        </r>
        <r>
          <rPr>
            <sz val="8"/>
            <color indexed="81"/>
            <rFont val="Tahoma"/>
            <family val="2"/>
          </rPr>
          <t xml:space="preserve">
CTĐT L=0,870km</t>
        </r>
      </text>
    </comment>
    <comment ref="J50" authorId="1" shapeId="0">
      <text>
        <r>
          <rPr>
            <b/>
            <sz val="8"/>
            <color indexed="81"/>
            <rFont val="Tahoma"/>
            <family val="2"/>
          </rPr>
          <t>YGRENNA:</t>
        </r>
        <r>
          <rPr>
            <sz val="8"/>
            <color indexed="81"/>
            <rFont val="Tahoma"/>
            <family val="2"/>
          </rPr>
          <t xml:space="preserve">
nguồn 135, 30a</t>
        </r>
      </text>
    </comment>
    <comment ref="F51" authorId="1" shapeId="0">
      <text>
        <r>
          <rPr>
            <b/>
            <sz val="8"/>
            <color indexed="81"/>
            <rFont val="Tahoma"/>
            <family val="2"/>
          </rPr>
          <t>YGRENNA:</t>
        </r>
        <r>
          <rPr>
            <sz val="8"/>
            <color indexed="81"/>
            <rFont val="Tahoma"/>
            <family val="2"/>
          </rPr>
          <t xml:space="preserve">
CTĐT L=0,820km</t>
        </r>
      </text>
    </comment>
    <comment ref="J51" authorId="1" shapeId="0">
      <text>
        <r>
          <rPr>
            <b/>
            <sz val="8"/>
            <color indexed="81"/>
            <rFont val="Tahoma"/>
            <family val="2"/>
          </rPr>
          <t>YGRENNA:</t>
        </r>
        <r>
          <rPr>
            <sz val="8"/>
            <color indexed="81"/>
            <rFont val="Tahoma"/>
            <family val="2"/>
          </rPr>
          <t xml:space="preserve">
nguồn 30a, 135, NTM</t>
        </r>
      </text>
    </comment>
    <comment ref="B57" authorId="1" shapeId="0">
      <text>
        <r>
          <rPr>
            <b/>
            <sz val="8"/>
            <color indexed="81"/>
            <rFont val="Tahoma"/>
            <family val="2"/>
          </rPr>
          <t>YGRENNA:</t>
        </r>
        <r>
          <rPr>
            <sz val="8"/>
            <color indexed="81"/>
            <rFont val="Tahoma"/>
            <family val="2"/>
          </rPr>
          <t xml:space="preserve">
CTĐT: Đường trục chính nội đồng thôn Long HY</t>
        </r>
      </text>
    </comment>
    <comment ref="M84" authorId="1" shapeId="0">
      <text>
        <r>
          <rPr>
            <b/>
            <sz val="8"/>
            <color indexed="81"/>
            <rFont val="Tahoma"/>
            <family val="2"/>
          </rPr>
          <t>YGRENNA:</t>
        </r>
        <r>
          <rPr>
            <sz val="8"/>
            <color indexed="81"/>
            <rFont val="Tahoma"/>
            <family val="2"/>
          </rPr>
          <t xml:space="preserve">
nhập theo QĐ phê duyệt</t>
        </r>
      </text>
    </comment>
    <comment ref="O84" authorId="1" shapeId="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text>
        <r>
          <rPr>
            <b/>
            <sz val="9"/>
            <color indexed="81"/>
            <rFont val="Tahoma"/>
            <family val="2"/>
          </rPr>
          <t>User:</t>
        </r>
        <r>
          <rPr>
            <sz val="9"/>
            <color indexed="81"/>
            <rFont val="Tahoma"/>
            <family val="2"/>
          </rPr>
          <t xml:space="preserve">
Huyện đăng ký lại
</t>
        </r>
      </text>
    </comment>
    <comment ref="F93" authorId="1" shapeId="0">
      <text>
        <r>
          <rPr>
            <b/>
            <sz val="8"/>
            <color indexed="81"/>
            <rFont val="Tahoma"/>
            <family val="2"/>
          </rPr>
          <t>YGRENNA:</t>
        </r>
        <r>
          <rPr>
            <sz val="8"/>
            <color indexed="81"/>
            <rFont val="Tahoma"/>
            <family val="2"/>
          </rPr>
          <t xml:space="preserve">
CTĐT L=800m</t>
        </r>
      </text>
    </comment>
    <comment ref="F94" authorId="1" shapeId="0">
      <text>
        <r>
          <rPr>
            <b/>
            <sz val="8"/>
            <color indexed="81"/>
            <rFont val="Tahoma"/>
            <family val="2"/>
          </rPr>
          <t>YGRENNA:</t>
        </r>
        <r>
          <rPr>
            <sz val="8"/>
            <color indexed="81"/>
            <rFont val="Tahoma"/>
            <family val="2"/>
          </rPr>
          <t xml:space="preserve">
CTĐT L=300m</t>
        </r>
      </text>
    </comment>
    <comment ref="F95" authorId="1" shapeId="0">
      <text>
        <r>
          <rPr>
            <b/>
            <sz val="8"/>
            <color indexed="81"/>
            <rFont val="Tahoma"/>
            <family val="2"/>
          </rPr>
          <t>YGRENNA:</t>
        </r>
        <r>
          <rPr>
            <sz val="8"/>
            <color indexed="81"/>
            <rFont val="Tahoma"/>
            <family val="2"/>
          </rPr>
          <t xml:space="preserve">
CTĐT L=1000m</t>
        </r>
      </text>
    </comment>
    <comment ref="F96" authorId="1" shapeId="0">
      <text>
        <r>
          <rPr>
            <b/>
            <sz val="8"/>
            <color indexed="81"/>
            <rFont val="Tahoma"/>
            <family val="2"/>
          </rPr>
          <t>YGRENNA:</t>
        </r>
        <r>
          <rPr>
            <sz val="8"/>
            <color indexed="81"/>
            <rFont val="Tahoma"/>
            <family val="2"/>
          </rPr>
          <t xml:space="preserve">
CTĐT L=900m</t>
        </r>
      </text>
    </comment>
    <comment ref="F97" authorId="1" shapeId="0">
      <text>
        <r>
          <rPr>
            <b/>
            <sz val="8"/>
            <color indexed="81"/>
            <rFont val="Tahoma"/>
            <family val="2"/>
          </rPr>
          <t>YGRENNA:</t>
        </r>
        <r>
          <rPr>
            <sz val="8"/>
            <color indexed="81"/>
            <rFont val="Tahoma"/>
            <family val="2"/>
          </rPr>
          <t xml:space="preserve">
CTĐT L=300m</t>
        </r>
      </text>
    </comment>
    <comment ref="F98" authorId="1" shapeId="0">
      <text>
        <r>
          <rPr>
            <b/>
            <sz val="8"/>
            <color indexed="81"/>
            <rFont val="Tahoma"/>
            <family val="2"/>
          </rPr>
          <t>YGRENNA:</t>
        </r>
        <r>
          <rPr>
            <sz val="8"/>
            <color indexed="81"/>
            <rFont val="Tahoma"/>
            <family val="2"/>
          </rPr>
          <t xml:space="preserve">
CTĐT L=500m</t>
        </r>
      </text>
    </comment>
    <comment ref="B99" authorId="1" shapeId="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text>
        <r>
          <rPr>
            <b/>
            <sz val="8"/>
            <color indexed="81"/>
            <rFont val="Tahoma"/>
            <family val="2"/>
          </rPr>
          <t>YGRENNA:</t>
        </r>
        <r>
          <rPr>
            <sz val="8"/>
            <color indexed="81"/>
            <rFont val="Tahoma"/>
            <family val="2"/>
          </rPr>
          <t xml:space="preserve">
CTĐT L=200m</t>
        </r>
      </text>
    </comment>
    <comment ref="F100" authorId="1" shapeId="0">
      <text>
        <r>
          <rPr>
            <b/>
            <sz val="8"/>
            <color indexed="81"/>
            <rFont val="Tahoma"/>
            <family val="2"/>
          </rPr>
          <t>YGRENNA:</t>
        </r>
        <r>
          <rPr>
            <sz val="8"/>
            <color indexed="81"/>
            <rFont val="Tahoma"/>
            <family val="2"/>
          </rPr>
          <t xml:space="preserve">
CTĐT L=600m</t>
        </r>
      </text>
    </comment>
    <comment ref="F101" authorId="1" shapeId="0">
      <text>
        <r>
          <rPr>
            <b/>
            <sz val="8"/>
            <color indexed="81"/>
            <rFont val="Tahoma"/>
            <family val="2"/>
          </rPr>
          <t>YGRENNA:</t>
        </r>
        <r>
          <rPr>
            <sz val="8"/>
            <color indexed="81"/>
            <rFont val="Tahoma"/>
            <family val="2"/>
          </rPr>
          <t xml:space="preserve">
CTĐT L=300m</t>
        </r>
      </text>
    </comment>
    <comment ref="F102" authorId="1" shapeId="0">
      <text>
        <r>
          <rPr>
            <b/>
            <sz val="8"/>
            <color indexed="81"/>
            <rFont val="Tahoma"/>
            <family val="2"/>
          </rPr>
          <t>YGRENNA:</t>
        </r>
        <r>
          <rPr>
            <sz val="8"/>
            <color indexed="81"/>
            <rFont val="Tahoma"/>
            <family val="2"/>
          </rPr>
          <t xml:space="preserve">
CTĐT L=300m</t>
        </r>
      </text>
    </comment>
    <comment ref="F103" authorId="1" shapeId="0">
      <text>
        <r>
          <rPr>
            <b/>
            <sz val="8"/>
            <color indexed="81"/>
            <rFont val="Tahoma"/>
            <family val="2"/>
          </rPr>
          <t>YGRENNA:</t>
        </r>
        <r>
          <rPr>
            <sz val="8"/>
            <color indexed="81"/>
            <rFont val="Tahoma"/>
            <family val="2"/>
          </rPr>
          <t xml:space="preserve">
CTDDT chiều dài toàn tuyền kênh L=650m</t>
        </r>
      </text>
    </comment>
    <comment ref="F105" authorId="1" shapeId="0">
      <text>
        <r>
          <rPr>
            <b/>
            <sz val="8"/>
            <color indexed="81"/>
            <rFont val="Tahoma"/>
            <family val="2"/>
          </rPr>
          <t>YGRENNA:</t>
        </r>
        <r>
          <rPr>
            <sz val="8"/>
            <color indexed="81"/>
            <rFont val="Tahoma"/>
            <family val="2"/>
          </rPr>
          <t xml:space="preserve">
CTĐT L=800m</t>
        </r>
      </text>
    </comment>
    <comment ref="F106" authorId="1" shapeId="0">
      <text>
        <r>
          <rPr>
            <b/>
            <sz val="8"/>
            <color indexed="81"/>
            <rFont val="Tahoma"/>
            <family val="2"/>
          </rPr>
          <t>YGRENNA:</t>
        </r>
        <r>
          <rPr>
            <sz val="8"/>
            <color indexed="81"/>
            <rFont val="Tahoma"/>
            <family val="2"/>
          </rPr>
          <t xml:space="preserve">
CTĐT L=200m</t>
        </r>
      </text>
    </comment>
    <comment ref="F107" authorId="1" shapeId="0">
      <text>
        <r>
          <rPr>
            <b/>
            <sz val="8"/>
            <color indexed="81"/>
            <rFont val="Tahoma"/>
            <family val="2"/>
          </rPr>
          <t>YGRENNA:</t>
        </r>
        <r>
          <rPr>
            <sz val="8"/>
            <color indexed="81"/>
            <rFont val="Tahoma"/>
            <family val="2"/>
          </rPr>
          <t xml:space="preserve">
CTĐT L=1.200m</t>
        </r>
      </text>
    </comment>
    <comment ref="F108" authorId="1" shapeId="0">
      <text>
        <r>
          <rPr>
            <b/>
            <sz val="8"/>
            <color indexed="81"/>
            <rFont val="Tahoma"/>
            <family val="2"/>
          </rPr>
          <t>YGRENNA:</t>
        </r>
        <r>
          <rPr>
            <sz val="8"/>
            <color indexed="81"/>
            <rFont val="Tahoma"/>
            <family val="2"/>
          </rPr>
          <t xml:space="preserve">
CTĐT L=3000m</t>
        </r>
      </text>
    </comment>
    <comment ref="F109" authorId="1" shapeId="0">
      <text>
        <r>
          <rPr>
            <b/>
            <sz val="8"/>
            <color indexed="81"/>
            <rFont val="Tahoma"/>
            <family val="2"/>
          </rPr>
          <t>YGRENNA:</t>
        </r>
        <r>
          <rPr>
            <sz val="8"/>
            <color indexed="81"/>
            <rFont val="Tahoma"/>
            <family val="2"/>
          </rPr>
          <t xml:space="preserve">
CTĐT L=1500m</t>
        </r>
      </text>
    </comment>
    <comment ref="F111" authorId="1" shapeId="0">
      <text>
        <r>
          <rPr>
            <b/>
            <sz val="8"/>
            <color indexed="81"/>
            <rFont val="Tahoma"/>
            <family val="2"/>
          </rPr>
          <t>YGRENNA:</t>
        </r>
        <r>
          <rPr>
            <sz val="8"/>
            <color indexed="81"/>
            <rFont val="Tahoma"/>
            <family val="2"/>
          </rPr>
          <t xml:space="preserve">
CTĐT L=360m</t>
        </r>
      </text>
    </comment>
    <comment ref="B123" authorId="1" shapeId="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text>
        <r>
          <rPr>
            <b/>
            <sz val="9"/>
            <color indexed="81"/>
            <rFont val="Tahoma"/>
            <family val="2"/>
          </rPr>
          <t>User:</t>
        </r>
        <r>
          <rPr>
            <sz val="9"/>
            <color indexed="81"/>
            <rFont val="Tahoma"/>
            <family val="2"/>
          </rPr>
          <t xml:space="preserve">
Cũ: 12/12/2012
</t>
        </r>
      </text>
    </comment>
    <comment ref="F164" authorId="1" shapeId="0">
      <text>
        <r>
          <rPr>
            <b/>
            <sz val="8"/>
            <color indexed="81"/>
            <rFont val="Tahoma"/>
            <family val="2"/>
          </rPr>
          <t>YGRENNA:</t>
        </r>
        <r>
          <rPr>
            <sz val="8"/>
            <color indexed="81"/>
            <rFont val="Tahoma"/>
            <family val="2"/>
          </rPr>
          <t xml:space="preserve">
CTĐT L=328m</t>
        </r>
      </text>
    </comment>
    <comment ref="F165" authorId="1" shapeId="0">
      <text>
        <r>
          <rPr>
            <b/>
            <sz val="8"/>
            <color indexed="81"/>
            <rFont val="Tahoma"/>
            <family val="2"/>
          </rPr>
          <t>YGRENNA:</t>
        </r>
        <r>
          <rPr>
            <sz val="8"/>
            <color indexed="81"/>
            <rFont val="Tahoma"/>
            <family val="2"/>
          </rPr>
          <t xml:space="preserve">
CTĐT L=1099m</t>
        </r>
      </text>
    </comment>
    <comment ref="F166" authorId="1" shapeId="0">
      <text>
        <r>
          <rPr>
            <b/>
            <sz val="8"/>
            <color indexed="81"/>
            <rFont val="Tahoma"/>
            <family val="2"/>
          </rPr>
          <t>YGRENNA:</t>
        </r>
        <r>
          <rPr>
            <sz val="8"/>
            <color indexed="81"/>
            <rFont val="Tahoma"/>
            <family val="2"/>
          </rPr>
          <t xml:space="preserve">
CTDT L=0,186km</t>
        </r>
      </text>
    </comment>
    <comment ref="F167" authorId="1" shapeId="0">
      <text>
        <r>
          <rPr>
            <b/>
            <sz val="8"/>
            <color indexed="81"/>
            <rFont val="Tahoma"/>
            <family val="2"/>
          </rPr>
          <t>YGRENNA:</t>
        </r>
        <r>
          <rPr>
            <sz val="8"/>
            <color indexed="81"/>
            <rFont val="Tahoma"/>
            <family val="2"/>
          </rPr>
          <t xml:space="preserve">
CTĐT L=496m
</t>
        </r>
      </text>
    </comment>
    <comment ref="B168" authorId="1" shapeId="0">
      <text>
        <r>
          <rPr>
            <b/>
            <sz val="8"/>
            <color indexed="81"/>
            <rFont val="Tahoma"/>
            <family val="2"/>
          </rPr>
          <t>YGRENNA:</t>
        </r>
        <r>
          <rPr>
            <sz val="8"/>
            <color indexed="81"/>
            <rFont val="Tahoma"/>
            <family val="2"/>
          </rPr>
          <t xml:space="preserve">
điều chỉnh tên dự án tại QĐ 33/QĐ-UBND ngày 16/1/2017</t>
        </r>
      </text>
    </comment>
    <comment ref="F170" authorId="1" shapeId="0">
      <text>
        <r>
          <rPr>
            <b/>
            <sz val="8"/>
            <color indexed="81"/>
            <rFont val="Tahoma"/>
            <family val="2"/>
          </rPr>
          <t>YGRENNA:</t>
        </r>
        <r>
          <rPr>
            <sz val="8"/>
            <color indexed="81"/>
            <rFont val="Tahoma"/>
            <family val="2"/>
          </rPr>
          <t xml:space="preserve">
CTĐT L=450m</t>
        </r>
      </text>
    </comment>
    <comment ref="B171" authorId="1" shapeId="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text>
        <r>
          <rPr>
            <b/>
            <sz val="8"/>
            <color indexed="81"/>
            <rFont val="Tahoma"/>
            <family val="2"/>
          </rPr>
          <t>YGRENNA:</t>
        </r>
        <r>
          <rPr>
            <sz val="8"/>
            <color indexed="81"/>
            <rFont val="Tahoma"/>
            <family val="2"/>
          </rPr>
          <t xml:space="preserve">
CTĐT kênh bê tông và đường ống dài 587m</t>
        </r>
      </text>
    </comment>
    <comment ref="F175" authorId="1" shapeId="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text>
        <r>
          <rPr>
            <b/>
            <sz val="8"/>
            <color indexed="81"/>
            <rFont val="Tahoma"/>
            <family val="2"/>
          </rPr>
          <t>YGRENNA:</t>
        </r>
        <r>
          <rPr>
            <sz val="8"/>
            <color indexed="81"/>
            <rFont val="Tahoma"/>
            <family val="2"/>
          </rPr>
          <t xml:space="preserve">
CTĐT L cầu =10m</t>
        </r>
      </text>
    </comment>
    <comment ref="F180" authorId="1" shapeId="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text>
        <r>
          <rPr>
            <b/>
            <sz val="8"/>
            <color indexed="81"/>
            <rFont val="Tahoma"/>
            <family val="2"/>
          </rPr>
          <t>YGRENNA:</t>
        </r>
        <r>
          <rPr>
            <sz val="8"/>
            <color indexed="81"/>
            <rFont val="Tahoma"/>
            <family val="2"/>
          </rPr>
          <t xml:space="preserve">
CTĐT: chiều dài kênh 400m</t>
        </r>
      </text>
    </comment>
    <comment ref="F182" authorId="1" shapeId="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text>
        <r>
          <rPr>
            <b/>
            <sz val="8"/>
            <color indexed="81"/>
            <rFont val="Tahoma"/>
            <family val="2"/>
          </rPr>
          <t>YGRENNA:</t>
        </r>
        <r>
          <rPr>
            <sz val="8"/>
            <color indexed="81"/>
            <rFont val="Tahoma"/>
            <family val="2"/>
          </rPr>
          <t xml:space="preserve">
CTĐT: S=72m2/điểm trường</t>
        </r>
      </text>
    </comment>
    <comment ref="F186" authorId="1" shapeId="0">
      <text>
        <r>
          <rPr>
            <b/>
            <sz val="8"/>
            <color indexed="81"/>
            <rFont val="Tahoma"/>
            <family val="2"/>
          </rPr>
          <t>YGRENNA:</t>
        </r>
        <r>
          <rPr>
            <sz val="8"/>
            <color indexed="81"/>
            <rFont val="Tahoma"/>
            <family val="2"/>
          </rPr>
          <t xml:space="preserve">
CTĐT: nhà ở hs=41m2; nhà bếp 62m2</t>
        </r>
      </text>
    </comment>
    <comment ref="F187" authorId="1" shapeId="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text>
        <r>
          <rPr>
            <b/>
            <sz val="8"/>
            <color indexed="81"/>
            <rFont val="Tahoma"/>
            <family val="2"/>
          </rPr>
          <t>YGRENNA:</t>
        </r>
        <r>
          <rPr>
            <sz val="8"/>
            <color indexed="81"/>
            <rFont val="Tahoma"/>
            <family val="2"/>
          </rPr>
          <t xml:space="preserve">
CTĐT: phục vụ tưới 5 ha; L=2000m</t>
        </r>
      </text>
    </comment>
    <comment ref="G211" authorId="0" shapeId="0">
      <text>
        <r>
          <rPr>
            <b/>
            <sz val="9"/>
            <color indexed="81"/>
            <rFont val="Tahoma"/>
            <family val="2"/>
          </rPr>
          <t>User:</t>
        </r>
        <r>
          <rPr>
            <sz val="9"/>
            <color indexed="81"/>
            <rFont val="Tahoma"/>
            <family val="2"/>
          </rPr>
          <t xml:space="preserve">
Cũ: 2015-2016
</t>
        </r>
      </text>
    </comment>
    <comment ref="F216" authorId="1" shapeId="0">
      <text>
        <r>
          <rPr>
            <b/>
            <sz val="8"/>
            <color indexed="81"/>
            <rFont val="Tahoma"/>
            <family val="2"/>
          </rPr>
          <t>YGRENNA:</t>
        </r>
        <r>
          <rPr>
            <sz val="8"/>
            <color indexed="81"/>
            <rFont val="Tahoma"/>
            <family val="2"/>
          </rPr>
          <t xml:space="preserve">
CTĐT  L=5,6km</t>
        </r>
      </text>
    </comment>
    <comment ref="F217" authorId="1" shapeId="0">
      <text>
        <r>
          <rPr>
            <b/>
            <sz val="8"/>
            <color indexed="81"/>
            <rFont val="Tahoma"/>
            <family val="2"/>
          </rPr>
          <t>YGRENNA:</t>
        </r>
        <r>
          <rPr>
            <sz val="8"/>
            <color indexed="81"/>
            <rFont val="Tahoma"/>
            <family val="2"/>
          </rPr>
          <t xml:space="preserve">
CTĐT L=5,5km</t>
        </r>
      </text>
    </comment>
    <comment ref="F218" authorId="1" shapeId="0">
      <text>
        <r>
          <rPr>
            <b/>
            <sz val="8"/>
            <color indexed="81"/>
            <rFont val="Tahoma"/>
            <family val="2"/>
          </rPr>
          <t>YGRENNA:</t>
        </r>
        <r>
          <rPr>
            <sz val="8"/>
            <color indexed="81"/>
            <rFont val="Tahoma"/>
            <family val="2"/>
          </rPr>
          <t xml:space="preserve">
CTĐT L=4700m; Bn=6,5m;Bm=3,5m</t>
        </r>
      </text>
    </comment>
    <comment ref="F220" authorId="1" shapeId="0">
      <text>
        <r>
          <rPr>
            <b/>
            <sz val="8"/>
            <color indexed="81"/>
            <rFont val="Tahoma"/>
            <family val="2"/>
          </rPr>
          <t>YGRENNA:</t>
        </r>
        <r>
          <rPr>
            <sz val="8"/>
            <color indexed="81"/>
            <rFont val="Tahoma"/>
            <family val="2"/>
          </rPr>
          <t xml:space="preserve">
CTDT: L=2km; Bn=6m;Bn=3,5m
</t>
        </r>
      </text>
    </comment>
    <comment ref="J237" authorId="0" shapeId="0">
      <text>
        <r>
          <rPr>
            <b/>
            <sz val="9"/>
            <color indexed="81"/>
            <rFont val="Tahoma"/>
            <family val="2"/>
          </rPr>
          <t>User:</t>
        </r>
        <r>
          <rPr>
            <sz val="9"/>
            <color indexed="81"/>
            <rFont val="Tahoma"/>
            <family val="2"/>
          </rPr>
          <t xml:space="preserve">
Cũ: 5999,88625</t>
        </r>
      </text>
    </comment>
    <comment ref="F251" authorId="1" shapeId="0">
      <text>
        <r>
          <rPr>
            <b/>
            <sz val="8"/>
            <color indexed="81"/>
            <rFont val="Tahoma"/>
            <family val="2"/>
          </rPr>
          <t>YGRENNA:</t>
        </r>
        <r>
          <rPr>
            <sz val="8"/>
            <color indexed="81"/>
            <rFont val="Tahoma"/>
            <family val="2"/>
          </rPr>
          <t xml:space="preserve">
CTĐL L=992,34m</t>
        </r>
      </text>
    </comment>
    <comment ref="F252" authorId="1" shapeId="0">
      <text>
        <r>
          <rPr>
            <b/>
            <sz val="8"/>
            <color indexed="81"/>
            <rFont val="Tahoma"/>
            <family val="2"/>
          </rPr>
          <t>YGRENNA:</t>
        </r>
        <r>
          <rPr>
            <sz val="8"/>
            <color indexed="81"/>
            <rFont val="Tahoma"/>
            <family val="2"/>
          </rPr>
          <t xml:space="preserve">
CTĐT L=1168m</t>
        </r>
      </text>
    </comment>
    <comment ref="F254" authorId="1" shapeId="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color indexed="81"/>
            <rFont val="Tahoma"/>
            <family val="2"/>
          </rPr>
          <t>YGRENNA:</t>
        </r>
        <r>
          <rPr>
            <sz val="8"/>
            <color indexed="81"/>
            <rFont val="Tahoma"/>
            <family val="2"/>
          </rPr>
          <t xml:space="preserve">
CTDDT L=80m</t>
        </r>
      </text>
    </comment>
    <comment ref="F256" authorId="1" shapeId="0">
      <text>
        <r>
          <rPr>
            <b/>
            <sz val="8"/>
            <color indexed="81"/>
            <rFont val="Tahoma"/>
            <family val="2"/>
          </rPr>
          <t>YGRENNA:</t>
        </r>
        <r>
          <rPr>
            <sz val="8"/>
            <color indexed="81"/>
            <rFont val="Tahoma"/>
            <family val="2"/>
          </rPr>
          <t xml:space="preserve">
CTĐT L=200m</t>
        </r>
      </text>
    </comment>
    <comment ref="AJ831" authorId="2" shapeId="0">
      <text>
        <r>
          <rPr>
            <b/>
            <sz val="9"/>
            <color indexed="81"/>
            <rFont val="Tahoma"/>
            <family val="2"/>
          </rPr>
          <t>HOANG ANH:</t>
        </r>
        <r>
          <rPr>
            <sz val="9"/>
            <color indexed="81"/>
            <rFont val="Tahoma"/>
            <family val="2"/>
          </rPr>
          <t xml:space="preserve">
109
</t>
        </r>
      </text>
    </comment>
    <comment ref="AJ832" authorId="2" shapeId="0">
      <text>
        <r>
          <rPr>
            <b/>
            <sz val="9"/>
            <color indexed="81"/>
            <rFont val="Tahoma"/>
            <family val="2"/>
          </rPr>
          <t>HOANG ANH:</t>
        </r>
        <r>
          <rPr>
            <sz val="9"/>
            <color indexed="81"/>
            <rFont val="Tahoma"/>
            <family val="2"/>
          </rPr>
          <t xml:space="preserve">
45</t>
        </r>
      </text>
    </comment>
    <comment ref="AJ833" authorId="2" shapeId="0">
      <text>
        <r>
          <rPr>
            <b/>
            <sz val="9"/>
            <color indexed="81"/>
            <rFont val="Tahoma"/>
            <family val="2"/>
          </rPr>
          <t>HOANG ANH:</t>
        </r>
        <r>
          <rPr>
            <sz val="9"/>
            <color indexed="81"/>
            <rFont val="Tahoma"/>
            <family val="2"/>
          </rPr>
          <t xml:space="preserve">
114</t>
        </r>
      </text>
    </comment>
    <comment ref="AJ834" authorId="2" shapeId="0">
      <text>
        <r>
          <rPr>
            <b/>
            <sz val="9"/>
            <color indexed="81"/>
            <rFont val="Tahoma"/>
            <family val="2"/>
          </rPr>
          <t>HOANG ANH:</t>
        </r>
        <r>
          <rPr>
            <sz val="9"/>
            <color indexed="81"/>
            <rFont val="Tahoma"/>
            <family val="2"/>
          </rPr>
          <t xml:space="preserve">
46</t>
        </r>
      </text>
    </comment>
    <comment ref="AJ836" authorId="2" shapeId="0">
      <text>
        <r>
          <rPr>
            <b/>
            <sz val="9"/>
            <color indexed="81"/>
            <rFont val="Tahoma"/>
            <family val="2"/>
          </rPr>
          <t>HOANG ANH:</t>
        </r>
        <r>
          <rPr>
            <sz val="9"/>
            <color indexed="81"/>
            <rFont val="Tahoma"/>
            <family val="2"/>
          </rPr>
          <t xml:space="preserve">
= huy dong dan gop</t>
        </r>
      </text>
    </comment>
    <comment ref="AJ837" authorId="2" shapeId="0">
      <text>
        <r>
          <rPr>
            <b/>
            <sz val="9"/>
            <color indexed="81"/>
            <rFont val="Tahoma"/>
            <family val="2"/>
          </rPr>
          <t>HOANG ANH:</t>
        </r>
        <r>
          <rPr>
            <sz val="9"/>
            <color indexed="81"/>
            <rFont val="Tahoma"/>
            <family val="2"/>
          </rPr>
          <t xml:space="preserve">
= huy dong dan gop</t>
        </r>
      </text>
    </comment>
    <comment ref="AJ838" authorId="2" shapeId="0">
      <text>
        <r>
          <rPr>
            <b/>
            <sz val="9"/>
            <color indexed="81"/>
            <rFont val="Tahoma"/>
            <family val="2"/>
          </rPr>
          <t>HOANG ANH:</t>
        </r>
        <r>
          <rPr>
            <sz val="9"/>
            <color indexed="81"/>
            <rFont val="Tahoma"/>
            <family val="2"/>
          </rPr>
          <t xml:space="preserve">
= huy dong dan gop</t>
        </r>
      </text>
    </comment>
    <comment ref="AJ839" authorId="2" shapeId="0">
      <text>
        <r>
          <rPr>
            <b/>
            <sz val="9"/>
            <color indexed="81"/>
            <rFont val="Tahoma"/>
            <family val="2"/>
          </rPr>
          <t>HOANG ANH:</t>
        </r>
        <r>
          <rPr>
            <sz val="9"/>
            <color indexed="81"/>
            <rFont val="Tahoma"/>
            <family val="2"/>
          </rPr>
          <t xml:space="preserve">
= huy dong dan gop</t>
        </r>
      </text>
    </comment>
    <comment ref="AJ840" authorId="2" shapeId="0">
      <text>
        <r>
          <rPr>
            <b/>
            <sz val="9"/>
            <color indexed="81"/>
            <rFont val="Tahoma"/>
            <family val="2"/>
          </rPr>
          <t>HOANG ANH:</t>
        </r>
        <r>
          <rPr>
            <sz val="9"/>
            <color indexed="81"/>
            <rFont val="Tahoma"/>
            <family val="2"/>
          </rPr>
          <t xml:space="preserve">
= huy dong dan gop</t>
        </r>
      </text>
    </comment>
    <comment ref="AJ841" authorId="2" shapeId="0">
      <text>
        <r>
          <rPr>
            <b/>
            <sz val="9"/>
            <color indexed="81"/>
            <rFont val="Tahoma"/>
            <family val="2"/>
          </rPr>
          <t>HOANG ANH:</t>
        </r>
        <r>
          <rPr>
            <sz val="9"/>
            <color indexed="81"/>
            <rFont val="Tahoma"/>
            <family val="2"/>
          </rPr>
          <t xml:space="preserve">
= huy dong dan gop</t>
        </r>
      </text>
    </comment>
    <comment ref="AJ842" authorId="2" shapeId="0">
      <text>
        <r>
          <rPr>
            <b/>
            <sz val="9"/>
            <color indexed="81"/>
            <rFont val="Tahoma"/>
            <family val="2"/>
          </rPr>
          <t>HOANG ANH:</t>
        </r>
        <r>
          <rPr>
            <sz val="9"/>
            <color indexed="81"/>
            <rFont val="Tahoma"/>
            <family val="2"/>
          </rPr>
          <t xml:space="preserve">
= huy dong dan gop</t>
        </r>
      </text>
    </comment>
    <comment ref="AJ843" authorId="2" shapeId="0">
      <text>
        <r>
          <rPr>
            <b/>
            <sz val="9"/>
            <color indexed="81"/>
            <rFont val="Tahoma"/>
            <family val="2"/>
          </rPr>
          <t>HOANG ANH:</t>
        </r>
        <r>
          <rPr>
            <sz val="9"/>
            <color indexed="81"/>
            <rFont val="Tahoma"/>
            <family val="2"/>
          </rPr>
          <t xml:space="preserve">
= huy dong dan gop</t>
        </r>
      </text>
    </comment>
    <comment ref="AJ844" authorId="2" shapeId="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<sst xmlns="http://schemas.openxmlformats.org/spreadsheetml/2006/main" count="9592" uniqueCount="3367">
  <si>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</si>
  <si>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</si>
  <si>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</si>
  <si>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</si>
  <si>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</si>
  <si>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</si>
  <si>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</si>
  <si>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</si>
  <si>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</si>
  <si>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</si>
  <si>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</si>
  <si>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</si>
  <si>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</si>
  <si>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</si>
  <si>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</si>
  <si>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</si>
  <si>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</si>
  <si>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</si>
  <si>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</si>
  <si>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</si>
  <si>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</si>
  <si>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</si>
  <si>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</si>
  <si>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</si>
  <si>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</si>
  <si>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</si>
  <si>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</si>
  <si>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</si>
  <si>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</si>
  <si>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</si>
  <si>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</si>
  <si>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</si>
  <si>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</si>
  <si>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</si>
  <si>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</si>
  <si>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</si>
  <si>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</si>
  <si>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</si>
  <si>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</si>
  <si>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</si>
  <si>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</si>
  <si>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</si>
  <si>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</si>
  <si>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</si>
  <si>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</si>
  <si>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</si>
  <si>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</si>
  <si>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</si>
  <si>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</si>
  <si>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</si>
  <si>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</si>
  <si>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</si>
  <si>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</si>
  <si>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</si>
  <si>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</si>
  <si>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</si>
  <si>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</si>
  <si>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</si>
  <si>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</si>
  <si>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</si>
  <si>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</si>
  <si>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</si>
  <si>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</si>
  <si>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</si>
  <si>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</si>
  <si>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</si>
  <si>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</si>
  <si>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</si>
  <si>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</si>
  <si>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</si>
  <si>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</si>
  <si>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</si>
  <si>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</si>
  <si>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</si>
  <si>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</si>
  <si>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</si>
  <si>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</si>
  <si>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</si>
  <si>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</si>
  <si>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</si>
  <si>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</si>
  <si>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</si>
  <si>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</si>
  <si>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</si>
  <si>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</si>
  <si>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</si>
  <si>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</si>
  <si>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</si>
  <si>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</si>
  <si>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</si>
  <si>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</si>
  <si>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</si>
  <si>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</si>
  <si>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</si>
  <si>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</si>
  <si>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</si>
  <si>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</si>
  <si>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</si>
  <si>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</si>
  <si>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</si>
  <si>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</si>
  <si>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</si>
  <si>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</si>
  <si>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</si>
  <si>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</si>
  <si>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</si>
  <si>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</si>
  <si>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</si>
  <si>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</si>
  <si>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</si>
  <si>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</si>
  <si>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</si>
  <si>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</si>
  <si>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</si>
  <si>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</si>
  <si>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</si>
  <si>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</si>
  <si>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</si>
  <si>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</si>
  <si>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</si>
  <si>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</si>
  <si>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</si>
  <si>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</si>
  <si>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</si>
  <si>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</si>
  <si>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</si>
  <si>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</si>
  <si>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</si>
  <si>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</si>
  <si>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</si>
  <si>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</si>
  <si>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</si>
  <si>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</si>
  <si>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</si>
  <si>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</si>
  <si>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</si>
  <si>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</si>
  <si>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</si>
  <si>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</si>
  <si>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</si>
  <si>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</si>
  <si>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</si>
  <si>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</si>
  <si>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</si>
  <si>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</si>
  <si>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</si>
  <si>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</si>
  <si>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</si>
  <si>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</si>
  <si>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</si>
  <si>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</si>
  <si>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</si>
  <si>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</si>
  <si>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</si>
  <si>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</si>
  <si>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</si>
  <si>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</si>
  <si>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</si>
  <si>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</si>
  <si>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</si>
  <si>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</si>
  <si>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</si>
  <si>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</si>
  <si>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</si>
  <si>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</si>
  <si>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</si>
  <si>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</si>
  <si>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</si>
  <si>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</si>
  <si>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</si>
  <si>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</si>
  <si>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</si>
  <si>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</si>
  <si>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</si>
  <si>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</si>
  <si>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</si>
  <si>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</si>
  <si>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</si>
  <si>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</si>
  <si>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</si>
  <si>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</si>
  <si>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</si>
  <si>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</si>
  <si>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</si>
  <si>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</si>
  <si>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</si>
  <si>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</si>
  <si>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</si>
  <si>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</si>
  <si>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</si>
  <si>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</si>
  <si>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</si>
  <si>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</si>
  <si>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</si>
  <si>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</si>
  <si>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</si>
  <si>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</si>
  <si>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</si>
  <si>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</si>
  <si>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</si>
  <si>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</si>
  <si>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</si>
  <si>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</si>
  <si>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</si>
  <si>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</si>
  <si>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</si>
  <si>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</si>
  <si>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</si>
  <si>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</si>
  <si>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</si>
  <si>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</si>
  <si>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</si>
  <si>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</si>
  <si>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</si>
  <si>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</si>
  <si>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</si>
  <si>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</si>
  <si>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</si>
  <si>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</si>
  <si>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</si>
  <si>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</si>
  <si>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</si>
  <si>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</si>
  <si>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</si>
  <si>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</si>
  <si>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</si>
  <si>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</si>
  <si>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</si>
  <si>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</si>
  <si>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</si>
  <si>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</si>
  <si>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</si>
  <si>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</si>
  <si>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</si>
  <si>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</si>
  <si>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</si>
  <si>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</si>
  <si>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</si>
  <si>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</si>
  <si>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</si>
  <si>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</si>
  <si>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</si>
  <si>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</si>
  <si>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</si>
  <si>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</si>
  <si>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</si>
  <si>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</si>
  <si>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</si>
  <si>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</si>
  <si>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</si>
  <si>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</si>
  <si>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</si>
  <si>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</si>
  <si>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</si>
  <si>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</si>
  <si>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</si>
  <si>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</si>
  <si>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</si>
  <si>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</si>
  <si>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</si>
  <si>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</si>
  <si>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</si>
  <si>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</si>
  <si>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</si>
  <si>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</si>
  <si>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</si>
  <si>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</si>
  <si>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</si>
  <si>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</si>
  <si>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</si>
  <si>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</si>
  <si>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</si>
  <si>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</si>
  <si>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</si>
  <si>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</si>
  <si>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</si>
  <si>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</si>
  <si>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</si>
  <si>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</si>
  <si>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</si>
  <si>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</si>
  <si>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</si>
  <si>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</si>
  <si>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</si>
  <si>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</si>
  <si>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</si>
  <si>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</si>
  <si>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</si>
  <si>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</si>
  <si>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</si>
  <si>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</si>
  <si>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</si>
  <si>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</si>
  <si>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</si>
  <si>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</si>
  <si>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</si>
  <si>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</si>
  <si>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</si>
  <si>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</si>
  <si>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</si>
  <si>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</si>
  <si>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</si>
  <si>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</si>
  <si>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</si>
  <si>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</si>
  <si>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</si>
  <si>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</si>
  <si>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</si>
  <si>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</si>
  <si>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</si>
  <si>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</si>
  <si>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</si>
  <si>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</si>
  <si>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</si>
  <si>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</si>
  <si>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</si>
  <si>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</si>
  <si>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</si>
  <si>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</si>
  <si>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</si>
  <si>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</si>
  <si>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</si>
  <si>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</si>
  <si>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</si>
  <si>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</si>
  <si>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</si>
  <si>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</si>
  <si>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</si>
  <si>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</si>
  <si>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</si>
  <si>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</si>
  <si>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</si>
  <si>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</si>
  <si>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</si>
  <si>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</si>
  <si>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</si>
  <si>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</si>
  <si>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</si>
  <si>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</si>
  <si>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</si>
  <si>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</si>
  <si>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</si>
  <si>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</si>
  <si>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</si>
  <si>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</si>
  <si>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</si>
  <si>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</si>
  <si>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</si>
  <si>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</si>
  <si>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</si>
  <si>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</si>
  <si>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</si>
  <si>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</si>
  <si>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</si>
  <si>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</si>
  <si>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</si>
  <si>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</si>
  <si>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</si>
  <si>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</si>
  <si>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</si>
  <si>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</si>
  <si>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</si>
  <si>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</si>
  <si>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</si>
  <si>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</si>
  <si>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</si>
  <si>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</si>
  <si>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</si>
  <si>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</si>
  <si>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</si>
  <si>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</si>
  <si>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</si>
  <si>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</si>
  <si>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</si>
  <si>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</si>
  <si>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</si>
  <si>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</si>
  <si>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</si>
  <si>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</si>
  <si>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</si>
  <si>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</si>
  <si>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</si>
  <si>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</si>
  <si>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</si>
  <si>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</si>
  <si>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</si>
  <si>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</si>
  <si>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</si>
  <si>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</si>
  <si>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</si>
  <si>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</si>
  <si>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</si>
  <si>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</si>
  <si>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</si>
  <si>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</si>
  <si>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</si>
  <si>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</si>
  <si>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</si>
  <si>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</si>
  <si>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</si>
  <si>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</si>
  <si>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</si>
  <si>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</si>
  <si>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</si>
  <si>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</si>
  <si>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</si>
  <si>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</si>
  <si>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</si>
  <si>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</si>
  <si>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</si>
  <si>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</si>
  <si>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</si>
  <si>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</si>
  <si>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</si>
  <si>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</si>
  <si>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</si>
  <si>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</si>
  <si>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</si>
  <si>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</si>
  <si>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</si>
  <si>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</si>
  <si>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</si>
  <si>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</si>
  <si>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</si>
  <si>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</si>
  <si>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</si>
  <si>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</si>
  <si>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</si>
  <si>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</si>
  <si>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</si>
  <si>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</si>
  <si>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</si>
  <si>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</si>
  <si>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</si>
  <si>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</si>
  <si>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</si>
  <si>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</si>
  <si>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</si>
  <si>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</si>
  <si>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</si>
  <si>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</si>
  <si>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</si>
  <si>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</si>
  <si>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</si>
  <si>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</si>
  <si>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</si>
  <si>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</si>
  <si>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</si>
  <si>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</si>
  <si>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</si>
  <si>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</si>
  <si>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</si>
  <si>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</si>
  <si>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</si>
  <si>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</si>
  <si>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</si>
  <si>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</si>
  <si>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</si>
  <si>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</si>
  <si>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</si>
  <si>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</si>
  <si>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</si>
  <si>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</si>
  <si>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</si>
  <si>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</si>
  <si>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</si>
  <si>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</si>
  <si>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</si>
  <si>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</si>
  <si>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</si>
  <si>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</si>
  <si>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</si>
  <si>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</si>
  <si>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</si>
  <si>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</si>
  <si>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</si>
  <si>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</si>
  <si>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</si>
  <si>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</si>
  <si>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</si>
  <si>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</si>
  <si>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</si>
  <si>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</si>
  <si>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</si>
  <si>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</si>
  <si>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</si>
  <si>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</si>
  <si>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</si>
  <si>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</si>
  <si>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</si>
  <si>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</si>
  <si>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</si>
  <si>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</si>
  <si>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</si>
  <si>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</si>
  <si>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</si>
  <si>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</si>
  <si>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</si>
  <si>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</si>
  <si>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</si>
  <si>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</si>
  <si>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</si>
  <si>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</si>
  <si>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</si>
  <si>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</si>
  <si>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</si>
  <si>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</si>
  <si>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</si>
  <si>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</si>
  <si>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</si>
  <si>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</si>
  <si>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</si>
  <si>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</si>
  <si>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</si>
  <si>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</si>
  <si>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</si>
  <si>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</si>
  <si>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</si>
  <si>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</si>
  <si>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</si>
  <si>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</si>
  <si>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</si>
  <si>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</si>
  <si>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</si>
  <si>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</si>
  <si>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</si>
  <si>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</si>
  <si>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</si>
  <si>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</si>
  <si>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</si>
  <si>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</si>
  <si>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</si>
  <si>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</si>
  <si>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</si>
  <si>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</si>
  <si>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</si>
  <si>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</si>
  <si>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</si>
  <si>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</si>
  <si>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</si>
  <si>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</si>
  <si>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</si>
  <si>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</si>
  <si>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</si>
  <si>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</si>
  <si>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</si>
  <si>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</si>
  <si>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</si>
  <si>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</si>
  <si>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</si>
  <si>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</si>
  <si>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</si>
  <si>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</si>
  <si>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</si>
  <si>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</si>
  <si>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</si>
  <si>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</si>
  <si>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</si>
  <si>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</si>
  <si>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</si>
  <si>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</si>
  <si>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</si>
  <si>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</si>
  <si>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</si>
  <si>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</si>
  <si>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</si>
  <si>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</si>
  <si>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</si>
  <si>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</si>
  <si>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</si>
  <si>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</si>
  <si>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</si>
  <si>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</si>
  <si>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</si>
  <si>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</si>
  <si>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</si>
  <si>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</si>
  <si>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</si>
  <si>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</si>
  <si>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</si>
  <si>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</si>
  <si>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</si>
  <si>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</si>
  <si>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</si>
  <si>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</si>
  <si>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</si>
  <si>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</si>
  <si>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</si>
  <si>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</si>
  <si>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</si>
  <si>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</si>
  <si>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</si>
  <si>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</si>
  <si>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</si>
  <si>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</si>
  <si>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</si>
  <si>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</si>
  <si>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</si>
  <si>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</si>
  <si>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</si>
  <si>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</si>
  <si>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</si>
  <si>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</si>
  <si>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</si>
  <si>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</si>
  <si>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</si>
  <si>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</si>
  <si>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</si>
  <si>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</si>
  <si>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</si>
  <si>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</si>
  <si>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</si>
  <si>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</si>
  <si>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</si>
  <si>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</si>
  <si>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</si>
  <si>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</si>
  <si>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</si>
  <si>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</si>
  <si>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</si>
  <si>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</si>
  <si>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</si>
  <si>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</si>
  <si>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</si>
  <si>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</si>
  <si>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</si>
  <si>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</si>
  <si>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</si>
  <si>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</si>
  <si>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</si>
  <si>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</si>
  <si>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</si>
  <si>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</si>
  <si>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</si>
  <si>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</si>
  <si>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</si>
  <si>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</si>
  <si>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</si>
  <si>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</si>
  <si>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</si>
  <si>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</si>
  <si>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</si>
  <si>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</si>
  <si>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</si>
  <si>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</si>
  <si>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</si>
  <si>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</si>
  <si>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</si>
  <si>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</si>
  <si>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</si>
  <si>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</si>
  <si>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</si>
  <si>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</si>
  <si>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</si>
  <si>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</si>
  <si>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</si>
  <si>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</si>
  <si>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</si>
  <si>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</si>
  <si>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</si>
  <si>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</si>
  <si>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</si>
  <si>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</si>
  <si>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</si>
  <si>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</si>
  <si>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</si>
  <si>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</si>
  <si>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</si>
  <si>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</si>
  <si>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</si>
  <si>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</si>
  <si>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</si>
  <si>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</si>
  <si>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</si>
  <si>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</si>
  <si>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</si>
  <si>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</si>
  <si>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</si>
  <si>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</si>
  <si>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</si>
  <si>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</si>
  <si>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</si>
  <si>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</si>
  <si>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</si>
  <si>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</si>
  <si>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</si>
  <si>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</si>
  <si>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</si>
  <si>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</si>
  <si>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</si>
  <si>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</si>
  <si>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</si>
  <si>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</si>
  <si>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</si>
  <si>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</si>
  <si>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</si>
  <si>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</si>
  <si>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</si>
  <si>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</si>
  <si>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</si>
  <si>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</si>
  <si>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</si>
  <si>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</si>
  <si>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</si>
  <si>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</si>
  <si>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</si>
  <si>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</si>
  <si>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</si>
  <si>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</si>
  <si>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</si>
  <si>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</si>
  <si>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</si>
  <si>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</si>
  <si>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</si>
  <si>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</si>
  <si>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</si>
  <si>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</si>
  <si>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</si>
  <si>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</si>
  <si>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</si>
  <si>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</si>
  <si>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</si>
  <si>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</si>
  <si>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</si>
  <si>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</si>
  <si>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</si>
  <si>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</si>
  <si>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</si>
  <si>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</si>
  <si>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</si>
  <si>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</si>
  <si>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</si>
  <si>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</si>
  <si>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</si>
  <si>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</si>
  <si>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</si>
  <si>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</si>
  <si>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</si>
  <si>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</si>
  <si>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</si>
  <si>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</si>
  <si>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</si>
  <si>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</si>
  <si>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</si>
  <si>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</si>
  <si>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</si>
  <si>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</si>
  <si>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</si>
  <si>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</si>
  <si>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</si>
  <si>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</si>
  <si>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</si>
  <si>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</si>
  <si>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</si>
  <si>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</si>
  <si>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</si>
  <si>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</si>
  <si>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</si>
  <si>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</si>
  <si>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</si>
  <si>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</si>
  <si>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</si>
  <si>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</si>
  <si>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</si>
  <si>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</si>
  <si>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</si>
  <si>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</si>
  <si>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</si>
  <si>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</si>
  <si>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</si>
  <si>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</si>
  <si>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</si>
  <si>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</si>
  <si>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</si>
  <si>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</si>
  <si>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</si>
  <si>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</si>
  <si>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</si>
  <si>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</si>
  <si>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</si>
  <si>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</si>
  <si>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</si>
  <si>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</si>
  <si>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</si>
  <si>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</si>
  <si>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</si>
  <si>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</si>
  <si>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</si>
  <si>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</si>
  <si>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</si>
  <si>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</si>
  <si>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</si>
  <si>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</si>
  <si>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</si>
  <si>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</si>
  <si>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</si>
  <si>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</si>
  <si>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</si>
  <si>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</si>
  <si>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</si>
  <si>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</si>
  <si>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</si>
  <si>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</si>
  <si>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</si>
  <si>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</si>
  <si>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</si>
  <si>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</si>
  <si>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</si>
  <si>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</si>
  <si>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</si>
  <si>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</si>
  <si>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</si>
  <si>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</si>
  <si>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</si>
  <si>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</si>
  <si>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</si>
  <si>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</si>
  <si>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</si>
  <si>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</si>
  <si>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</si>
  <si>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</si>
  <si>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</si>
  <si>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</si>
  <si>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</si>
  <si>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</si>
  <si>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</si>
  <si>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</si>
  <si>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</si>
  <si>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</si>
  <si>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</si>
  <si>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</si>
  <si>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</si>
  <si>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</si>
  <si>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</si>
  <si>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</si>
  <si>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</si>
  <si>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</si>
  <si>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</si>
  <si>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</si>
  <si>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</si>
  <si>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</si>
  <si>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</si>
  <si>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</si>
  <si>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</si>
  <si>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</si>
  <si>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</si>
  <si>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</si>
  <si>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</si>
  <si>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</si>
  <si>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</si>
  <si>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</si>
  <si>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</si>
  <si>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</si>
  <si>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</si>
  <si>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</si>
  <si>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</si>
  <si>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</si>
  <si>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</si>
  <si>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</si>
  <si>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</si>
  <si>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</si>
  <si>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</si>
  <si>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</si>
  <si>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</si>
  <si>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</si>
  <si>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</si>
  <si>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</si>
  <si>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</si>
  <si>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</si>
  <si>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</si>
  <si>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</si>
  <si>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</si>
  <si>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</si>
  <si>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</si>
  <si>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</si>
  <si>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</si>
  <si>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</si>
  <si>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</si>
  <si>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</si>
  <si>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</si>
  <si>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</si>
  <si>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</si>
  <si>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</si>
  <si>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</si>
  <si>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</si>
  <si>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</si>
  <si>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</si>
  <si>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</si>
  <si>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</si>
  <si>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</si>
  <si>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</si>
  <si>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</si>
  <si>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</si>
  <si>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</si>
  <si>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</si>
  <si>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</si>
  <si>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</si>
  <si>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</si>
  <si>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</si>
  <si>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</si>
  <si>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</si>
  <si>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</si>
  <si>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</si>
  <si>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</si>
  <si>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</si>
  <si>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</si>
  <si>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</si>
  <si>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</si>
  <si>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</si>
  <si>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</si>
  <si>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</si>
  <si>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</si>
  <si>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</si>
  <si>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</si>
  <si>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</si>
  <si>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</si>
  <si>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</si>
  <si>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</si>
  <si>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</si>
  <si>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</si>
  <si>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</si>
  <si>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</si>
  <si>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</si>
  <si>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</si>
  <si>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</si>
  <si>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</si>
  <si>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</si>
  <si>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</si>
  <si>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</si>
  <si>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</si>
  <si>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</si>
  <si>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</si>
  <si>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</si>
  <si>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</si>
  <si>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</si>
  <si>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</si>
  <si>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</si>
  <si>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</si>
  <si>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</si>
  <si>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</si>
  <si>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</si>
  <si>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</si>
  <si>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</si>
  <si>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</si>
  <si>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</si>
  <si>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</si>
  <si>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</si>
  <si>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</si>
  <si>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</si>
  <si>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</si>
  <si>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</si>
  <si>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</si>
  <si>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</si>
  <si>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</si>
  <si>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</si>
  <si>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</si>
  <si>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</si>
  <si>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</si>
  <si>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</si>
  <si>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</si>
  <si>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</si>
  <si>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</si>
  <si>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</si>
  <si>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</si>
  <si>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</si>
  <si>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</si>
  <si>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</si>
  <si>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</si>
  <si>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</si>
  <si>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</si>
  <si>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</si>
  <si>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</si>
  <si>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</si>
  <si>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</si>
  <si>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</si>
  <si>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</si>
  <si>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</si>
  <si>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</si>
  <si>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</si>
  <si>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</si>
  <si>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</si>
  <si>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</si>
  <si>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</si>
  <si>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</si>
  <si>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</si>
  <si>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</si>
  <si>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</si>
  <si>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</si>
  <si>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</si>
  <si>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</si>
  <si>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</si>
  <si>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</si>
  <si>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</si>
  <si>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</si>
  <si>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</si>
  <si>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</si>
  <si>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</si>
  <si>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</si>
  <si>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</si>
  <si>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</si>
  <si>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</si>
  <si>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</si>
  <si>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</si>
  <si>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</si>
  <si>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</si>
  <si>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</si>
  <si>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</si>
  <si>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</si>
  <si>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</si>
  <si>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</si>
  <si>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</si>
  <si>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</si>
  <si>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</si>
  <si>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</si>
  <si>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</si>
  <si>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</si>
  <si>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</si>
  <si>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</si>
  <si>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</si>
  <si>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</si>
  <si>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</si>
  <si>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</si>
  <si>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</si>
  <si>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</si>
  <si>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</si>
  <si>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</si>
  <si>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</si>
  <si>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</si>
  <si>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</si>
  <si>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</si>
  <si>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</si>
  <si>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</si>
  <si>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</si>
  <si>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</si>
  <si>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</si>
  <si>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</si>
  <si>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</si>
  <si>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</si>
  <si>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</si>
  <si>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</si>
  <si>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</si>
  <si>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</si>
  <si>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</si>
  <si>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</si>
  <si>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</si>
  <si>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</si>
  <si>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</si>
  <si>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</si>
  <si>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</si>
  <si>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</si>
  <si>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</si>
  <si>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</si>
  <si>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</si>
  <si>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</si>
  <si>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</si>
  <si>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</si>
  <si>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</si>
  <si>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</si>
  <si>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</si>
  <si>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</si>
  <si>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</si>
  <si>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</si>
  <si>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</si>
  <si>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</si>
  <si>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</si>
  <si>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</si>
  <si>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</si>
  <si>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</si>
  <si>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</si>
  <si>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</si>
  <si>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</si>
  <si>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</si>
  <si>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</si>
  <si>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</si>
  <si>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</si>
  <si>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</si>
  <si>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</si>
  <si>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</si>
  <si>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</si>
  <si>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</si>
  <si>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</si>
  <si>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</si>
  <si>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</si>
  <si>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</si>
  <si>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</si>
  <si>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</si>
  <si>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</si>
  <si>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</si>
  <si>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</si>
  <si>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</si>
  <si>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</si>
  <si>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</si>
  <si>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</si>
  <si>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</si>
  <si>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</si>
  <si>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</si>
  <si>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</si>
  <si>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</si>
  <si>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</si>
  <si>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</si>
  <si>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</si>
  <si>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</si>
  <si>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</si>
  <si>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</si>
  <si>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</si>
  <si>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</si>
  <si>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</si>
  <si>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</si>
  <si>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</si>
  <si>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</si>
  <si>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</si>
  <si>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</si>
  <si>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</si>
  <si>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</si>
  <si>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</si>
  <si>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</si>
  <si>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</si>
  <si>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</si>
  <si>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</si>
  <si>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</si>
  <si>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</si>
  <si>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</si>
  <si>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</si>
  <si>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</si>
  <si>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</si>
  <si>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</si>
  <si>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</si>
  <si>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</si>
  <si>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</si>
  <si>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</si>
  <si>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</si>
  <si>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</si>
  <si>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</si>
  <si>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</si>
  <si>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</si>
  <si>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</si>
  <si>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</si>
  <si>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</si>
  <si>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</si>
  <si>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</si>
  <si>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</si>
  <si>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</si>
  <si>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</si>
  <si>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</si>
  <si>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</si>
  <si>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</si>
  <si>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</si>
  <si>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</si>
  <si>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</si>
  <si>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</si>
  <si>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</si>
  <si>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</si>
  <si>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</si>
  <si>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</si>
  <si>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</si>
  <si>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</si>
  <si>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</si>
  <si>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</si>
  <si>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</si>
  <si>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</si>
  <si>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</si>
  <si>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</si>
  <si>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</si>
  <si>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</si>
  <si>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</si>
  <si>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</si>
  <si>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</si>
  <si>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</si>
  <si>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</si>
  <si>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</si>
  <si>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</si>
  <si>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</si>
  <si>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</si>
  <si>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</si>
  <si>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</si>
  <si>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</si>
  <si>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</si>
  <si>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</si>
  <si>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</si>
  <si>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</si>
  <si>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</si>
  <si>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</si>
  <si>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</si>
  <si>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</si>
  <si>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</si>
  <si>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</si>
  <si>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</si>
  <si>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</si>
  <si>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</si>
  <si>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</si>
  <si>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</si>
  <si>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</si>
  <si>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</si>
  <si>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</si>
  <si>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</si>
  <si>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</si>
  <si>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</si>
  <si>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</si>
  <si>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</si>
  <si>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</si>
  <si>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</si>
  <si>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</si>
  <si>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</si>
  <si>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</si>
  <si>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</si>
  <si>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</si>
  <si>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</si>
  <si>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</si>
  <si>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</si>
  <si>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</si>
  <si>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</si>
  <si>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</si>
  <si>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</si>
  <si>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</si>
  <si>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</si>
  <si>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</si>
  <si>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</si>
  <si>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</si>
  <si>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</si>
  <si>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</si>
  <si>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</si>
  <si>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</si>
  <si>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</si>
  <si>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</si>
  <si>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</si>
  <si>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</si>
  <si>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</si>
  <si>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</si>
  <si>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</si>
  <si>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</si>
  <si>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</si>
  <si>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</si>
  <si>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</si>
  <si>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</si>
  <si>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</si>
  <si>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</si>
  <si>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</si>
  <si>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</si>
  <si>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</si>
  <si>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</si>
  <si>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</si>
  <si>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</si>
  <si>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</si>
  <si>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</si>
  <si>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</si>
  <si>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</si>
  <si>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</si>
  <si>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</si>
  <si>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</si>
  <si>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</si>
  <si>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</si>
  <si>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</si>
  <si>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</si>
  <si>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</si>
  <si>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</si>
  <si>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</si>
  <si>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</si>
  <si>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</si>
  <si>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</si>
  <si>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</si>
  <si>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</si>
  <si>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</si>
  <si>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</si>
  <si>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</si>
  <si>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</si>
  <si>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</si>
  <si>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</si>
  <si>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</si>
  <si>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</si>
  <si>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</si>
  <si>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</si>
  <si>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</si>
  <si>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</si>
  <si>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</si>
  <si>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</si>
  <si>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</si>
  <si>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</si>
  <si>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</si>
  <si>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</si>
  <si>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</si>
  <si>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</si>
  <si>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</si>
  <si>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</si>
  <si>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</si>
  <si>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</si>
  <si>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</si>
  <si>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</si>
  <si>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</si>
  <si>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</si>
  <si>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</si>
  <si>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</si>
  <si>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</si>
  <si>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</si>
  <si>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</si>
  <si>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</si>
  <si>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</si>
  <si>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</si>
  <si>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</si>
  <si>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</si>
  <si>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</si>
  <si>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</si>
  <si>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</si>
  <si>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</si>
  <si>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</si>
  <si>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</si>
  <si>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</si>
  <si>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</si>
  <si>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</si>
  <si>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</si>
  <si>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</si>
  <si>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</si>
  <si>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</si>
  <si>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</si>
  <si>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</si>
  <si>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</si>
  <si>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</si>
  <si>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</si>
  <si>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</si>
  <si>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</si>
  <si>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</si>
  <si>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</si>
  <si>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</si>
  <si>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</si>
  <si>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</si>
  <si>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</si>
  <si>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</si>
  <si>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</si>
  <si>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</si>
  <si>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</si>
  <si>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</si>
  <si>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</si>
  <si>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</si>
  <si>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</si>
  <si>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</si>
  <si>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</si>
  <si>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</si>
  <si>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</si>
  <si>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</si>
  <si>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</si>
  <si>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</si>
  <si>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</si>
  <si>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</si>
  <si>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</si>
  <si>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</si>
  <si>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</si>
  <si>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</si>
  <si>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</si>
  <si>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</si>
  <si>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</si>
  <si>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</si>
  <si>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</si>
  <si>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</si>
  <si>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</si>
  <si>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</si>
  <si>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</si>
  <si>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</si>
  <si>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</si>
  <si>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</si>
  <si>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</si>
  <si>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</si>
  <si>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</si>
  <si>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</si>
  <si>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</si>
  <si>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</si>
  <si>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</si>
  <si>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</si>
  <si>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</si>
  <si>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</si>
  <si>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</si>
  <si>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</si>
  <si>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</si>
  <si>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</si>
  <si>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</si>
  <si>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</si>
  <si>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</si>
  <si>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</si>
  <si>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</si>
  <si>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</si>
  <si>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</si>
  <si>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</si>
  <si>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</si>
  <si>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</si>
  <si>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</si>
  <si>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</si>
  <si>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</si>
  <si>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</si>
  <si>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</si>
  <si>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</si>
  <si>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</si>
  <si>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</si>
  <si>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</si>
  <si>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</si>
  <si>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</si>
  <si>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</si>
  <si>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</si>
  <si>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</si>
  <si>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</si>
  <si>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</si>
  <si>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</si>
  <si>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</si>
  <si>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</si>
  <si>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</si>
  <si>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</si>
  <si>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</si>
  <si>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</si>
  <si>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</si>
  <si>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</si>
  <si>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</si>
  <si>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</si>
  <si>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</si>
  <si>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</si>
  <si>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</si>
  <si>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</si>
  <si>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</si>
  <si>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</si>
  <si>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</si>
  <si>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</si>
  <si>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</si>
  <si>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</si>
  <si>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</si>
  <si>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</si>
  <si>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</si>
  <si>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</si>
  <si>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</si>
  <si>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</si>
  <si>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</si>
  <si>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</si>
  <si>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</si>
  <si>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</si>
  <si>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</si>
  <si>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</si>
  <si>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</si>
  <si>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</si>
  <si>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</si>
  <si>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</si>
  <si>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</si>
  <si>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</si>
  <si>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</si>
  <si>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</si>
  <si>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</si>
  <si>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</si>
  <si>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</si>
  <si>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</si>
  <si>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</si>
  <si>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</si>
  <si>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</si>
  <si>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</si>
  <si>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</si>
  <si>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</si>
  <si>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</si>
  <si>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</si>
  <si>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</si>
  <si>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</si>
  <si>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</si>
  <si>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</si>
  <si>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</si>
  <si>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</si>
  <si>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</si>
  <si>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</si>
  <si>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</si>
  <si>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</si>
  <si>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</si>
  <si>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</si>
  <si>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</si>
  <si>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</si>
  <si>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</si>
  <si>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</si>
  <si>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</si>
  <si>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</si>
  <si>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</si>
  <si>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</si>
  <si>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</si>
  <si>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</si>
  <si>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</si>
  <si>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</si>
  <si>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</si>
  <si>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</si>
  <si>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</si>
  <si>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</si>
  <si>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</si>
  <si>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</si>
  <si>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</si>
  <si>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</si>
  <si>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</si>
  <si>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</si>
  <si>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</si>
  <si>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</si>
  <si>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</si>
  <si>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</si>
  <si>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</si>
  <si>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</si>
  <si>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</si>
  <si>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</si>
  <si>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</si>
  <si>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</si>
  <si>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</si>
  <si>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</si>
  <si>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</si>
  <si>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</si>
  <si>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</si>
  <si>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</si>
  <si>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</si>
  <si>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</si>
  <si>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</si>
  <si>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</si>
  <si>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</si>
  <si>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</si>
  <si>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</si>
  <si>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</si>
  <si>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</si>
  <si>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</si>
  <si>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</si>
  <si>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</si>
  <si>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</si>
  <si>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</si>
  <si>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</si>
  <si>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</si>
  <si>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</si>
  <si>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</si>
  <si>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</si>
  <si>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</si>
  <si>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</si>
  <si>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</si>
  <si>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</si>
  <si>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</si>
  <si>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</si>
  <si>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</si>
  <si>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</si>
  <si>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</si>
  <si>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</si>
  <si>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</si>
  <si>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</si>
  <si>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</si>
  <si>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</si>
  <si>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</si>
  <si>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</si>
  <si>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</si>
  <si>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</si>
  <si>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</si>
  <si>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</si>
  <si>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</si>
  <si>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</si>
  <si>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</si>
  <si>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</si>
  <si>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</si>
  <si>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</si>
  <si>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</si>
  <si>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</si>
  <si>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</si>
  <si>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</si>
  <si>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</si>
  <si>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</si>
  <si>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</si>
  <si>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</si>
  <si>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</si>
  <si>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</si>
  <si>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</si>
  <si>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</si>
  <si>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</si>
  <si>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</si>
  <si>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</si>
  <si>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</si>
  <si>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</si>
  <si>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</si>
  <si>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</si>
  <si>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</si>
  <si>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</si>
  <si>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</si>
  <si>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</si>
  <si>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</si>
  <si>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</si>
  <si>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</si>
  <si>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</si>
  <si>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</si>
  <si>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</si>
  <si>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</si>
  <si>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</si>
  <si>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</si>
  <si>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</si>
  <si>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</si>
  <si>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</si>
  <si>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</si>
  <si>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</si>
  <si>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</si>
  <si>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</si>
  <si>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</si>
  <si>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</si>
  <si>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</si>
  <si>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</si>
  <si>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</si>
  <si>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</si>
  <si>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</si>
  <si>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</si>
  <si>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</si>
  <si>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</si>
  <si>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</si>
  <si>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</si>
  <si>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</si>
  <si>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</si>
  <si>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</si>
  <si>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</si>
  <si>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</si>
  <si>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</si>
  <si>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</si>
  <si>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</si>
  <si>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</si>
  <si>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</si>
  <si>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</si>
  <si>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</si>
  <si>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</si>
  <si>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</si>
  <si>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</si>
  <si>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</si>
  <si>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</si>
  <si>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</si>
  <si>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</si>
  <si>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</si>
  <si>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</si>
  <si>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</si>
  <si>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</si>
  <si>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</si>
  <si>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</si>
  <si>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</si>
  <si>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</si>
  <si>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</si>
  <si>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</si>
  <si>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</si>
  <si>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</si>
  <si>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</si>
  <si>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</si>
  <si>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</si>
  <si>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</si>
  <si>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</si>
  <si>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</si>
  <si>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</si>
  <si>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</si>
  <si>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</si>
  <si>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</si>
  <si>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</si>
  <si>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</si>
  <si>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</si>
  <si>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</si>
  <si>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</si>
  <si>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</si>
  <si>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</si>
  <si>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</si>
  <si>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</si>
  <si>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</si>
  <si>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</si>
  <si>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</si>
  <si>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</si>
  <si>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</si>
  <si>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</si>
  <si>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</si>
  <si>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</si>
  <si>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</si>
  <si>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</si>
  <si>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</si>
  <si>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</si>
  <si>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</si>
  <si>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</si>
  <si>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</si>
  <si>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</si>
  <si>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</si>
  <si>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</si>
  <si>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</si>
  <si>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</si>
  <si>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</si>
  <si>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</si>
  <si>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</si>
  <si>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</si>
  <si>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</si>
  <si>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</si>
  <si>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</si>
  <si>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</si>
  <si>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</si>
  <si>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</si>
  <si>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</si>
  <si>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</si>
  <si>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</si>
  <si>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</si>
  <si>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</si>
  <si>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</si>
  <si>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</si>
  <si>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</si>
  <si>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</si>
  <si>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</si>
  <si>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</si>
  <si>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</si>
  <si>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</si>
  <si>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</si>
  <si>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</si>
  <si>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</si>
  <si>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</si>
  <si>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</si>
  <si>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</si>
  <si>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</si>
  <si>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</si>
  <si>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</si>
  <si>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</si>
  <si>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</si>
  <si>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</si>
  <si>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</si>
  <si>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</si>
  <si>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</si>
  <si>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</si>
  <si>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</si>
  <si>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</si>
  <si>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</si>
  <si>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</si>
  <si>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</si>
  <si>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</si>
  <si>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</si>
  <si>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</si>
  <si>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</si>
  <si>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</si>
  <si>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</si>
  <si>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</si>
  <si>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</si>
  <si>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</si>
  <si>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</si>
  <si>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</si>
  <si>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</si>
  <si>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</si>
  <si>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</si>
  <si>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</si>
  <si>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</si>
  <si>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</si>
  <si>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</si>
  <si>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</si>
  <si>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</si>
  <si>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</si>
  <si>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</si>
  <si>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</si>
  <si>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</si>
  <si>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</si>
  <si>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</si>
  <si>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</si>
  <si>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</si>
  <si>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</si>
  <si>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</si>
  <si>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</si>
  <si>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</si>
  <si>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</si>
  <si>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</si>
  <si>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</si>
  <si>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</si>
  <si>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</si>
  <si>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</si>
  <si>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</si>
  <si>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</si>
  <si>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</si>
  <si>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</si>
  <si>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</si>
  <si>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</si>
  <si>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</si>
  <si>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</si>
  <si>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</si>
  <si>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</si>
  <si>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</si>
  <si>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</si>
  <si>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</si>
  <si>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</si>
  <si>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</si>
  <si>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</si>
  <si>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</si>
  <si>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</si>
  <si>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</si>
  <si>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</si>
  <si>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</si>
  <si>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</si>
  <si>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</si>
  <si>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</si>
  <si>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</si>
  <si>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</si>
  <si>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</si>
  <si>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</si>
  <si>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</si>
  <si>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</si>
  <si>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</si>
  <si>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</si>
  <si>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</si>
  <si>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</si>
  <si>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</si>
  <si>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</si>
  <si>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</si>
  <si>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</si>
  <si>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</si>
  <si>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</si>
  <si>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</si>
  <si>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</si>
  <si>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</si>
  <si>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</si>
  <si>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</si>
  <si>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</si>
  <si>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</si>
  <si>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</si>
  <si>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</si>
  <si>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</si>
  <si>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</si>
  <si>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</si>
  <si>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</si>
  <si>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</si>
  <si>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</si>
  <si>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</si>
  <si>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</si>
  <si>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</si>
  <si>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</si>
  <si>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</si>
  <si>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</si>
  <si>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</si>
  <si>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</si>
  <si>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</si>
  <si>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</si>
  <si>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</si>
  <si>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</si>
  <si>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</si>
  <si>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</si>
  <si>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</si>
  <si>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</si>
  <si>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</si>
  <si>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</si>
  <si>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</si>
  <si>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</si>
  <si>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</si>
  <si>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</si>
  <si>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</si>
  <si>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</si>
  <si>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</si>
  <si>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</si>
  <si>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</si>
  <si>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</si>
  <si>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</si>
  <si>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</si>
  <si>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</si>
  <si>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</si>
  <si>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</si>
  <si>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</si>
  <si>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</si>
  <si>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</si>
  <si>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</si>
  <si>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</si>
  <si>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</si>
  <si>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</si>
  <si>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</si>
  <si>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</si>
  <si>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</si>
  <si>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</si>
  <si>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</si>
  <si>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</si>
  <si>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</si>
  <si>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</si>
  <si>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</si>
  <si>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</si>
  <si>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</si>
  <si>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</si>
  <si>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</si>
  <si>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</si>
  <si>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</si>
  <si>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</si>
  <si>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</si>
  <si>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</si>
  <si>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</si>
  <si>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</si>
  <si>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</si>
  <si>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</si>
  <si>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</si>
  <si>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</si>
  <si>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</si>
  <si>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</si>
  <si>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</si>
  <si>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</si>
  <si>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</si>
  <si>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</si>
  <si>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</si>
  <si>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</si>
  <si>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</si>
  <si>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</si>
  <si>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</si>
  <si>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</si>
  <si>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</si>
  <si>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</si>
  <si>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</si>
  <si>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</si>
  <si>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</si>
  <si>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</si>
  <si>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</si>
  <si>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</si>
  <si>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</si>
  <si>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</si>
  <si>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</si>
  <si>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</si>
  <si>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</si>
  <si>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</si>
  <si>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</si>
  <si>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</si>
  <si>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</si>
  <si>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</si>
  <si>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</si>
  <si>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</si>
  <si>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</si>
  <si>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</si>
  <si>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</si>
  <si>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</si>
  <si>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</si>
  <si>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</si>
  <si>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</si>
  <si>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</si>
  <si>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</si>
  <si>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</si>
  <si>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</si>
  <si>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</si>
  <si>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</si>
  <si>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</si>
  <si>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</si>
  <si>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</si>
  <si>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</si>
  <si>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</si>
  <si>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</si>
  <si>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</si>
  <si>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</si>
  <si>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</si>
  <si>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</si>
  <si>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</si>
  <si>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</si>
  <si>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</si>
  <si>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</si>
  <si>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</si>
  <si>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</si>
  <si>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</si>
  <si>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</si>
  <si>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</si>
  <si>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</si>
  <si>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</si>
  <si>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</si>
  <si>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</si>
  <si>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</si>
  <si>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</si>
  <si>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</si>
  <si>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</si>
  <si>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</si>
  <si>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</si>
  <si>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</si>
  <si>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</si>
  <si>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</si>
  <si>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</si>
  <si>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</si>
  <si>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</si>
  <si>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</si>
  <si>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</si>
  <si>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</si>
  <si>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</si>
  <si>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</si>
  <si>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</si>
  <si>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</si>
  <si>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</si>
  <si>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</si>
  <si>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</si>
  <si>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</si>
  <si>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</si>
  <si>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</si>
  <si>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</si>
  <si>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</si>
  <si>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</si>
  <si>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</si>
  <si>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</si>
  <si>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</si>
  <si>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</si>
  <si>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</si>
  <si>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</si>
  <si>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</si>
  <si>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</si>
  <si>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</si>
  <si>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</si>
  <si>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</si>
  <si>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</si>
  <si>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</si>
  <si>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</si>
  <si>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</si>
  <si>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</si>
  <si>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</si>
  <si>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</si>
  <si>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</si>
  <si>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</si>
  <si>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</si>
  <si>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</si>
  <si>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</si>
  <si>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</si>
  <si>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</si>
  <si>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</si>
  <si>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</si>
  <si>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</si>
  <si>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</si>
  <si>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</si>
  <si>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</si>
  <si>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</si>
  <si>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</si>
  <si>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</si>
  <si>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</si>
  <si>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</si>
  <si>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</si>
  <si>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</si>
  <si>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</si>
  <si>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</si>
  <si>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</si>
  <si>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</si>
  <si>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</si>
  <si>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</si>
  <si>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</si>
  <si>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</si>
  <si>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</si>
  <si>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</si>
  <si>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</si>
  <si>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</si>
  <si>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</si>
  <si>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</si>
  <si>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</si>
  <si>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</si>
  <si>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</si>
  <si>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</si>
  <si>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</si>
  <si>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</si>
  <si>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</si>
  <si>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</si>
  <si>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</si>
  <si>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</si>
  <si>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</si>
  <si>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</si>
  <si>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</si>
  <si>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</si>
  <si>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</si>
  <si>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</si>
  <si>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</si>
  <si>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</si>
  <si>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</si>
  <si>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</si>
  <si>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</si>
  <si>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</si>
  <si>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</si>
  <si>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</si>
  <si>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</si>
  <si>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</si>
  <si>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</si>
  <si>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</si>
  <si>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</si>
  <si>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</si>
  <si>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</si>
  <si>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</si>
  <si>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</si>
  <si>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</si>
  <si>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</si>
  <si>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</si>
  <si>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</si>
  <si>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</si>
  <si>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</si>
  <si>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</si>
  <si>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</si>
  <si>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</si>
  <si>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</si>
  <si>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</si>
  <si>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</si>
  <si>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</si>
  <si>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</si>
  <si>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</si>
  <si>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</si>
  <si>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</si>
  <si>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</si>
  <si>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</si>
  <si>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</si>
  <si>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</si>
  <si>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</si>
  <si>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</si>
  <si>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</si>
  <si>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</si>
  <si>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</si>
  <si>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</si>
  <si>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</si>
  <si>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</si>
  <si>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</si>
  <si>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</si>
  <si>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</si>
  <si>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</si>
  <si>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</si>
  <si>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</si>
  <si>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</si>
  <si>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</si>
  <si>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</si>
  <si>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</si>
  <si>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</si>
  <si>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</si>
  <si>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</si>
  <si>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</si>
  <si>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</si>
  <si>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</si>
  <si>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</si>
  <si>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</si>
  <si>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</si>
  <si>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</si>
  <si>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</si>
  <si>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</si>
  <si>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</si>
  <si>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</si>
  <si>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</si>
  <si>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</si>
  <si>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</si>
  <si>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</si>
  <si>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</si>
  <si>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</si>
  <si>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</si>
  <si>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</si>
  <si>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</si>
  <si>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</si>
  <si>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</si>
  <si>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</si>
  <si>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</si>
  <si>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</si>
  <si>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</si>
  <si>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</si>
  <si>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</si>
  <si>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</si>
  <si>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</si>
  <si>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</si>
  <si>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</si>
  <si>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</si>
  <si>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</si>
  <si>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</si>
  <si>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</si>
  <si>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</si>
  <si>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</si>
  <si>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</si>
  <si>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</si>
  <si>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</si>
  <si>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</si>
  <si>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</si>
  <si>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</si>
  <si>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</si>
  <si>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</si>
  <si>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</si>
  <si>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</si>
  <si>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</si>
  <si>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</si>
  <si>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</si>
  <si>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</si>
  <si>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</si>
  <si>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</si>
  <si>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</si>
  <si>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</si>
  <si>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</si>
  <si>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</si>
  <si>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</si>
  <si>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</si>
  <si>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</si>
  <si>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</si>
  <si>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</si>
  <si>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</si>
  <si>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</si>
  <si>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</si>
  <si>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</si>
  <si>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</si>
  <si>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</si>
  <si>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</si>
  <si>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</si>
  <si>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</si>
  <si>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</si>
  <si>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</si>
  <si>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</si>
  <si>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</si>
  <si>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</si>
  <si>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</si>
  <si>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</si>
  <si>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</si>
  <si>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</si>
  <si>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</si>
  <si>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</si>
  <si>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</si>
  <si>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</si>
  <si>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</si>
  <si>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</si>
  <si>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</si>
  <si>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</si>
  <si>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</si>
  <si>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</si>
  <si>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</si>
  <si>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</si>
  <si>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</si>
  <si>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</si>
  <si>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</si>
  <si>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</si>
  <si>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</si>
  <si>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</si>
  <si>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</si>
  <si>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</si>
  <si>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</si>
  <si>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</si>
  <si>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</si>
  <si>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</si>
  <si>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</si>
  <si>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</si>
  <si>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</si>
  <si>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</si>
  <si>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</si>
  <si>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</si>
  <si>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</si>
  <si>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</si>
  <si>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</si>
  <si>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</si>
  <si>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</si>
  <si>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</si>
  <si>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</si>
  <si>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</si>
  <si>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</si>
  <si>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</si>
  <si>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</si>
  <si>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</si>
  <si>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</si>
  <si>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</si>
  <si>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</si>
  <si>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</si>
  <si>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</si>
  <si>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</si>
  <si>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</si>
  <si>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</si>
  <si>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</si>
  <si>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</si>
  <si>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</si>
  <si>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</si>
  <si>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</si>
  <si>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</si>
  <si>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</si>
  <si>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</si>
  <si>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</si>
  <si>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</si>
  <si>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</si>
  <si>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</si>
  <si>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</si>
  <si>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</si>
  <si>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</si>
  <si>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</si>
  <si>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</si>
  <si>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</si>
  <si>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</si>
  <si>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</si>
  <si>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</si>
  <si>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</si>
  <si>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</si>
  <si>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</si>
  <si>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</si>
  <si>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</si>
  <si>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</si>
  <si>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</si>
  <si>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</si>
  <si>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</si>
  <si>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</si>
  <si>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</si>
  <si>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</si>
  <si>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</si>
  <si>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</si>
  <si>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</si>
  <si>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</si>
  <si>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</si>
  <si>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</si>
  <si>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</si>
  <si>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</si>
  <si>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</si>
  <si>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</si>
  <si>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</si>
  <si>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</si>
  <si>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</si>
  <si>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</si>
  <si>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</si>
  <si>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</si>
  <si>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</si>
  <si>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</si>
  <si>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</si>
  <si>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</si>
  <si>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</si>
  <si>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</si>
  <si>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</si>
  <si>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</si>
  <si>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</si>
  <si>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</si>
  <si>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</si>
  <si>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</si>
  <si>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</si>
  <si>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</si>
  <si>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</si>
  <si>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</si>
  <si>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</si>
  <si>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</si>
  <si>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</si>
  <si>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</si>
  <si>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</si>
  <si>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</si>
  <si>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</si>
  <si>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</si>
  <si>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</si>
  <si>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</si>
  <si>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</si>
  <si>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</si>
  <si>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</si>
  <si>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</si>
  <si>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</si>
  <si>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</si>
  <si>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</si>
  <si>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</si>
  <si>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</si>
  <si>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</si>
  <si>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</si>
  <si>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</si>
  <si>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</si>
  <si>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</si>
  <si>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</si>
  <si>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</si>
  <si>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</si>
  <si>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</si>
  <si>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</si>
  <si>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</si>
  <si>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</si>
  <si>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</si>
  <si>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</si>
  <si>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</si>
  <si>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</si>
  <si>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</si>
  <si>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</si>
  <si>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</si>
  <si>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</si>
  <si>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</si>
  <si>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</si>
  <si>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</si>
  <si>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</si>
  <si>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</si>
  <si>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</si>
  <si>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</si>
  <si>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</si>
  <si>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</si>
  <si>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</si>
  <si>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</si>
  <si>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</si>
  <si>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</si>
  <si>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</si>
  <si>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</si>
  <si>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</si>
  <si>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</si>
  <si>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</si>
  <si>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</si>
  <si>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</si>
  <si>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</si>
  <si>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</si>
  <si>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</si>
  <si>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</si>
  <si>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</si>
  <si>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</si>
  <si>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</si>
  <si>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</si>
  <si>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</si>
  <si>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</si>
  <si>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</si>
  <si>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</si>
  <si>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</si>
  <si>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</si>
  <si>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</si>
  <si>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</si>
  <si>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</si>
  <si>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</si>
  <si>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</si>
  <si>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</si>
  <si>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</si>
  <si>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</si>
  <si>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</si>
  <si>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</si>
  <si>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</si>
  <si>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</si>
  <si>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</si>
  <si>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</si>
  <si>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</si>
  <si>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</si>
  <si>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</si>
  <si>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</si>
  <si>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</si>
  <si>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</si>
  <si>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</si>
  <si>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</si>
  <si>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</si>
  <si>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</si>
  <si>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</si>
  <si>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</si>
  <si>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</si>
  <si>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</si>
  <si>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</si>
  <si>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</si>
  <si>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</si>
  <si>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</si>
  <si>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</si>
  <si>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</si>
  <si>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</si>
  <si>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</si>
  <si>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</si>
  <si>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</si>
  <si>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</si>
  <si>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</si>
  <si>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</si>
  <si>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</si>
  <si>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</si>
  <si>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</si>
  <si>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</si>
  <si>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</si>
  <si>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</si>
  <si>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</si>
  <si>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</si>
  <si>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</si>
  <si>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</si>
  <si>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</si>
  <si>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</si>
  <si>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</si>
  <si>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</si>
  <si>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</si>
  <si>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</si>
  <si>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</si>
  <si>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</si>
  <si>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</si>
  <si>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</si>
  <si>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</si>
  <si>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</si>
  <si>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</si>
  <si>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</si>
  <si>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</si>
  <si>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</si>
  <si>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</si>
  <si>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</si>
  <si>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</si>
  <si>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</si>
  <si>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</si>
  <si>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</si>
  <si>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</si>
  <si>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</si>
  <si>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</si>
  <si>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</si>
  <si>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</si>
  <si>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</si>
  <si>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</si>
  <si>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</si>
  <si>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</si>
  <si>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</si>
  <si>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</si>
  <si>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</si>
  <si>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</si>
  <si>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</si>
  <si>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</si>
  <si>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</si>
  <si>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</si>
  <si>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</si>
  <si>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</si>
  <si>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</si>
  <si>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</si>
  <si>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</si>
  <si>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</si>
  <si>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</si>
  <si>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</si>
  <si>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</si>
  <si>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</si>
  <si>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</si>
  <si>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</si>
  <si>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</si>
  <si>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</si>
  <si>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</si>
  <si>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</si>
  <si>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</si>
  <si>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</si>
  <si>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</si>
  <si>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</si>
  <si>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</si>
  <si>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</si>
  <si>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</si>
  <si>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</si>
  <si>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</si>
  <si>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</si>
  <si>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</si>
  <si>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</si>
  <si>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</si>
  <si>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</si>
  <si>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</si>
  <si>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</si>
  <si>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</si>
  <si>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</si>
  <si>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</si>
  <si>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</si>
  <si>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</si>
  <si>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</si>
  <si>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</si>
  <si>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</si>
  <si>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</si>
  <si>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</si>
  <si>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</si>
  <si>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</si>
  <si>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</si>
  <si>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</si>
  <si>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</si>
  <si>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</si>
  <si>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</si>
  <si>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</si>
  <si>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</si>
  <si>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</si>
  <si>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</si>
  <si>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</si>
  <si>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</si>
  <si>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</si>
  <si>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</si>
  <si>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</si>
  <si>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</si>
  <si>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</si>
  <si>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</si>
  <si>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</si>
  <si>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</si>
  <si>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</si>
  <si>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</si>
  <si>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</si>
  <si>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</si>
  <si>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</si>
  <si>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</si>
  <si>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</si>
  <si>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</si>
  <si>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</si>
  <si>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</si>
  <si>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</si>
  <si>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</si>
  <si>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</si>
  <si>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</si>
  <si>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</si>
  <si>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</si>
  <si>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</si>
  <si>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</si>
  <si>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</si>
  <si>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</si>
  <si>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</si>
  <si>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</si>
  <si>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</si>
  <si>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</si>
  <si>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</si>
  <si>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</si>
  <si>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</si>
  <si>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</si>
  <si>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</si>
  <si>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</si>
  <si>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</si>
  <si>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</si>
  <si>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</si>
  <si>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</si>
  <si>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</si>
  <si>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</si>
  <si>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</si>
  <si>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</si>
  <si>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</si>
  <si>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</si>
  <si>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</si>
  <si>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</si>
  <si>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</si>
  <si>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</si>
  <si>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</si>
  <si>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</si>
  <si>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</si>
  <si>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</si>
  <si>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</si>
  <si>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</si>
  <si>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</si>
  <si>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</si>
  <si>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</si>
  <si>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</si>
  <si>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</si>
  <si>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</si>
  <si>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</si>
  <si>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</si>
  <si>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</si>
  <si>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</si>
  <si>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</si>
  <si>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</si>
  <si>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</si>
  <si>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</si>
  <si>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</si>
  <si>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</si>
  <si>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</si>
  <si>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</si>
  <si>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</si>
  <si>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</si>
  <si>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</si>
  <si>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</si>
  <si>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</si>
  <si>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</si>
  <si>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</si>
  <si>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</si>
  <si>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</si>
  <si>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</si>
  <si>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</si>
  <si>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</si>
  <si>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</si>
  <si>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</si>
  <si>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</si>
  <si>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</si>
  <si>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</si>
  <si>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</si>
  <si>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</si>
  <si>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</si>
  <si>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</si>
  <si>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</si>
  <si>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</si>
  <si>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</si>
  <si>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</si>
  <si>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</si>
  <si>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</si>
  <si>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</si>
  <si>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</si>
  <si>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</si>
  <si>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</si>
  <si>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</si>
  <si>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</si>
  <si>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</si>
  <si>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</si>
  <si>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</si>
  <si>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</si>
  <si>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</si>
  <si>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</si>
  <si>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</si>
  <si>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</si>
  <si>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</si>
  <si>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</si>
  <si>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</si>
  <si>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</si>
  <si>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</si>
  <si>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</si>
  <si>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</si>
  <si>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</si>
  <si>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</si>
  <si>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</si>
  <si>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</si>
  <si>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</si>
  <si>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</si>
  <si>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</si>
  <si>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</si>
  <si>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</si>
  <si>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</si>
  <si>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</si>
  <si>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</si>
  <si>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</si>
  <si>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</si>
  <si>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</si>
  <si>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</si>
  <si>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</si>
  <si>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</si>
  <si>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</si>
  <si>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</si>
  <si>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</si>
  <si>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</si>
  <si>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</si>
  <si>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</si>
  <si>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</si>
  <si>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</si>
  <si>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</si>
  <si>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</si>
  <si>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</si>
  <si>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</si>
  <si>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</si>
  <si>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</si>
  <si>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</si>
  <si>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</si>
  <si>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</si>
  <si>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</si>
  <si>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</si>
  <si>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</si>
  <si>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</si>
  <si>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</si>
  <si>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</si>
  <si>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</si>
  <si>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</si>
  <si>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</si>
  <si>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</si>
  <si>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</si>
  <si>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</si>
  <si>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</si>
  <si>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</si>
  <si>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</si>
  <si>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</si>
  <si>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</si>
  <si>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</si>
  <si>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</si>
  <si>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</si>
  <si>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</si>
  <si>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</si>
  <si>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</si>
  <si>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</si>
  <si>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</si>
  <si>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</si>
  <si>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</si>
  <si>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</si>
  <si>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</si>
  <si>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</si>
  <si>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</si>
  <si>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</si>
  <si>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</si>
  <si>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</si>
  <si>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</si>
  <si>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</si>
  <si>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</si>
  <si>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</si>
  <si>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</si>
  <si>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</si>
  <si>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</si>
  <si>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</si>
  <si>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</si>
  <si>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</si>
  <si>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</si>
  <si>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</si>
  <si>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</si>
  <si>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</si>
  <si>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</si>
  <si>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</si>
  <si>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</si>
  <si>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</si>
  <si>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</si>
  <si>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</si>
  <si>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</si>
  <si>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</si>
  <si>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</si>
  <si>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</si>
  <si>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</si>
  <si>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</si>
  <si>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</si>
  <si>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</si>
  <si>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</si>
  <si>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</si>
  <si>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</si>
  <si>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</si>
  <si>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</si>
  <si>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</si>
  <si>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</si>
  <si>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</si>
  <si>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</si>
  <si>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</si>
  <si>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</si>
  <si>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</si>
  <si>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</si>
  <si>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</si>
  <si>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</si>
  <si>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</si>
  <si>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</si>
  <si>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</si>
  <si>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</si>
  <si>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</si>
  <si>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</si>
  <si>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</si>
  <si>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</si>
  <si>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</si>
  <si>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</si>
  <si>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</si>
  <si>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</si>
  <si>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</si>
  <si>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</si>
  <si>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</si>
  <si>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</si>
  <si>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</si>
  <si>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</si>
  <si>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</si>
  <si>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</si>
  <si>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</si>
  <si>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</si>
  <si>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</si>
  <si>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</si>
  <si>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</si>
  <si>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</si>
  <si>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</si>
  <si>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</si>
  <si>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</si>
  <si>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</si>
  <si>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</si>
  <si>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</si>
  <si>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</si>
  <si>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</si>
  <si>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</si>
  <si>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</si>
  <si>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</si>
  <si>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</si>
  <si>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</si>
  <si>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</si>
  <si>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</si>
  <si>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</si>
  <si>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</si>
  <si>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</si>
  <si>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</si>
  <si>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</si>
  <si>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</si>
  <si>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</si>
  <si>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</si>
  <si>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</si>
  <si>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</si>
  <si>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</si>
  <si>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</si>
  <si>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</si>
  <si>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</si>
  <si>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</si>
  <si>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</si>
  <si>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</si>
  <si>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</si>
  <si>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</si>
  <si>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</si>
  <si>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</si>
  <si>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</si>
  <si>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</si>
  <si>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</si>
  <si>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</si>
  <si>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</si>
  <si>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</si>
  <si>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</si>
  <si>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</si>
  <si>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</si>
  <si>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</si>
  <si>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</si>
  <si>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</si>
  <si>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</si>
  <si>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</si>
  <si>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</si>
  <si>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</si>
  <si>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</si>
  <si>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</si>
  <si>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</si>
  <si>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</si>
  <si>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</si>
  <si>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</si>
  <si>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</si>
  <si>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</si>
  <si>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</si>
  <si>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</si>
  <si>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</si>
  <si>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</si>
  <si>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</si>
  <si>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</si>
  <si>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</si>
  <si>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</si>
  <si>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</si>
  <si>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</si>
  <si>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</si>
  <si>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</si>
  <si>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</si>
  <si>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</si>
  <si>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</si>
  <si>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</si>
  <si>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</si>
  <si>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</si>
  <si>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</si>
  <si>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</si>
  <si>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</si>
  <si>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</si>
  <si>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</si>
  <si>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</si>
  <si>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</si>
  <si>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</si>
  <si>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</si>
  <si>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</si>
  <si>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</si>
  <si>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</si>
  <si>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</si>
  <si>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</si>
  <si>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</si>
  <si>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</si>
  <si>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</si>
  <si>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</si>
  <si>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</si>
  <si>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</si>
  <si>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</si>
  <si>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</si>
  <si>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</si>
  <si>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</si>
  <si>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</si>
  <si>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</si>
  <si>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</si>
  <si>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</si>
  <si>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</si>
  <si>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</si>
  <si>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</si>
  <si>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</si>
  <si>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</si>
  <si>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</si>
  <si>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</si>
  <si>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</si>
  <si>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</si>
  <si>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</si>
  <si>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</si>
  <si>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</si>
  <si>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</si>
  <si>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</si>
  <si>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</si>
  <si>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</si>
  <si>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</si>
  <si>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</si>
  <si>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</si>
  <si>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</si>
  <si>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</si>
  <si>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</si>
  <si>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</si>
  <si>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</si>
  <si>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</si>
  <si>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</si>
  <si>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</si>
  <si>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</si>
  <si>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</si>
  <si>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</si>
  <si>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</si>
  <si>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</si>
  <si>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</si>
  <si>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</si>
  <si>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</si>
  <si>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</si>
  <si>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</si>
  <si>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</si>
  <si>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</si>
  <si>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</si>
  <si>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</si>
  <si>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</si>
  <si>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</si>
  <si>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</si>
  <si>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</si>
  <si>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</si>
  <si>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</si>
  <si>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</si>
  <si>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</si>
  <si>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</si>
  <si>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</si>
  <si>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</si>
  <si>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</si>
  <si>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</si>
  <si>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</si>
  <si>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</si>
  <si>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</si>
  <si>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</si>
  <si>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</si>
  <si>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</si>
  <si>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</si>
  <si>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</si>
  <si>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</si>
  <si>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</si>
  <si>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</si>
  <si>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</si>
  <si>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</si>
  <si>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</si>
  <si>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</si>
  <si>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</si>
  <si>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</si>
  <si>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</si>
  <si>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</si>
  <si>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</si>
  <si>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</si>
  <si>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</si>
  <si>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</si>
  <si>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</si>
  <si>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</si>
  <si>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</si>
  <si>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</si>
  <si>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</si>
  <si>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</si>
  <si>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</si>
  <si>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</si>
  <si>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</si>
  <si>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</si>
  <si>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</si>
  <si>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</si>
  <si>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</si>
  <si>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</si>
  <si>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</si>
  <si>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</si>
  <si>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</si>
  <si>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</si>
  <si>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</si>
  <si>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</si>
  <si>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</si>
  <si>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</si>
  <si>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</si>
  <si>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</si>
  <si>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</si>
  <si>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</si>
  <si>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</si>
  <si>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</si>
  <si>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</si>
  <si>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</si>
  <si>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</si>
  <si>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</si>
  <si>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</si>
  <si>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</si>
  <si>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</si>
  <si>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</si>
  <si>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</si>
  <si>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</si>
  <si>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</si>
  <si>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</si>
  <si>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</si>
  <si>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</si>
  <si>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</si>
  <si>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</si>
  <si>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</si>
  <si>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</si>
  <si>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</si>
  <si>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</si>
  <si>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</si>
  <si>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</si>
  <si>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</si>
  <si>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</si>
  <si>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</si>
  <si>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</si>
  <si>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</si>
  <si>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</si>
  <si>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</si>
  <si>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</si>
  <si>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</si>
  <si>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</si>
  <si>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</si>
  <si>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</si>
  <si>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</si>
  <si>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</si>
  <si>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</si>
  <si>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</si>
  <si>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</si>
  <si>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</si>
  <si>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</si>
  <si>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</si>
  <si>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</si>
  <si>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</si>
  <si>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</si>
  <si>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</si>
  <si>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</si>
  <si>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</si>
  <si>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</si>
  <si>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</si>
  <si>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</si>
  <si>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</si>
  <si>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</si>
  <si>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</si>
  <si>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</si>
  <si>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</si>
  <si>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</si>
  <si>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</si>
  <si>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</si>
  <si>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</si>
  <si>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</si>
  <si>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</si>
  <si>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III.1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</si>
  <si>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</si>
  <si>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</si>
  <si>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</si>
  <si>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</si>
  <si>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</si>
  <si>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</si>
  <si>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</si>
  <si>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</si>
  <si>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</si>
  <si>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</si>
  <si>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</si>
  <si>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10
(Tiểu dự án 2)</t>
  </si>
  <si>
    <t>1.</t>
  </si>
  <si>
    <t>2.</t>
  </si>
  <si>
    <t>3.</t>
  </si>
  <si>
    <t>4.</t>
  </si>
  <si>
    <t>5.</t>
  </si>
  <si>
    <t>6.</t>
  </si>
  <si>
    <t>7.</t>
  </si>
  <si>
    <t>8.</t>
  </si>
  <si>
    <t>9.</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</si>
  <si>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</si>
  <si>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</si>
  <si>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</si>
  <si>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</si>
  <si>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</si>
  <si>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Số QĐ; ngày, tháng, năm ban hành</t>
  </si>
  <si>
    <t xml:space="preserve">Trong đó: Vốn NSTW </t>
  </si>
  <si>
    <t xml:space="preserve">Chương trình mục tiêu quốc gia phát triển kinh tế - xã hội vùng đồng bào dân tộc thiểu số và miền núi </t>
  </si>
  <si>
    <t>Phòng Dân tộc</t>
  </si>
  <si>
    <t>2022-2024</t>
  </si>
  <si>
    <t>UBND xã Đăk Plô</t>
  </si>
  <si>
    <t>Đơn vị: Triệu Đồng</t>
  </si>
  <si>
    <t>Địa điểm xây dựng</t>
  </si>
  <si>
    <t>Thời gian
KC-HT</t>
  </si>
  <si>
    <t>Quy mô đầu tư
(dự kiến)</t>
  </si>
  <si>
    <t>Kế hoạch 5 năm
giai đoạn 2021-2025</t>
  </si>
  <si>
    <t>UBND Xã Đăk Long</t>
  </si>
  <si>
    <t>Quyết định đầu tư</t>
  </si>
  <si>
    <t>Số QĐ, ngày tháng năm ban hành</t>
  </si>
  <si>
    <t>PHỤ LỤC II</t>
  </si>
  <si>
    <t>Nội dung/Đơn vị thực hiện</t>
  </si>
  <si>
    <t>Đơn vị huyện thực hiện</t>
  </si>
  <si>
    <t>Phòng Nông nghiệp và PTNT</t>
  </si>
  <si>
    <t>UBND các xã, thị trấn thực hiện</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</si>
  <si>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</si>
  <si>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</si>
  <si>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</si>
  <si>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</si>
  <si>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</si>
  <si>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</si>
  <si>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</si>
  <si>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</si>
  <si>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</si>
  <si>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</si>
  <si>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Hỗ trợ chuyển đổi ngành nghề</t>
  </si>
  <si>
    <t>Hỗ trợ nước sinh hoạt phân tán</t>
  </si>
  <si>
    <t>Các đơn vị huyện thực hiện</t>
  </si>
  <si>
    <t xml:space="preserve">Phòng Dân tộc </t>
  </si>
  <si>
    <t>Phòng Giáo dục và Đào tạo</t>
  </si>
  <si>
    <t>Hội Liên hiệp phụ nữ huyện</t>
  </si>
  <si>
    <t>Đơn vị</t>
  </si>
  <si>
    <t>Tổng 03 chương trình mục tiêu quốc gia</t>
  </si>
  <si>
    <t>Chương trình mục tiêu quốc gia xây dựng nông thôn mới</t>
  </si>
  <si>
    <t>Chương trình MTQG giảm nghèo bèn vững</t>
  </si>
  <si>
    <t>Chia dự án thành phần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</si>
  <si>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</si>
  <si>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</si>
  <si>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</si>
  <si>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</si>
  <si>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</si>
  <si>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3</t>
  </si>
  <si>
    <t>Dự án 5</t>
  </si>
  <si>
    <t xml:space="preserve">Dự án 6 </t>
  </si>
  <si>
    <t>Dự án 8</t>
  </si>
  <si>
    <t>Đơn vị thực hiện / nội dung</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</si>
  <si>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</si>
  <si>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</si>
  <si>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</si>
  <si>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</si>
  <si>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</si>
  <si>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</si>
  <si>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</si>
  <si>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</si>
  <si>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</si>
  <si>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</si>
  <si>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</si>
  <si>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</si>
  <si>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Dự án 2 </t>
  </si>
  <si>
    <t>Dự án 4</t>
  </si>
  <si>
    <t>Dự án 6</t>
  </si>
  <si>
    <t>Tiểu dự án 1</t>
  </si>
  <si>
    <t xml:space="preserve">Tiểu dự án 2 </t>
  </si>
  <si>
    <t>Tiểu dự án 2</t>
  </si>
  <si>
    <t>Chương trình</t>
  </si>
  <si>
    <t>Tỉnh giao</t>
  </si>
  <si>
    <t>Huyện giao</t>
  </si>
  <si>
    <t>PHỤ LỤC IV</t>
  </si>
  <si>
    <t>PHỤ LỤC VIII</t>
  </si>
  <si>
    <t>Ghi chú: Các dự án thuộc Chương trình mục tiêu quốc gia phát triển kinh tế - xã hội vùng đồng bào dân tộc thiểu số và miền núi giai đoạn 2021-2030, giai đoạn I: 2021-2025</t>
  </si>
  <si>
    <t>3.1</t>
  </si>
  <si>
    <t>3.2</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</si>
  <si>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</si>
  <si>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</si>
  <si>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</si>
  <si>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</si>
  <si>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</si>
  <si>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</si>
  <si>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</si>
  <si>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</si>
  <si>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</si>
  <si>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Xã ra khỏi địa bàn đặc biệt khó khăn</t>
  </si>
  <si>
    <t>Số xã</t>
  </si>
  <si>
    <t>xã</t>
  </si>
  <si>
    <t>Tỷ lệ xã</t>
  </si>
  <si>
    <t>&gt;50</t>
  </si>
  <si>
    <t>Chương trình mục tiêu quốc gia giảm nghèo bền vững giai đoạn 2021-2025</t>
  </si>
  <si>
    <t>Giảm tỷ lệ hộ nghèo hằng năm</t>
  </si>
  <si>
    <t>3-4</t>
  </si>
  <si>
    <t>Chương trình mục tiêu quốc gia xây dựng nông thôn mới giai đoạn 2021-2025</t>
  </si>
  <si>
    <t>huyện</t>
  </si>
  <si>
    <t>Tỷ lệ xã đạt chuẩn nông thôn mới</t>
  </si>
  <si>
    <t xml:space="preserve">     Trong đó:</t>
  </si>
  <si>
    <t xml:space="preserve">     Tỷ lệ xã nông thôn mới nâng cao</t>
  </si>
  <si>
    <t xml:space="preserve">     Tỷ lệ xã đạt nông thôn kiểu mẫu</t>
  </si>
  <si>
    <t>Tiểu dự án 3</t>
  </si>
  <si>
    <t>Nguồn tăng thu tiết kiệm chi</t>
  </si>
  <si>
    <t>Nguồn sổ xố kiến thiết</t>
  </si>
  <si>
    <t>Phân cấp cân đối theo tiêu chí Nghị quyết 63/2020/NQ-HĐND</t>
  </si>
  <si>
    <t>Nguồn thu tiền sử dụng đất</t>
  </si>
  <si>
    <t>Chương trình MTQG xây dựng nông thôn mới</t>
  </si>
  <si>
    <t>PHỤ LỤC X</t>
  </si>
  <si>
    <t>Chuương trình/xã</t>
  </si>
  <si>
    <t>Đơn vị: Triệu đồng</t>
  </si>
  <si>
    <t>Địa điểm thực hiện</t>
  </si>
  <si>
    <t>Thời gian khởi công - hoàn thành</t>
  </si>
  <si>
    <t>Trong đó: Vốn NS huyện (theo nguồn)</t>
  </si>
  <si>
    <t>2022-</t>
  </si>
  <si>
    <r>
      <t xml:space="preserve">Phân cấp Hỗ trợ thực hiện nông thôn mới </t>
    </r>
    <r>
      <rPr>
        <b/>
        <i/>
        <sz val="12"/>
        <rFont val="Times New Roman"/>
        <family val="1"/>
      </rPr>
      <t>(ưu tiên giáo dục)</t>
    </r>
  </si>
  <si>
    <t>Trường THCS xã Đăk Kroong</t>
  </si>
  <si>
    <t xml:space="preserve"> KH đầu tư trung hạn giai đoạn 2021-2025 </t>
  </si>
  <si>
    <t>Phân cấp cân đối theo tiêu chí NQ 63/2020/NQ-HĐND</t>
  </si>
  <si>
    <t>PHỤ LỤC XI</t>
  </si>
  <si>
    <t>PHỤ LỤC IX</t>
  </si>
  <si>
    <t>Phân cấp Hỗ trợ thực hiện NTM</t>
  </si>
  <si>
    <t>Vốn đối ứng (nhân dân đóng góp)</t>
  </si>
  <si>
    <t>Tổng số đối ứng theo quy định</t>
  </si>
  <si>
    <t xml:space="preserve">Nhân dân đóng góp </t>
  </si>
  <si>
    <t>Vốn nguồn NSNN</t>
  </si>
  <si>
    <t>Thừa (+), thiếu (-)</t>
  </si>
  <si>
    <t>PHỤ LỤC I</t>
  </si>
  <si>
    <t>ĐVT: Triệu đồng.</t>
  </si>
  <si>
    <t>2024-2025</t>
  </si>
  <si>
    <t>Dự án 4: Đầu tư cơ sở hạ tầng thiết yếu, phục vụ sản xuất, đời sống trong vùng đồng bào DTTS và miền núi</t>
  </si>
  <si>
    <t>Tiểu dự án 1: Đầu tư cơ sở hạ thiết yếu, phục vụ sản xuất, đời sống trong vùng đồng bào DTTS và miền núi</t>
  </si>
  <si>
    <t>Trung Tâm văn hóa- thể thao du lịch và truyền thông</t>
  </si>
  <si>
    <t xml:space="preserve">Các hoạt động khác tại các địa phương </t>
  </si>
  <si>
    <t>Huyện đoàn</t>
  </si>
  <si>
    <t>Mặt trận</t>
  </si>
  <si>
    <t>Phòng Y Tế</t>
  </si>
  <si>
    <t>Nguồn vốn đối ứng</t>
  </si>
  <si>
    <t>PHỤ LỤC VI</t>
  </si>
  <si>
    <t>PHỤ LỤC VII</t>
  </si>
  <si>
    <t>PHỤ LỤC XII</t>
  </si>
  <si>
    <t>PHỤ LỤC XIII</t>
  </si>
  <si>
    <t>PHỤ LỤC XIV</t>
  </si>
  <si>
    <t>Dự án 4 
(tiểu dự án 1)</t>
  </si>
  <si>
    <t>Dự án 5 
(Tiểu dự án 1)</t>
  </si>
  <si>
    <t>2.3</t>
  </si>
  <si>
    <t>2.4</t>
  </si>
  <si>
    <t>Trung tâm Văn hóa- Thể thao Du lịch và Truyền thông</t>
  </si>
  <si>
    <r>
      <t>Ghi chú:</t>
    </r>
    <r>
      <rPr>
        <b/>
        <sz val="13"/>
        <rFont val="Times New Roman"/>
        <family val="1"/>
      </rPr>
      <t xml:space="preserve"> Các dự án thuộc Chương trình mục tiêu quốc gia giảm nghèo bền vững giai đoạn 2021-2025</t>
    </r>
  </si>
  <si>
    <t>Chi tiết dự án, tiểu dự án thành phần</t>
  </si>
  <si>
    <t>Dự án 4   (Tiểu dự án 1)</t>
  </si>
  <si>
    <t>Tiểu dự án 4</t>
  </si>
  <si>
    <t>Dự án 10</t>
  </si>
  <si>
    <t>Bổ sung mục tiêu từ ngân sách tỉnh</t>
  </si>
  <si>
    <t>Cân đối ngân sách huyện</t>
  </si>
  <si>
    <t>Phân bổ cho các đơn vị/địa phương</t>
  </si>
  <si>
    <t>Chương trình vùng đồng bào dân tộc thiểu số (Đối ứng 10% tổng vốn ngân sách trung ương giao)</t>
  </si>
  <si>
    <t>Phòng Tư Pháp</t>
  </si>
  <si>
    <t>Chương trình mục tiêu quốc gia phát triển kinh tế - xã hội vùng đồng bào dân tộc thiểu số và miền núi năm 2024</t>
  </si>
  <si>
    <t>Công an huyện</t>
  </si>
  <si>
    <r>
      <t xml:space="preserve">DỰ TOÁN NGÂN SÁCH TRUNG ƯƠNG NĂM </t>
    </r>
    <r>
      <rPr>
        <b/>
        <sz val="14"/>
        <color rgb="FFFF0000"/>
        <rFont val="Times New Roman"/>
        <family val="1"/>
      </rPr>
      <t>2024</t>
    </r>
    <r>
      <rPr>
        <b/>
        <sz val="14"/>
        <rFont val="Times New Roman"/>
        <family val="1"/>
      </rPr>
      <t xml:space="preserve"> PHÂN BỔ CHI TIẾT KẾ HOẠCH THỰC HIỆN CÁC DỰ ÁN THUỘC CHƯƠNG TRÌNH 
MỤC TIÊU QUỐC GIA XÂY DỰNG NÔNG THÔN MỚI GIAI ĐOẠN 2021-2025 (VỐN ĐẦU TƯ)</t>
    </r>
  </si>
  <si>
    <t>Dự án khởi công mới năm 2024</t>
  </si>
  <si>
    <t>Sữa chữa 02 phòng học trường mầm non Đăk Gô</t>
  </si>
  <si>
    <t>Thôn Đăk Gô</t>
  </si>
  <si>
    <t>Câu treo dân sinh thôn Đăk Nai</t>
  </si>
  <si>
    <r>
      <t xml:space="preserve">
Kế hoạch vốn năm </t>
    </r>
    <r>
      <rPr>
        <b/>
        <sz val="11"/>
        <color rgb="FFFF0000"/>
        <rFont val="Times New Roman"/>
        <family val="1"/>
      </rPr>
      <t>2024</t>
    </r>
  </si>
  <si>
    <r>
      <t xml:space="preserve">Lũy kế vốn đã bố trí hết năm </t>
    </r>
    <r>
      <rPr>
        <b/>
        <sz val="11"/>
        <color rgb="FFFF0000"/>
        <rFont val="Times New Roman"/>
        <family val="1"/>
      </rPr>
      <t>2023</t>
    </r>
  </si>
  <si>
    <t>Vốn Chương trình MTQG xây dựng NTM giai đoạn 2021-2025 - Dự toán năm 2024</t>
  </si>
  <si>
    <t>2024-</t>
  </si>
  <si>
    <t>Đường đi KSX từ Đăk Đụa sang Đăk Gô</t>
  </si>
  <si>
    <t>Thôn Đăk Bo</t>
  </si>
  <si>
    <t>Thôn Đăk Túc</t>
  </si>
  <si>
    <t>361; 23/09/2023</t>
  </si>
  <si>
    <t>Các Dự án dự kiến hoàn thành năm 2024</t>
  </si>
  <si>
    <t>Thôn Đăk Nai</t>
  </si>
  <si>
    <r>
      <rPr>
        <b/>
        <sz val="12"/>
        <rFont val="Times New Roman"/>
        <family val="1"/>
      </rPr>
      <t>Ghi chú</t>
    </r>
    <r>
      <rPr>
        <sz val="12"/>
        <rFont val="Times New Roman"/>
        <family val="1"/>
      </rPr>
      <t xml:space="preserve">: * Đề nghị các dự án ghi rõ dự kiến năm hoàn thành để có cơ sở xác định số dự án hoàn thành trong các năm </t>
    </r>
  </si>
  <si>
    <t>Đường GTNT Ngọc Hoàng - Măng Bút đi thôn Kon Tuông</t>
  </si>
  <si>
    <r>
      <t xml:space="preserve">DỰ TOÁN NGÂN SÁCH TRUNG ƯƠNG NĂM </t>
    </r>
    <r>
      <rPr>
        <b/>
        <sz val="14"/>
        <color rgb="FFFF0000"/>
        <rFont val="Times New Roman"/>
        <family val="1"/>
      </rPr>
      <t xml:space="preserve">2024 </t>
    </r>
    <r>
      <rPr>
        <b/>
        <sz val="14"/>
        <rFont val="Times New Roman"/>
        <family val="1"/>
      </rPr>
      <t xml:space="preserve">THỰC HIỆN CHƯƠNG TRÌNH MỤC TIÊU QUỐC GIA PHÁT TRIỂN KINH TẾ - XÃ HỘI 
VÙNG ĐỒNG BÀO DÂN TỘC THIỂU SỐ VÀ MIỀN NÚI NĂM </t>
    </r>
    <r>
      <rPr>
        <b/>
        <sz val="14"/>
        <color rgb="FFFF0000"/>
        <rFont val="Times New Roman"/>
        <family val="1"/>
      </rPr>
      <t>2024</t>
    </r>
    <r>
      <rPr>
        <b/>
        <sz val="14"/>
        <rFont val="Times New Roman"/>
        <family val="1"/>
      </rPr>
      <t xml:space="preserve"> (VỐN SỰ NGHIỆP)</t>
    </r>
  </si>
  <si>
    <t>Chương trình nâng cao chất lượng, hiệu quả thực hiện tiêu chí an ninh, trật tự</t>
  </si>
  <si>
    <t>Chương trình mỗi xã một sản phẩm (OCOP)</t>
  </si>
  <si>
    <t>Chương trình tăng cường bảo vệ môi trường, an toàn thực phẩm và cấp nước sạch nông thôn</t>
  </si>
  <si>
    <t xml:space="preserve">Chương trình phát triển du lịch nông thôn </t>
  </si>
  <si>
    <t>Tiểu dự án 2. Cải thiện dinh dưỡng</t>
  </si>
  <si>
    <t>Dự án 5: Hỗ trợ nhà ở cho hộ nghèo, hộ cận nghèo trên địa bàn các huyện nghèo</t>
  </si>
  <si>
    <t>Dự án 9  - Tiểu dự án 2</t>
  </si>
  <si>
    <t>Ban QLDA-ĐTXD</t>
  </si>
  <si>
    <t>Dự án 8: Thực hiện bình đẳng giới và giải quyết những vấn đề cấp thiết đối với phụ nữ và trẻ em</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</si>
  <si>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</si>
  <si>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</si>
  <si>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Tiểu dự án 3: Kiểm tra, giám sát, đánh giá, đào tạo, tập huấn tổ chức thực hiện Chương trình.</t>
  </si>
  <si>
    <t>UBND các xã, thị trấn thực hiện (ưu tiên thực hiện Quy hoạch)</t>
  </si>
  <si>
    <t>DỰ TOÁN NGÂN SÁCH TRUNG ƯƠNG NĂM 2024 THỰC HIỆN CHƯƠNG TRÌNH MỤC TIÊU QUỐC GIA 
XÂY DỰNG NÔNG THÔN MỚI GIAI ĐOẠN 2021-2025 (VỐN SỰ NGHIỆP)</t>
  </si>
  <si>
    <t>PHÂN BỔ VỐN SỰ NGHIỆP NGUỒN NGÂN SÁCH ĐỊA PHƯƠNG ĐỐI ỨNG THỰC HIỆN 
CHƯƠNG TRÌNH MỤC TIÊU QUỐC GIA GIẢM NGHÈO BỀN VỮNG NĂM 2024</t>
  </si>
  <si>
    <t>Tổng số vốn đối ứng năm 2024</t>
  </si>
  <si>
    <t>Chia ra các nguồn vốn NSNN</t>
  </si>
  <si>
    <t>Phân cấp hỗ trợ hợp tác xã</t>
  </si>
  <si>
    <t>Trường MN xã Đăk Plô</t>
  </si>
  <si>
    <t>Trường TH-THCS xã Đăk Plô</t>
  </si>
  <si>
    <t>Trường PTDTBT TH xã Đăk Choong</t>
  </si>
  <si>
    <t>Trường MN xã Đăk Choong</t>
  </si>
  <si>
    <t>Nguồn xổ số kiến thiết (kéo dài và thực hiện 2024)</t>
  </si>
  <si>
    <t>Nhà làm việc khối Đảng, Mặt trận Tổ quốc và các tổ chức chính trị xã hội (CBĐT)</t>
  </si>
  <si>
    <t>Trụ sở HĐND-UBND xã Ngọc Linh</t>
  </si>
  <si>
    <t>San ủi mặt bằng khu trung tâm huyện</t>
  </si>
  <si>
    <t>Nguồn phân cấp hỗ trợ kinh tế tập thể, hợp tác xã</t>
  </si>
  <si>
    <t>Hỗ trợ phát triển sản xuất HTX sản xuất và thương mại dịch vụ cung ứng dược liệu Thuận Tài, thị trấn Đăk Glei</t>
  </si>
  <si>
    <t>Hỗ trợ phát triển sản xuất HTX nông nghiệp và dược liệu Mường Hoong</t>
  </si>
  <si>
    <t>Hỗ trợ phát triển sản xuất HTX nông lâm nghiệp và dược liệu Ngọc Linh:</t>
  </si>
  <si>
    <t>Hỗ trợ phát triển sản xuất HTX Thương mại và dịch vụ Đăk Glei, xã Đăk Pek</t>
  </si>
  <si>
    <t>Hỗ trợ phát triển sản xuất HTX nông nghiệp xã Đăk Kroong</t>
  </si>
  <si>
    <t>CHI TIẾT DANH MỤC DỰ ÁN ĐẦU TƯ THỰC HIỆN ĐỐI ỨNG CÁC CHƯƠNG TRÌNH MỤC 
TIÊU QUỐC GIA NĂM 2024 (ĐỐI ỨNG TƯƠNG ĐỒNG)</t>
  </si>
  <si>
    <t>Kế hoach vốn năm 2024 thực hiện đối ứng</t>
  </si>
  <si>
    <t>BIỂU TỔNG HỢP VỐN NSĐP LỒNG NGHÉP ĐỐI ỨNG HIỆN CHƯƠNG TRÌNH MTQG NĂM 2024 (VỐN ĐẦU TƯ)</t>
  </si>
  <si>
    <r>
      <t>Chương trình MTQG xây dựng nông thôn mới</t>
    </r>
    <r>
      <rPr>
        <b/>
        <i/>
        <sz val="12"/>
        <color theme="1"/>
        <rFont val="Times New Roman"/>
        <family val="1"/>
      </rPr>
      <t xml:space="preserve"> (Đối ứng 50% tổng vốn NSTW giao)</t>
    </r>
  </si>
  <si>
    <r>
      <t xml:space="preserve">Chương trình MTQG phát triển kinh tế-xã hội vùng đồng bào DTTS và miền núi </t>
    </r>
    <r>
      <rPr>
        <b/>
        <i/>
        <sz val="12"/>
        <color theme="1"/>
        <rFont val="Times New Roman"/>
        <family val="1"/>
      </rPr>
      <t>(Đối ứng 10% tổng vốn NSTW giao)</t>
    </r>
  </si>
  <si>
    <t>Cầu cấp II, chiều dài LC= 99 m, khổ cầu BC1,5m, đường tên cáp chủ f=8,515 m</t>
  </si>
  <si>
    <t>Làm mới đường lên thôn 14A-Dên Prông (GĐ1)</t>
  </si>
  <si>
    <t>Thôn Dên Prông</t>
  </si>
  <si>
    <t>Làm mới đường liên thôn 14A- Dên Prông,
Lt= 1500 m</t>
  </si>
  <si>
    <t>Làm mới đường liên thôn từ Đăk Đụa sang Đăk Gô, Lt= 300 m</t>
  </si>
  <si>
    <t>Tổng chiều dài tuyến: 
Lt= 300 m.</t>
  </si>
  <si>
    <t>Xây mới cống Đăk Sing 1, Đăk Priu thôn Đăk Túc, Lt= 4 m</t>
  </si>
  <si>
    <r>
      <t xml:space="preserve">PHÂN BỔ VỐN SỰ NGHIỆP NGUỔN NGÂN SÁCH ĐỊA PHƯƠNG ĐỐI ỨNG THỰC HIỆN CHƯƠNG TRÌNH MỤC TIÊU QUỐC GIA XÂY DỰNG                      NÔNG THÔN MỚI NĂM </t>
    </r>
    <r>
      <rPr>
        <b/>
        <sz val="14"/>
        <color rgb="FFFF0000"/>
        <rFont val="Times New Roman"/>
        <family val="1"/>
      </rPr>
      <t>2024</t>
    </r>
  </si>
  <si>
    <t xml:space="preserve">DỰ TOÁN NGÂN SÁCH TRUNG ƯƠNG NĂM 2024 THỰC HIỆN CÁC CHƯƠNG TRÌNH MỤC TIÊU QUỐC GIA TRÊN ĐỊA BÀN HUYỆN ĐĂK GLEI </t>
  </si>
  <si>
    <t>MỤC TIÊU, NHIỆM VỤ THỰC HIỆN CÁC CHƯƠNG TRÌNH MỤC TIÊU QUỐC GIA NĂM 2024 TRÊN ĐỊA BÀN HUYỆN ĐĂK GLEI</t>
  </si>
  <si>
    <t>Kế hoạch năm 2024</t>
  </si>
  <si>
    <t>DỰ TOÁN NGÂN SÁCH TRUNG ƯƠNG NĂM 2024 THỰC HIỆN CÁC CHƯƠNG TRÌNH MỤC TIÊU QUỐC GIA 
TRÊN ĐỊA BÀN HUYỆN ĐĂK GLEI</t>
  </si>
  <si>
    <t>DỰ TOÁN NGÂN SÁCH TRUNG ƯƠNG NĂM 2024
THỰC HIỆN CHƯƠNG TRÌNH MỤC TIÊU QUỐC GIA PHÁT TRIỂN KINH TẾ - XÃ HỘI VÙNG ĐỒNG BÀO
DÂN TỘC THIỂU SỐ VÀ MIỀN NÚI GIAI ĐOẠN 2021-2030, GIAI ĐOẠN I: 2021 - 2025</t>
  </si>
  <si>
    <t>DỰ TOÁN NGÂN SÁCH TRUNG ƯƠNG NĂM 2024 THỰC HIỆN CHƯƠNG TRÌNH MỤC TIÊU QUỐC GIA
GIẢM NGHÈO BỀN VỮNG NĂM 2022 (VỐN SỰ NGHIỆP)</t>
  </si>
  <si>
    <t>PHÂN BỔ VỐN SỰ NGHIỆP NGUỒN NGÂN SÁCH ĐỊA PHƯƠNG ĐỐI ỨNG THỰC HIỆN CHƯƠNG TRÌNH MỤC TIÊU QUỐC GIA 
PHÁT TRIỂN KINH TẾ - XÃ HỘI VÙNG ĐỒNG BÀO DÂN TỘC THIỂU SỐ VÀ MIỀN NÚI NĂM 2024</t>
  </si>
  <si>
    <t>89; 01/12/2023</t>
  </si>
  <si>
    <t>Xây mới Cống Đăk Sing, Đăk Priu thôn Đăk Túc</t>
  </si>
  <si>
    <t>Số đơn vị cấp huyện được công nhận đạt chuẩn nông thôn mới/ hoàn thành nhiệm vụ xây dựng nông thôn mới (</t>
  </si>
  <si>
    <t>&gt;26</t>
  </si>
  <si>
    <t>&gt;6</t>
  </si>
  <si>
    <t>&gt;54</t>
  </si>
  <si>
    <t>Xây dựng mới 02 phòng học trường tiểu học xã Đăk Kroong điểm trường thôn Đăk Túc</t>
  </si>
  <si>
    <t>Làm mới 2 phòng học và nhà vệ sinh</t>
  </si>
  <si>
    <t>2022 -2024</t>
  </si>
  <si>
    <t>140; 13/12/2022</t>
  </si>
  <si>
    <t>60; 14/12/2023</t>
  </si>
  <si>
    <t>61; 14/13/2023</t>
  </si>
  <si>
    <t>62; 14/12/2024</t>
  </si>
  <si>
    <t>(Kèm theo Nghị quyết số:         /NQ - HĐND ngày    /      /2023 của HDND huyện Đăk Glei)</t>
  </si>
  <si>
    <t>PHỤ LỤC 1</t>
  </si>
  <si>
    <t>ĐIỀU CHỈNH KẾ HOẠCH VỐN ĐẦU TƯ NĂM 2024 THỰC HIỆN CHƯƠNG TRÌNH MỤC TIÊU QUỐC GIA PHÁT TRIỂN KINH TẾ XÃ HỘI VÙNG ĐỒNG BÀO DÂN TỘC THIỂU SỐ VÀ MIỀN NÚI</t>
  </si>
  <si>
    <t>(Kèm theo Tờ trình  số:         /TTr - UBND  ngày      /      /2024 của UBND huyện Đăk Glei)</t>
  </si>
  <si>
    <t>Đề nghị điều chỉnh</t>
  </si>
  <si>
    <t>Địa điểm XD</t>
  </si>
  <si>
    <t>Quy mô đầu tư (dự kiến)</t>
  </si>
  <si>
    <t>Thời gian KC-HT</t>
  </si>
  <si>
    <t>Kế hoạch giai đoạn 2021-2025</t>
  </si>
  <si>
    <t>Tăng, giảm</t>
  </si>
  <si>
    <t>Lý do điều chỉnh, bố sung</t>
  </si>
  <si>
    <t>Ngân sách TW</t>
  </si>
  <si>
    <t>Vốn dân góp</t>
  </si>
  <si>
    <t>Kon Tuông</t>
  </si>
  <si>
    <t>Đường GTNT loại C; L=1200m</t>
  </si>
  <si>
    <t>Ban QLDA ĐTXD</t>
  </si>
  <si>
    <t>Điều chỉnh CĐT thực hiện dự án</t>
  </si>
  <si>
    <t>Thôn Kon Tuông, xã Ngọc Linh</t>
  </si>
  <si>
    <t>2025</t>
  </si>
  <si>
    <t>Đã phân bổ tại Nghị quyết số 43/NQ-HĐND ngày 18 tháng 12 năm 2023 của Hội đồng nhân dân huyện, Nghị quyết số 08/NQ-HĐND ngày 14 tháng 6 năm 2024</t>
  </si>
  <si>
    <t>Cấp GTNT cấp C ; L=1.537,54m</t>
  </si>
  <si>
    <t>Dự án 6: Bảo tồn, phát huy giá trị văn hoá truyền thống tốt đẹp của các dân tộc thiểu số gắn với phát triển du lịch</t>
  </si>
  <si>
    <t>II.1</t>
  </si>
  <si>
    <t>6.3 Hỗ trợ đầu tư xây dựng thiết chế văn hoá thể thao tại các thôn vùng đồng bào dân tộc thiểu số và miền núi</t>
  </si>
  <si>
    <t>Xây dựng nhà rông thôn Măng Khên xã Đăk Man</t>
  </si>
  <si>
    <t>Thôn Măng Khên</t>
  </si>
  <si>
    <t>Công trình dân dụng cấp IV</t>
  </si>
  <si>
    <t>Xây dựng nhà rông thôn Đông Nay xã Đăk Man</t>
  </si>
  <si>
    <t>Thôn Đông Nay</t>
  </si>
  <si>
    <t>Kế hoạch vốn ĐTPT giai đoạn 2022-2025</t>
  </si>
  <si>
    <t>1.5</t>
  </si>
  <si>
    <t>Nhà sinh hoạt cộng đồng thôn Đông thượng</t>
  </si>
  <si>
    <t>Thôn Đông thượng</t>
  </si>
  <si>
    <t>Điều chỉnh Tổng mức đầu tư
 cho phù hợp với diện tích xây dựng</t>
  </si>
  <si>
    <t>UBND xã Đăk  Kroong</t>
  </si>
  <si>
    <t>Xây mới 02 phòng học thuộc Trường tiểu học xã Đăk Kroong điểm trường thôn Đăk Túc</t>
  </si>
  <si>
    <t>Xây mới 01 phòng học thuộc Trường tiểu học xã Đăk Kroong điểm trường thôn Đăk Túc</t>
  </si>
  <si>
    <t>Điều chỉnh danh mục dự án đầu tư cho phù hợp</t>
  </si>
  <si>
    <t>Kế hoạch vốn năm 2025</t>
  </si>
  <si>
    <t>Vốn đối ứng(nhân dân đóng góp)</t>
  </si>
  <si>
    <t xml:space="preserve">ĐIỀU CHỈNH KẾ HOẠCH VỐN ĐẦU TƯ NĂM 2025 THỰC HIỆN CHƯƠNG TRÌNH MỤC TIÊU QUỐC GIA XÂY DỰNG NÔNG THÔN MỚI GIAI ĐOẠN 2021-2025 </t>
  </si>
  <si>
    <t>Các dự án khởi công mới</t>
  </si>
  <si>
    <t>Đã phân bổ tại Nghị quyết số 39/NQ-HĐND ngày 19 tháng 12 năm 2023 của Hội đồng nhân dân huyện</t>
  </si>
  <si>
    <t>UBND xã Đăk  Kroong
Đã phân bổ tại NQ33/NQ-HĐND ngày 16/12/2022</t>
  </si>
  <si>
    <t xml:space="preserve">UBND xã Đăk Man
Đã phân bổ tại NQ39/NQ-HĐND huyện ngày 19/12/2024
</t>
  </si>
  <si>
    <t xml:space="preserve">UBND xã Đăk Pék
Đã phân bổ tại NQ33/NQ-HĐND huyện ngày 16/12/2024
</t>
  </si>
  <si>
    <t>Nhà rông thôn Đông thượng</t>
  </si>
  <si>
    <t xml:space="preserve">UBND xã Đăk Pék
</t>
  </si>
  <si>
    <t>Kế hoạch vốn 2025</t>
  </si>
  <si>
    <t>PHỤ LỤC 02</t>
  </si>
  <si>
    <t>Nội dung điều chỉnh</t>
  </si>
  <si>
    <t>Nhà sinh hoạt cộng đồng thôn Đông Thượng</t>
  </si>
  <si>
    <t>Thôn Đông Thượng</t>
  </si>
  <si>
    <t>Nhà rông thôn Đông Thượng</t>
  </si>
  <si>
    <t>(Kèm theo Nghị quyết  số:         /NQ - HĐND  ngày      /      /2024 của HĐND huyện Đăk Glei)</t>
  </si>
  <si>
    <t>Đã phân bổ tại Nghị quyết số 33/NQ-HĐND ngày 16 tháng 12 năm 2022 của Hội đồng nhân dân huyện</t>
  </si>
  <si>
    <t xml:space="preserve">ĐIỀU CHỈNH KẾ HOẠCH VỐN ĐẦU TƯ NĂM 2023 THỰC HIỆN CHƯƠNG TRÌNH MỤC TIÊU QUỐC GIA XÂY DỰNG NÔNG THÔN MỚI GIAI ĐOẠN 2021-2025 </t>
  </si>
  <si>
    <t>Đã phân bổ tại Nghị quyết số 39/NQ-HĐND ngày 19 tháng 12 năm 2024 của Hội đồng nhân dân huyện</t>
  </si>
  <si>
    <t>PHỤ LỤC 03</t>
  </si>
  <si>
    <t>PHỤ LỤC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</si>
</sst>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_(* #,##0_);_(* \(#,##0\);_(* &quot;-&quot;??_);_(@_)"/>
    <numFmt numFmtId="167" formatCode="_-* #,##0\ _₫_-;\-* #,##0\ _₫_-;_-* &quot;-&quot;??\ _₫_-;_-@_-"/>
    <numFmt numFmtId="168" formatCode="#,##0.0"/>
    <numFmt numFmtId="169" formatCode="0.0"/>
    <numFmt numFmtId="170" formatCode="_-* #,##0.000\ _₫_-;\-* #,##0.000\ _₫_-;_-* &quot;-&quot;??\ _₫_-;_-@_-"/>
    <numFmt numFmtId="171" formatCode="_(* #,##0.000_);_(* \(#,##0.000\);_(* &quot;-&quot;??_);_(@_)"/>
    <numFmt numFmtId="172" formatCode="_(* #,##0.000_);_(* \(#,##0.000\);_(* &quot;-&quot;???_);_(@_)"/>
    <numFmt numFmtId="173" formatCode="0.000"/>
    <numFmt numFmtId="174" formatCode="_(* #,##0_);_(* \(#,##0\);_(* &quot;-&quot;???_);_(@_)"/>
    <numFmt numFmtId="175" formatCode="_-* #,##0_$_-;\-* #,##0_$_-;_-* &quot;-&quot;_$_-;_-@_-"/>
    <numFmt numFmtId="176" formatCode="_-* #.##0.00\ _₫_-;\-* #.##0.00\ _₫_-;_-* &quot;-&quot;??\ _₫_-;_-@_-"/>
    <numFmt numFmtId="177" formatCode="#,##0.000"/>
    <numFmt numFmtId="178" formatCode="_(* #,##0.0_);_(* \(#,##0.0\);_(* &quot;-&quot;??_);_(@_)"/>
    <numFmt numFmtId="179" formatCode="_(* #,##0.0_);_(* \(#,##0.0\);_(* &quot;-&quot;?_);_(@_)"/>
    <numFmt numFmtId="180" formatCode="#,##0_ ;\-#,##0\ "/>
    <numFmt numFmtId="181" formatCode="_-* #,##0_-;\-* #,##0_-;_-* &quot;-&quot;??_-;_-@_-"/>
    <numFmt numFmtId="182" formatCode="_._.&quot;€&quot;* #,##0.00_)_%;_._.&quot;€&quot;* \(#,##0.00\)_%"/>
    <numFmt numFmtId="183" formatCode="_(0_)%;\(0\)%"/>
    <numFmt numFmtId="184" formatCode="#,##0.0_);\(#,##0.0\)"/>
    <numFmt numFmtId="185" formatCode="_-* #,##0.00\ &quot;€&quot;_-;\-* #,##0.00\ &quot;€&quot;_-;_-* &quot;-&quot;??\ &quot;€&quot;_-;_-@_-"/>
    <numFmt numFmtId="186" formatCode="_-* #,##0.00\ _F_-;\-* #,##0.00\ _F_-;_-* &quot;-&quot;??\ _F_-;_-@_-"/>
    <numFmt numFmtId="187" formatCode="_-* #,##0\ _ñ_-;_-* #,##0\ _ñ\-;_-* &quot;-&quot;\ _ñ_-;_-@_-"/>
    <numFmt numFmtId="188" formatCode="_-* #,##0_-;\-* #,##0_-;_-* &quot;-&quot;_-;_-@_-"/>
    <numFmt numFmtId="189" formatCode="_(* #.##0.00_);_(* \(#.##0.00\);_(* &quot;-&quot;??_);_(@_)"/>
    <numFmt numFmtId="190" formatCode="&quot;\&quot;#,##0;[Red]&quot;\&quot;\-#,##0"/>
    <numFmt numFmtId="191" formatCode="_ * #,##0.00_)\ _$_ ;_ * \(#,##0.00\)\ _$_ ;_ * &quot;-&quot;??_)\ _$_ ;_ @_ "/>
    <numFmt numFmtId="192" formatCode="_-* #,##0.00\ _€_-;\-* #,##0.00\ _€_-;_-* &quot;-&quot;??\ _€_-;_-@_-"/>
    <numFmt numFmtId="193" formatCode="_-* #,##0.00\ _V_N_D_-;\-* #,##0.00\ _V_N_D_-;_-* &quot;-&quot;??\ _V_N_D_-;_-@_-"/>
    <numFmt numFmtId="194" formatCode="_ * #,##0.00_ ;_ * \-#,##0.00_ ;_ * &quot;-&quot;??_ ;_ @_ "/>
    <numFmt numFmtId="195" formatCode="_ * #,##0_ ;_ * \-#,##0_ ;_ * &quot;-&quot;_ ;_ @_ "/>
    <numFmt numFmtId="196" formatCode="_-* #,##0.00\ _$_-;\-* #,##0.00\ _$_-;_-* &quot;-&quot;??\ _$_-;_-@_-"/>
    <numFmt numFmtId="197" formatCode="&quot;\&quot;#,##0.00;&quot;\&quot;&quot;\&quot;&quot;\&quot;&quot;\&quot;&quot;\&quot;&quot;\&quot;&quot;\&quot;&quot;\&quot;&quot;\&quot;&quot;\&quot;&quot;\&quot;&quot;\&quot;&quot;\&quot;&quot;\&quot;\-#,##0.00"/>
    <numFmt numFmtId="198" formatCode="_(&quot;$&quot;\ * #,##0_);_(&quot;$&quot;\ * \(#,##0\);_(&quot;$&quot;\ * &quot;-&quot;_);_(@_)"/>
    <numFmt numFmtId="199" formatCode="#,##0.00\ &quot;F&quot;;[Red]\-#,##0.00\ &quot;F&quot;"/>
    <numFmt numFmtId="200" formatCode="#,##0_)_%;\(#,##0\)_%;"/>
    <numFmt numFmtId="201" formatCode="#,##0.00\ \ "/>
    <numFmt numFmtId="202" formatCode="0%_);\(0%\)"/>
    <numFmt numFmtId="203" formatCode="#,##0\ &quot;F&quot;;[Red]\-#,##0\ &quot;F&quot;"/>
    <numFmt numFmtId="204" formatCode="_ * #,##0.00_)&quot;£&quot;_ ;_ * \(#,##0.00\)&quot;£&quot;_ ;_ * &quot;-&quot;??_)&quot;£&quot;_ ;_ @_ "/>
    <numFmt numFmtId="205" formatCode="_-* #,##0\ &quot;$&quot;_-;\-* #,##0\ &quot;$&quot;_-;_-* &quot;-&quot;\ &quot;$&quot;_-;_-@_-"/>
    <numFmt numFmtId="206" formatCode="_-* #,##0\ &quot;F&quot;_-;\-* #,##0\ &quot;F&quot;_-;_-* &quot;-&quot;\ &quot;F&quot;_-;_-@_-"/>
    <numFmt numFmtId="207" formatCode="_ * #,##0_ ;_ * &quot;\&quot;&quot;\&quot;&quot;\&quot;&quot;\&quot;&quot;\&quot;&quot;\&quot;&quot;\&quot;&quot;\&quot;&quot;\&quot;&quot;\&quot;&quot;\&quot;&quot;\&quot;\-#,##0_ ;_ * &quot;-&quot;_ ;_ @_ "/>
    <numFmt numFmtId="208" formatCode="_._.&quot;€&quot;* #,##0.000_)_%;_._.&quot;€&quot;* \(#,##0.000\)_%"/>
    <numFmt numFmtId="209" formatCode="_-* #,##0.00_-;\-* #,##0.00_-;_-* &quot;-&quot;??_-;_-@_-"/>
    <numFmt numFmtId="210" formatCode="&quot;¡Ì&quot;#,##0;[Red]\-&quot;¡Ì&quot;#,##0"/>
    <numFmt numFmtId="211" formatCode="#.##00"/>
    <numFmt numFmtId="212" formatCode="0.00000"/>
    <numFmt numFmtId="213" formatCode="_-* #,##0\ _$_-;\-* #,##0\ _$_-;_-* &quot;-&quot;\ _$_-;_-@_-"/>
    <numFmt numFmtId="214" formatCode="_ * #,##0_ ;_ * \-#,##0_ ;_ * &quot;-&quot;??_ ;_ @_ "/>
    <numFmt numFmtId="215" formatCode="&quot;$&quot;* #,##0_)_%;&quot;$&quot;* \(#,##0\)_%;&quot;$&quot;* &quot;-&quot;??_)_%;@_)_%"/>
    <numFmt numFmtId="216" formatCode="_ * #,##0.00_)_$_ ;_ * \(#,##0.00\)_$_ ;_ * &quot;-&quot;??_)_$_ ;_ @_ "/>
    <numFmt numFmtId="217" formatCode="#,##0.00\ \ \ \ "/>
    <numFmt numFmtId="218" formatCode="_ &quot;\&quot;* #,##0.00_ ;_ &quot;\&quot;* &quot;\&quot;&quot;\&quot;&quot;\&quot;&quot;\&quot;&quot;\&quot;&quot;\&quot;&quot;\&quot;&quot;\&quot;&quot;\&quot;&quot;\&quot;&quot;\&quot;&quot;\&quot;\-#,##0.00_ ;_ &quot;\&quot;* &quot;-&quot;??_ ;_ @_ "/>
    <numFmt numFmtId="219" formatCode="_-* ###,0&quot;.&quot;00\ _F_B_-;\-* ###,0&quot;.&quot;00\ _F_B_-;_-* &quot;-&quot;??\ _F_B_-;_-@_-"/>
    <numFmt numFmtId="220" formatCode="_-* #,##0\ _F_-;\-* #,##0\ _F_-;_-* &quot;-&quot;\ _F_-;_-@_-"/>
    <numFmt numFmtId="221" formatCode="&quot;£&quot;#,##0;[Red]\-&quot;£&quot;#,##0"/>
    <numFmt numFmtId="222" formatCode="_ * #,##0_)_$_ ;_ * \(#,##0\)_$_ ;_ * &quot;-&quot;_)_$_ ;_ @_ "/>
    <numFmt numFmtId="223" formatCode="&quot;€&quot;* #,##0.00_)_%;&quot;€&quot;* \(#,##0.00\)_%;&quot;€&quot;* \ .00_)_%"/>
    <numFmt numFmtId="224" formatCode="&quot;Rp&quot;#,##0_);[Red]\(&quot;Rp&quot;#,##0\)"/>
    <numFmt numFmtId="225" formatCode="_-* #,##0\ _F_B_-;\-* #,##0\ _F_B_-;_-* &quot;-&quot;\ _F_B_-;_-@_-"/>
    <numFmt numFmtId="226" formatCode="#,##0;\(#,##0\)"/>
    <numFmt numFmtId="227" formatCode="_-&quot;£&quot;* #,##0_-;\-&quot;£&quot;* #,##0_-;_-&quot;£&quot;* &quot;-&quot;_-;_-@_-"/>
    <numFmt numFmtId="228" formatCode="_-&quot;$&quot;* #,##0_-;\-&quot;$&quot;* #,##0_-;_-&quot;$&quot;* &quot;-&quot;_-;_-@_-"/>
    <numFmt numFmtId="229" formatCode="\U\S&quot;$&quot;#,##0.00;\(\U\S&quot;$&quot;#,##0.00\)"/>
    <numFmt numFmtId="230" formatCode="_-* #,##0.00000000_-;\-* #,##0.00000000_-;_-* &quot;-&quot;??_-;_-@_-"/>
    <numFmt numFmtId="231" formatCode="_-* #,##0\ &quot;€&quot;_-;\-* #,##0\ &quot;€&quot;_-;_-* &quot;-&quot;\ &quot;€&quot;_-;_-@_-"/>
    <numFmt numFmtId="232" formatCode="_-&quot;$&quot;* #,##0.00_-;\-&quot;$&quot;* #,##0.00_-;_-&quot;$&quot;* &quot;-&quot;??_-;_-@_-"/>
    <numFmt numFmtId="233" formatCode="&quot;Fr.&quot;\ #,##0.00;[Red]&quot;Fr.&quot;\ \-#,##0.00"/>
    <numFmt numFmtId="234" formatCode="\t0.00%"/>
    <numFmt numFmtId="235" formatCode="_-[$€]* #,##0.00_-;\-[$€]* #,##0.00_-;_-[$€]* &quot;-&quot;??_-;_-@_-"/>
    <numFmt numFmtId="236" formatCode="_(&quot;€&quot;\ * #,##0_);_(&quot;€&quot;\ * \(#,##0\);_(&quot;€&quot;\ * &quot;-&quot;_);_(@_)"/>
    <numFmt numFmtId="237" formatCode="0_)%;\(0\)%"/>
    <numFmt numFmtId="238" formatCode="_-* #,##0\ _V_N_D_-;\-* #,##0\ _V_N_D_-;_-* &quot;-&quot;\ _V_N_D_-;_-@_-"/>
    <numFmt numFmtId="239" formatCode="_ * #,##0_)\ &quot;$&quot;_ ;_ * \(#,##0\)\ &quot;$&quot;_ ;_ * &quot;-&quot;_)\ &quot;$&quot;_ ;_ @_ "/>
    <numFmt numFmtId="240" formatCode="#,##0.00\ &quot;FB&quot;;[Red]\-#,##0.00\ &quot;FB&quot;"/>
    <numFmt numFmtId="241" formatCode="0.00000000000E+00;\?"/>
    <numFmt numFmtId="242" formatCode="&quot;True&quot;;&quot;True&quot;;&quot;False&quot;"/>
    <numFmt numFmtId="243" formatCode="&quot;\&quot;#,##0;&quot;\&quot;&quot;\&quot;&quot;\&quot;&quot;\&quot;&quot;\&quot;&quot;\&quot;&quot;\&quot;&quot;\&quot;&quot;\&quot;&quot;\&quot;&quot;\&quot;&quot;\&quot;&quot;\&quot;&quot;\&quot;\-#,##0"/>
    <numFmt numFmtId="244" formatCode="&quot;£&quot;#,##0.00;\-&quot;£&quot;#,##0.00"/>
    <numFmt numFmtId="245" formatCode="_ &quot;\&quot;* #,##0_ ;_ &quot;\&quot;* \-#,##0_ ;_ &quot;\&quot;* &quot;-&quot;_ ;_ @_ "/>
    <numFmt numFmtId="246" formatCode="_-&quot;ñ&quot;* #,##0_-;\-&quot;ñ&quot;* #,##0_-;_-&quot;ñ&quot;* &quot;-&quot;_-;_-@_-"/>
    <numFmt numFmtId="247" formatCode="_ * #,##0_)\ _$_ ;_ * \(#,##0\)\ _$_ ;_ * &quot;-&quot;_)\ _$_ ;_ @_ "/>
    <numFmt numFmtId="248" formatCode="&quot;\&quot;#&quot;,&quot;##0&quot;.&quot;00;[Red]&quot;\&quot;\-#&quot;,&quot;##0&quot;.&quot;00"/>
    <numFmt numFmtId="249" formatCode="_-* #,##0\ &quot;ñ&quot;_-;\-* #,##0\ &quot;ñ&quot;_-;_-* &quot;-&quot;\ &quot;ñ&quot;_-;_-@_-"/>
    <numFmt numFmtId="250" formatCode="&quot;$&quot;#,##0;[Red]\-&quot;$&quot;#,##0"/>
    <numFmt numFmtId="251" formatCode="&quot;\&quot;#,##0;[Red]\-&quot;\&quot;#,##0"/>
    <numFmt numFmtId="252" formatCode="_-&quot;€&quot;* #,##0_-;\-&quot;€&quot;* #,##0_-;_-&quot;€&quot;* &quot;-&quot;_-;_-@_-"/>
    <numFmt numFmtId="253" formatCode="_-* #,##0\ _€_-;\-* #,##0\ _€_-;_-* &quot;-&quot;\ _€_-;_-@_-"/>
    <numFmt numFmtId="254" formatCode="_ * #,##0_)&quot;$&quot;_ ;_ * \(#,##0\)&quot;$&quot;_ ;_ * &quot;-&quot;_)&quot;$&quot;_ ;_ @_ "/>
    <numFmt numFmtId="255" formatCode="#,##0\ &quot;DM&quot;;\-#,##0\ &quot;DM&quot;"/>
    <numFmt numFmtId="256" formatCode="_ &quot;\&quot;* #,##0_ ;_ &quot;\&quot;* &quot;\&quot;&quot;\&quot;&quot;\&quot;&quot;\&quot;&quot;\&quot;&quot;\&quot;&quot;\&quot;&quot;\&quot;&quot;\&quot;&quot;\&quot;&quot;\&quot;&quot;\&quot;&quot;\&quot;&quot;\&quot;\-#,##0_ ;_ &quot;\&quot;* &quot;-&quot;_ ;_ @_ "/>
    <numFmt numFmtId="257" formatCode="_-* #,##0.00\ _ñ_-;_-* #,##0.00\ _ñ\-;_-* &quot;-&quot;??\ _ñ_-;_-@_-"/>
    <numFmt numFmtId="258" formatCode="&quot;VND&quot;#,##0_);[Red]\(&quot;VND&quot;#,##0\)"/>
    <numFmt numFmtId="259" formatCode="0.000%"/>
    <numFmt numFmtId="260" formatCode="0.0%;\(0.0%\)"/>
    <numFmt numFmtId="261" formatCode="_-* #,##0\ _ñ_-;\-* #,##0\ _ñ_-;_-* &quot;-&quot;\ _ñ_-;_-@_-"/>
    <numFmt numFmtId="262" formatCode="#,##0\ &quot;$&quot;;\-#,##0\ &quot;$&quot;"/>
    <numFmt numFmtId="263" formatCode="0.000_)"/>
    <numFmt numFmtId="264" formatCode="&quot;\&quot;#,##0;[Red]&quot;\&quot;&quot;\&quot;&quot;\&quot;&quot;\&quot;&quot;\&quot;&quot;\&quot;&quot;\&quot;&quot;\&quot;&quot;\&quot;&quot;\&quot;&quot;\&quot;&quot;\&quot;&quot;\&quot;&quot;\&quot;\-#,##0"/>
    <numFmt numFmtId="265" formatCode="&quot;\&quot;#,##0;[Red]&quot;\&quot;&quot;\&quot;\-#,##0"/>
    <numFmt numFmtId="266" formatCode="_ * #,##0.00_ ;_ * &quot;\&quot;&quot;\&quot;&quot;\&quot;&quot;\&quot;&quot;\&quot;&quot;\&quot;\-#,##0.00_ ;_ * &quot;-&quot;??_ ;_ @_ "/>
    <numFmt numFmtId="267" formatCode="#,##0.000_)_%;\(#,##0.000\)_%;\ \ .000_)_%"/>
    <numFmt numFmtId="268" formatCode="* #,##0_);* \(#,##0\);&quot;-&quot;??_);@"/>
    <numFmt numFmtId="269" formatCode="#,##0.00\ &quot;F&quot;;\-#,##0.00\ &quot;F&quot;"/>
    <numFmt numFmtId="270" formatCode="#"/>
    <numFmt numFmtId="271" formatCode="_._.* \(#,##0\)_%;_._.* #,##0_)_%;_._.* 0_)_%;_._.@_)_%"/>
    <numFmt numFmtId="272" formatCode="&quot;$&quot;#,##0\ ;\(&quot;$&quot;#,##0\)"/>
    <numFmt numFmtId="273" formatCode="&quot;§&quot;\g#,##0_);\(&quot;§&quot;\g#,##0\)"/>
    <numFmt numFmtId="274" formatCode="_._.&quot;$&quot;* #,##0.0_)_%;_._.&quot;$&quot;* \(#,##0.0\)_%"/>
    <numFmt numFmtId="275" formatCode="\t#\ ??/??"/>
    <numFmt numFmtId="276" formatCode="_(0.00_)%;\(0.00\)%"/>
    <numFmt numFmtId="277" formatCode="_ * #,##0.00_ ;_ * &quot;\&quot;&quot;\&quot;&quot;\&quot;&quot;\&quot;&quot;\&quot;&quot;\&quot;&quot;\&quot;&quot;\&quot;&quot;\&quot;&quot;\&quot;&quot;\&quot;&quot;\&quot;\-#,##0.00_ ;_ * &quot;-&quot;??_ ;_ @_ "/>
    <numFmt numFmtId="278" formatCode="#,###;\-#,###;&quot;&quot;;_(@_)"/>
    <numFmt numFmtId="279" formatCode="_(&quot;§&quot;\g\ #,##0_);_(&quot;§&quot;\g\ \(#,##0\);_(&quot;§&quot;\g\ &quot;-&quot;_);_(@_)"/>
    <numFmt numFmtId="280" formatCode="_-* #,##0.00\ _ñ_-;\-* #,##0.00\ _ñ_-;_-* &quot;-&quot;??\ _ñ_-;_-@_-"/>
    <numFmt numFmtId="281" formatCode="&quot;\&quot;#,##0.00;[Red]&quot;\&quot;\-#,##0.00"/>
    <numFmt numFmtId="282" formatCode="&quot;$&quot;#,##0;\-&quot;$&quot;#,##0"/>
    <numFmt numFmtId="283" formatCode="_._.&quot;€&quot;* \(#,##0\)_%;_._.&quot;€&quot;* #,##0_)_%;_._.&quot;€&quot;* 0_)_%;_._.@_)_%"/>
    <numFmt numFmtId="284" formatCode="_ * #,##0.00_)&quot;$&quot;_ ;_ * \(#,##0.00\)&quot;$&quot;_ ;_ * &quot;-&quot;??_)&quot;$&quot;_ ;_ @_ "/>
    <numFmt numFmtId="285" formatCode="_ &quot;Fr.&quot;\ * #,##0_ ;_ &quot;Fr.&quot;\ * \-#,##0_ ;_ &quot;Fr.&quot;\ * &quot;-&quot;_ ;_ @_ "/>
    <numFmt numFmtId="286" formatCode="&quot;€&quot;#,##0;\-&quot;€&quot;#,##0"/>
    <numFmt numFmtId="287" formatCode="&quot;€&quot;#,##0;[Red]\-&quot;€&quot;#,##0"/>
    <numFmt numFmtId="288" formatCode="_(&quot;Rp&quot;* #,##0.00_);_(&quot;Rp&quot;* \(#,##0.00\);_(&quot;Rp&quot;* &quot;-&quot;??_);_(@_)"/>
    <numFmt numFmtId="289" formatCode="&quot;\&quot;#,##0.00;\-&quot;\&quot;#,##0.00"/>
    <numFmt numFmtId="290" formatCode="_(&quot;§&quot;\g\ #,##0_);_(&quot;§&quot;\g\ \(#,##0\);_(&quot;§&quot;\g\ &quot;-&quot;??_);_(@_)"/>
    <numFmt numFmtId="291" formatCode="#,###"/>
    <numFmt numFmtId="292" formatCode="_-* ###,0&quot;.&quot;00_-;\-* ###,0&quot;.&quot;00_-;_-* &quot;-&quot;??_-;_-@_-"/>
    <numFmt numFmtId="293" formatCode="_._._(* 0.00_)%;_._.* \(0.00\)%"/>
    <numFmt numFmtId="294" formatCode="&quot;€&quot;* #,##0_)_%;&quot;€&quot;* \(#,##0\)_%;&quot;€&quot;* &quot;-&quot;??_)_%;@_)_%"/>
    <numFmt numFmtId="295" formatCode="_._._(* 0.000_)%;_._.* \(0.000\)%"/>
    <numFmt numFmtId="296" formatCode="_-&quot;VND&quot;* #,##0_-;\-&quot;VND&quot;* #,##0_-;_-&quot;VND&quot;* &quot;-&quot;_-;_-@_-"/>
    <numFmt numFmtId="297" formatCode="&quot;\&quot;#,##0.00;[Red]&quot;\&quot;&quot;\&quot;&quot;\&quot;&quot;\&quot;&quot;\&quot;&quot;\&quot;&quot;\&quot;&quot;\&quot;&quot;\&quot;&quot;\&quot;&quot;\&quot;&quot;\&quot;&quot;\&quot;&quot;\&quot;\-#,##0.00"/>
    <numFmt numFmtId="298" formatCode="_._.* #,##0.0_)_%;_._.* \(#,##0.0\)_%"/>
    <numFmt numFmtId="299" formatCode="#,##0.0_)_%;\(#,##0.0\)_%;\ \ .0_)_%"/>
    <numFmt numFmtId="300" formatCode="#,##0.00;[Red]#,##0.00"/>
    <numFmt numFmtId="301" formatCode="_ &quot;\&quot;* #,##0_ ;_ &quot;\&quot;* &quot;\&quot;&quot;\&quot;&quot;\&quot;&quot;\&quot;&quot;\&quot;&quot;\&quot;&quot;\&quot;&quot;\&quot;&quot;\&quot;&quot;\&quot;&quot;\&quot;&quot;\&quot;&quot;\&quot;\-#,##0_ ;_ &quot;\&quot;* &quot;-&quot;_ ;_ @_ "/>
    <numFmt numFmtId="302" formatCode="_ * #,##0.00_)&quot;€&quot;_ ;_ * \(#,##0.00\)&quot;€&quot;_ ;_ * &quot;-&quot;??_)&quot;€&quot;_ ;_ @_ "/>
    <numFmt numFmtId="303" formatCode="_._.&quot;$&quot;* #,##0.00_)_%;_._.&quot;$&quot;* \(#,##0.00\)_%"/>
    <numFmt numFmtId="304" formatCode="_-&quot;$&quot;* ###,0&quot;.&quot;00_-;\-&quot;$&quot;* ###,0&quot;.&quot;00_-;_-&quot;$&quot;* &quot;-&quot;??_-;_-@_-"/>
    <numFmt numFmtId="305" formatCode=";;"/>
    <numFmt numFmtId="306" formatCode="&quot;€&quot;* #,##0.0_)_%;&quot;€&quot;* \(#,##0.0\)_%;&quot;€&quot;* \ .0_)_%"/>
    <numFmt numFmtId="307" formatCode="_(* #,##0.00_);_(* \(#,##0.00\);_(* &quot;-&quot;&quot;?&quot;&quot;?&quot;_);_(@_)"/>
    <numFmt numFmtId="308" formatCode="_ * #,##0.0_)_$_ ;_ * \(#,##0.0\)_$_ ;_ * &quot;-&quot;??_)_$_ ;_ @_ "/>
    <numFmt numFmtId="309" formatCode="_._.&quot;€&quot;* #,##0.0_)_%;_._.&quot;€&quot;* \(#,##0.0\)_%"/>
    <numFmt numFmtId="310" formatCode="0.0000"/>
    <numFmt numFmtId="311" formatCode="&quot;$&quot;#,##0.00"/>
    <numFmt numFmtId="312" formatCode="_._.&quot;$&quot;* #,##0.000_)_%;_._.&quot;$&quot;* \(#,##0.000\)_%"/>
    <numFmt numFmtId="313" formatCode="_-* #,##0\ &quot;þ&quot;_-;\-* #,##0\ &quot;þ&quot;_-;_-* &quot;-&quot;\ &quot;þ&quot;_-;_-@_-"/>
    <numFmt numFmtId="314" formatCode="0.0%"/>
    <numFmt numFmtId="315" formatCode="&quot;€&quot;* #,##0.000_)_%;&quot;€&quot;* \(#,##0.000\)_%;&quot;€&quot;* \ .000_)_%"/>
    <numFmt numFmtId="316" formatCode="#,##0\ &quot;$&quot;_);\(#,##0\ &quot;$&quot;\)"/>
    <numFmt numFmtId="317" formatCode="_ * #,##0_ ;_ * &quot;\&quot;&quot;\&quot;&quot;\&quot;&quot;\&quot;&quot;\&quot;&quot;\&quot;\-#,##0_ ;_ * &quot;-&quot;_ ;_ @_ "/>
    <numFmt numFmtId="318" formatCode="_-* #,##0.00\ _þ_-;\-* #,##0.00\ _þ_-;_-* &quot;-&quot;??\ _þ_-;_-@_-"/>
    <numFmt numFmtId="319" formatCode="_-* #,##0.00\ &quot;F&quot;_-;\-* #,##0.00\ &quot;F&quot;_-;_-* &quot;-&quot;??\ &quot;F&quot;_-;_-@_-"/>
    <numFmt numFmtId="320" formatCode="_ * #.##._ ;_ * \-#.##._ ;_ * &quot;-&quot;??_ ;_ @_ⴆ"/>
    <numFmt numFmtId="321" formatCode="&quot;\&quot;#,##0.00;&quot;\&quot;&quot;\&quot;&quot;\&quot;&quot;\&quot;&quot;\&quot;&quot;\&quot;&quot;\&quot;&quot;\&quot;\-#,##0.00"/>
    <numFmt numFmtId="322" formatCode="_._.* #,##0.000_)_%;_._.* \(#,##0.000\)_%"/>
    <numFmt numFmtId="323" formatCode="_ * #,##0_)\ &quot;F&quot;_ ;_ * \(#,##0\)\ &quot;F&quot;_ ;_ * &quot;-&quot;_)\ &quot;F&quot;_ ;_ @_ "/>
    <numFmt numFmtId="324" formatCode="_-* #,##0.00\ &quot;DM&quot;_-;\-* #,##0.00\ &quot;DM&quot;_-;_-* &quot;-&quot;??\ &quot;DM&quot;_-;_-@_-"/>
    <numFmt numFmtId="325" formatCode="_-&quot;F&quot;* #,##0_-;\-&quot;F&quot;* #,##0_-;_-&quot;F&quot;* &quot;-&quot;_-;_-@_-"/>
    <numFmt numFmtId="326" formatCode="_-* #,##0\ &quot;DM&quot;_-;\-* #,##0\ &quot;DM&quot;_-;_-* &quot;-&quot;\ &quot;DM&quot;_-;_-@_-"/>
    <numFmt numFmtId="327" formatCode="_ * #,##0.00_)_d_ ;_ * \(#,##0.00\)_d_ ;_ * &quot;-&quot;??_)_d_ ;_ @_ "/>
    <numFmt numFmtId="328" formatCode="* \(#,##0\);* #,##0_);&quot;-&quot;??_);@"/>
    <numFmt numFmtId="329" formatCode="_._.* #,##0.00_)_%;_._.* \(#,##0.00\)_%"/>
    <numFmt numFmtId="330" formatCode="_ &quot;R&quot;\ * #,##0_ ;_ &quot;R&quot;\ * \-#,##0_ ;_ &quot;R&quot;\ * &quot;-&quot;_ ;_ @_ "/>
    <numFmt numFmtId="331" formatCode="#,##0.00_)_%;\(#,##0.00\)_%;\ \ .00_)_%"/>
    <numFmt numFmtId="332" formatCode="#,##0_);\-#,##0_)"/>
    <numFmt numFmtId="333" formatCode="#,##0.00_);\-#,##0.00_)"/>
    <numFmt numFmtId="334" formatCode="_._._(* 0_)%;_._.* \(0\)%"/>
    <numFmt numFmtId="335" formatCode="#,##0.000_);\(#,##0.000\)"/>
    <numFmt numFmtId="336" formatCode="_(0.0_)%;\(0.0\)%"/>
    <numFmt numFmtId="337" formatCode="_._._(* 0.0_)%;_._.* \(0.0\)%"/>
    <numFmt numFmtId="338" formatCode="_(0.000_)%;\(0.000\)%"/>
    <numFmt numFmtId="339" formatCode="#,##0\ &quot;€&quot;;[Red]\-#,##0\ &quot;€&quot;"/>
    <numFmt numFmtId="340" formatCode="_-* #,##0\ _F_-;\-* #,##0\ _F_-;_-* &quot;-&quot;??\ _F_-;_-@_-"/>
    <numFmt numFmtId="341" formatCode="_-&quot;€&quot;* #,##0.00_-;\-&quot;€&quot;* #,##0.00_-;_-&quot;€&quot;* &quot;-&quot;??_-;_-@_-"/>
    <numFmt numFmtId="342" formatCode="#.##0"/>
  </numFmts>
  <fonts count="325">
    <font>
      <sz val="12"/>
      <color indexed="8"/>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b/>
      <sz val="10"/>
      <name val="Times New Roman"/>
      <family val="1"/>
    </font>
    <font>
      <sz val="10"/>
      <color indexed="8"/>
      <name val="Times New Roman"/>
      <family val="1"/>
    </font>
    <font>
      <i/>
      <sz val="14"/>
      <name val="Times New Roman"/>
      <family val="1"/>
    </font>
    <font>
      <sz val="11"/>
      <name val="Times New Roman"/>
      <family val="1"/>
    </font>
    <font>
      <b/>
      <i/>
      <sz val="12"/>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i/>
      <sz val="14"/>
      <color theme="1"/>
      <name val="Times New Roman"/>
      <family val="1"/>
    </font>
    <font>
      <b/>
      <sz val="12"/>
      <color theme="1"/>
      <name val="Times New Roman"/>
      <family val="1"/>
    </font>
    <font>
      <sz val="11"/>
      <color theme="1"/>
      <name val="times new roman"/>
      <family val="2"/>
      <charset val="163"/>
    </font>
    <font>
      <b/>
      <sz val="12"/>
      <name val="Calibri"/>
      <family val="2"/>
      <scheme val="minor"/>
    </font>
    <font>
      <sz val="8"/>
      <name val="Times New Roman"/>
      <family val="2"/>
    </font>
    <font>
      <b/>
      <u/>
      <sz val="13"/>
      <name val="Times New Roman"/>
      <family val="1"/>
    </font>
    <font>
      <b/>
      <sz val="12"/>
      <color rgb="FFFF0000"/>
      <name val="Times New Roman"/>
      <family val="1"/>
    </font>
    <font>
      <b/>
      <sz val="14"/>
      <color rgb="FFFF0000"/>
      <name val="Times New Roman"/>
      <family val="1"/>
    </font>
    <font>
      <sz val="12"/>
      <color theme="1"/>
      <name val="Times New Roman"/>
      <family val="1"/>
    </font>
    <font>
      <b/>
      <sz val="11"/>
      <color rgb="FFFF0000"/>
      <name val="Times New Roman"/>
      <family val="1"/>
    </font>
    <font>
      <i/>
      <sz val="12"/>
      <color theme="1"/>
      <name val="Times New Roman"/>
      <family val="1"/>
    </font>
    <font>
      <sz val="14"/>
      <color indexed="8"/>
      <name val="Times New Roman"/>
      <family val="1"/>
    </font>
    <font>
      <sz val="13"/>
      <color theme="1"/>
      <name val="Calibri"/>
      <family val="2"/>
      <scheme val="minor"/>
    </font>
    <font>
      <sz val="12"/>
      <color indexed="8"/>
      <name val="Arial"/>
      <family val="2"/>
    </font>
    <font>
      <sz val="10"/>
      <name val="VNI-Times"/>
    </font>
    <font>
      <sz val="10"/>
      <color indexed="8"/>
      <name val="Arial"/>
      <family val="2"/>
    </font>
    <font>
      <sz val="10"/>
      <name val=".VnTime"/>
      <family val="2"/>
    </font>
    <font>
      <sz val="10"/>
      <name val="MS Sans Serif"/>
      <family val="2"/>
    </font>
    <font>
      <sz val="12"/>
      <color theme="1"/>
      <name val="Calibri"/>
      <family val="2"/>
      <scheme val="minor"/>
    </font>
    <font>
      <sz val="10"/>
      <name val="Helv"/>
      <charset val="134"/>
    </font>
    <font>
      <sz val="13"/>
      <name val=".VnTime"/>
      <family val="2"/>
    </font>
    <font>
      <sz val="10"/>
      <color indexed="8"/>
      <name val="MS Sans Serif"/>
      <family val="2"/>
    </font>
    <font>
      <sz val="14"/>
      <name val=".VnTime"/>
      <family val="2"/>
    </font>
    <font>
      <sz val="12"/>
      <name val="돋움체"/>
      <charset val="129"/>
    </font>
    <font>
      <sz val="11"/>
      <color indexed="8"/>
      <name val="Arial"/>
      <family val="2"/>
    </font>
    <font>
      <sz val="11"/>
      <name val=".VnTime"/>
      <family val="2"/>
    </font>
    <font>
      <sz val="11"/>
      <color theme="1"/>
      <name val="Calibri"/>
      <family val="2"/>
    </font>
    <font>
      <sz val="8"/>
      <name val="Wingdings"/>
      <charset val="2"/>
    </font>
    <font>
      <sz val="12"/>
      <name val="Courier"/>
      <family val="3"/>
    </font>
    <font>
      <sz val="10"/>
      <name val="Arial CE"/>
      <charset val="238"/>
    </font>
    <font>
      <sz val="10"/>
      <name val=".VnArial"/>
      <family val="2"/>
    </font>
    <font>
      <sz val="11"/>
      <name val="VNI-Times"/>
    </font>
    <font>
      <sz val="12"/>
      <name val="Arial"/>
      <family val="2"/>
    </font>
    <font>
      <sz val="13"/>
      <name val=".VnArial"/>
      <family val="2"/>
    </font>
    <font>
      <sz val="14"/>
      <name val=".VnArial Narrow"/>
      <family val="2"/>
    </font>
    <font>
      <sz val="10"/>
      <name val="VNtimes new roman"/>
      <family val="2"/>
    </font>
    <font>
      <sz val="12"/>
      <name val="VNI-Times"/>
    </font>
    <font>
      <sz val="11"/>
      <color indexed="8"/>
      <name val="Times New Roman"/>
      <family val="1"/>
    </font>
    <font>
      <sz val="11"/>
      <name val="??"/>
      <charset val="134"/>
    </font>
    <font>
      <u val="singleAccounting"/>
      <sz val="11"/>
      <name val="Times New Roman"/>
      <family val="1"/>
    </font>
    <font>
      <b/>
      <sz val="11"/>
      <name val="Arial"/>
      <family val="2"/>
    </font>
    <font>
      <sz val="10"/>
      <name val="?? ??"/>
      <charset val="136"/>
    </font>
    <font>
      <sz val="12"/>
      <name val=".VnArial"/>
      <family val="2"/>
    </font>
    <font>
      <sz val="11"/>
      <color indexed="9"/>
      <name val="Calibri"/>
      <family val="2"/>
    </font>
    <font>
      <sz val="12"/>
      <name val="VNtimes new roman"/>
      <family val="2"/>
    </font>
    <font>
      <u/>
      <sz val="10"/>
      <color indexed="12"/>
      <name val=".VnTime"/>
      <family val="2"/>
    </font>
    <font>
      <sz val="10"/>
      <name val="AngsanaUPC"/>
      <family val="1"/>
    </font>
    <font>
      <sz val="10"/>
      <name val="??"/>
      <charset val="129"/>
    </font>
    <font>
      <sz val="12"/>
      <name val="????"/>
      <charset val="136"/>
    </font>
    <font>
      <sz val="11"/>
      <name val="Tms Rmn"/>
      <charset val="134"/>
    </font>
    <font>
      <sz val="9"/>
      <name val="Arial"/>
      <family val="2"/>
    </font>
    <font>
      <b/>
      <sz val="12"/>
      <color indexed="63"/>
      <name val="VNI-Times"/>
    </font>
    <font>
      <sz val="11"/>
      <color theme="1"/>
      <name val="Arial"/>
      <family val="2"/>
    </font>
    <font>
      <b/>
      <sz val="10"/>
      <name val=".VnTime"/>
      <family val="2"/>
    </font>
    <font>
      <sz val="12"/>
      <name val="???"/>
      <charset val="134"/>
    </font>
    <font>
      <b/>
      <sz val="18"/>
      <name val="VNnew Century Cond"/>
      <charset val="134"/>
    </font>
    <font>
      <b/>
      <sz val="20"/>
      <color indexed="12"/>
      <name val="VNnew Century Cond"/>
      <charset val="134"/>
    </font>
    <font>
      <sz val="10"/>
      <name val="VNbook-Antiqua"/>
      <charset val="134"/>
    </font>
    <font>
      <sz val="12"/>
      <name val="VNI-Helve"/>
    </font>
    <font>
      <sz val="10"/>
      <name val=".VnArial NarrowH"/>
      <family val="2"/>
    </font>
    <font>
      <sz val="8"/>
      <name val="Arial"/>
      <family val="2"/>
    </font>
    <font>
      <sz val="12"/>
      <name val="|??¢¥¢¬¨Ï"/>
      <charset val="129"/>
    </font>
    <font>
      <i/>
      <sz val="12"/>
      <color indexed="8"/>
      <name val=".VnBook-Antiqua"/>
      <family val="2"/>
    </font>
    <font>
      <sz val="10"/>
      <name val="VNI-Helve-Condense"/>
    </font>
    <font>
      <sz val="12"/>
      <name val="VNTime"/>
      <charset val="134"/>
    </font>
    <font>
      <b/>
      <sz val="12"/>
      <name val="Arial"/>
      <family val="2"/>
    </font>
    <font>
      <b/>
      <sz val="12"/>
      <color indexed="8"/>
      <name val=".VnBook-Antiqua"/>
      <family val="2"/>
    </font>
    <font>
      <b/>
      <sz val="12"/>
      <name val="VNTimeH"/>
      <charset val="134"/>
    </font>
    <font>
      <i/>
      <sz val="12"/>
      <color indexed="8"/>
      <name val=".VnBook-AntiquaH"/>
      <family val="2"/>
    </font>
    <font>
      <sz val="11"/>
      <color indexed="52"/>
      <name val="Calibri"/>
      <family val="2"/>
    </font>
    <font>
      <b/>
      <u val="double"/>
      <sz val="12"/>
      <color indexed="12"/>
      <name val=".VnBahamasB"/>
      <family val="2"/>
    </font>
    <font>
      <sz val="10"/>
      <name val="VnTimes"/>
    </font>
    <font>
      <b/>
      <sz val="12"/>
      <name val=".VnBook-AntiquaH"/>
      <family val="2"/>
    </font>
    <font>
      <sz val="11"/>
      <name val="3C_Times_T"/>
      <charset val="134"/>
    </font>
    <font>
      <b/>
      <u/>
      <sz val="14"/>
      <color indexed="8"/>
      <name val=".VnBook-AntiquaH"/>
      <family val="2"/>
    </font>
    <font>
      <b/>
      <sz val="10"/>
      <name val=".VnArial"/>
      <family val="2"/>
    </font>
    <font>
      <b/>
      <u/>
      <sz val="10"/>
      <name val="VNI-Times"/>
    </font>
    <font>
      <sz val="12"/>
      <color indexed="10"/>
      <name val=".VnArial Narrow"/>
      <family val="2"/>
    </font>
    <font>
      <u/>
      <sz val="12"/>
      <color indexed="12"/>
      <name val=".VnTime"/>
      <family val="2"/>
    </font>
    <font>
      <b/>
      <sz val="16"/>
      <name val="VNlucida sans"/>
      <charset val="134"/>
    </font>
    <font>
      <sz val="12"/>
      <name val="¹ÙÅÁÃ¼"/>
      <charset val="129"/>
    </font>
    <font>
      <b/>
      <sz val="10"/>
      <name val="VNI-Univer"/>
    </font>
    <font>
      <b/>
      <sz val="8"/>
      <name val="VN Helvetica"/>
      <charset val="134"/>
    </font>
    <font>
      <b/>
      <sz val="8"/>
      <name val="MS Sans Serif"/>
      <family val="2"/>
    </font>
    <font>
      <b/>
      <sz val="12"/>
      <color indexed="8"/>
      <name val="Arial"/>
      <family val="2"/>
    </font>
    <font>
      <sz val="11"/>
      <name val="–¾’©"/>
      <charset val="128"/>
    </font>
    <font>
      <sz val="8"/>
      <name val="VNarial"/>
      <charset val="134"/>
    </font>
    <font>
      <b/>
      <sz val="11"/>
      <color indexed="63"/>
      <name val="Calibri"/>
      <family val="2"/>
    </font>
    <font>
      <sz val="10"/>
      <name val=".VnAvant"/>
      <family val="2"/>
    </font>
    <font>
      <sz val="12"/>
      <name val="바탕체"/>
      <charset val="129"/>
    </font>
    <font>
      <sz val="11"/>
      <color indexed="60"/>
      <name val="Calibri"/>
      <family val="2"/>
    </font>
    <font>
      <sz val="7"/>
      <name val="Small Fonts"/>
      <family val="2"/>
    </font>
    <font>
      <sz val="12"/>
      <name val="¹UAAA¼"/>
      <charset val="129"/>
    </font>
    <font>
      <b/>
      <sz val="12"/>
      <name val="VN-NTime"/>
    </font>
    <font>
      <b/>
      <sz val="18"/>
      <color indexed="10"/>
      <name val="VNnew Century Cond"/>
      <charset val="134"/>
    </font>
    <font>
      <sz val="10"/>
      <name val=".VnArialH"/>
      <family val="2"/>
    </font>
    <font>
      <sz val="12"/>
      <name val="Tms Rmn"/>
      <charset val="134"/>
    </font>
    <font>
      <b/>
      <sz val="11"/>
      <color indexed="52"/>
      <name val="Calibri"/>
      <family val="2"/>
    </font>
    <font>
      <i/>
      <sz val="10"/>
      <name val=".VnTime"/>
      <family val="2"/>
    </font>
    <font>
      <sz val="10"/>
      <name val="MS Serif"/>
      <family val="1"/>
    </font>
    <font>
      <b/>
      <i/>
      <sz val="16"/>
      <name val="Helv"/>
      <charset val="134"/>
    </font>
    <font>
      <sz val="10"/>
      <name val="Arial CE"/>
      <charset val="134"/>
    </font>
    <font>
      <b/>
      <sz val="11"/>
      <name val="Helv"/>
      <charset val="134"/>
    </font>
    <font>
      <sz val="11"/>
      <name val="µ¸¿ò"/>
      <charset val="129"/>
    </font>
    <font>
      <sz val="10"/>
      <name val=".VnBook-Antiqua"/>
      <family val="2"/>
    </font>
    <font>
      <sz val="12"/>
      <color indexed="8"/>
      <name val="¹ÙÅÁÃ¼"/>
      <charset val="129"/>
    </font>
    <font>
      <i/>
      <sz val="12"/>
      <color indexed="8"/>
      <name val="Arial"/>
      <family val="2"/>
    </font>
    <font>
      <u/>
      <sz val="12"/>
      <color indexed="12"/>
      <name val="Arial"/>
      <family val="2"/>
    </font>
    <font>
      <b/>
      <sz val="14"/>
      <name val=".VnTimeH"/>
      <family val="2"/>
    </font>
    <font>
      <sz val="14"/>
      <name val="뼻뮝"/>
      <charset val="129"/>
    </font>
    <font>
      <sz val="11"/>
      <color indexed="12"/>
      <name val="Times New Roman"/>
      <family val="1"/>
    </font>
    <font>
      <sz val="11"/>
      <name val="‚l‚r ‚oƒSƒVƒbƒN"/>
      <charset val="128"/>
    </font>
    <font>
      <sz val="14"/>
      <name val="VnTime"/>
      <charset val="134"/>
    </font>
    <font>
      <sz val="19"/>
      <color indexed="48"/>
      <name val="Arial"/>
      <family val="2"/>
    </font>
    <font>
      <sz val="12"/>
      <color indexed="14"/>
      <name val="Arial"/>
      <family val="2"/>
    </font>
    <font>
      <sz val="8"/>
      <name val="MS Sans Serif"/>
      <family val="2"/>
    </font>
    <font>
      <b/>
      <sz val="10.5"/>
      <name val=".VnAvantH"/>
      <family val="2"/>
    </font>
    <font>
      <sz val="10"/>
      <name val="VNI-Aptima"/>
    </font>
    <font>
      <sz val="14"/>
      <name val=".VnTimeH"/>
      <family val="2"/>
    </font>
    <font>
      <sz val="11"/>
      <color indexed="32"/>
      <name val="VNI-Times"/>
    </font>
    <font>
      <sz val="10"/>
      <name val="Symbol"/>
      <family val="1"/>
      <charset val="2"/>
    </font>
    <font>
      <sz val="14"/>
      <name val="VNI-Times"/>
    </font>
    <font>
      <sz val="12"/>
      <name val="¹UAAA¼"/>
      <charset val="128"/>
    </font>
    <font>
      <sz val="11"/>
      <color indexed="20"/>
      <name val="Calibri"/>
      <family val="2"/>
    </font>
    <font>
      <sz val="10"/>
      <name val="±¼¸²A¼"/>
      <charset val="129"/>
    </font>
    <font>
      <i/>
      <sz val="11"/>
      <color indexed="23"/>
      <name val="Calibri"/>
      <family val="2"/>
    </font>
    <font>
      <b/>
      <sz val="14"/>
      <color indexed="14"/>
      <name val="VNottawa"/>
      <charset val="134"/>
    </font>
    <font>
      <b/>
      <sz val="16"/>
      <color indexed="14"/>
      <name val="VNottawa"/>
      <charset val="134"/>
    </font>
    <font>
      <sz val="11"/>
      <color indexed="17"/>
      <name val="Calibri"/>
      <family val="2"/>
    </font>
    <font>
      <b/>
      <sz val="15"/>
      <color indexed="56"/>
      <name val="Calibri"/>
      <family val="2"/>
    </font>
    <font>
      <b/>
      <sz val="10"/>
      <name val="Arial"/>
      <family val="2"/>
    </font>
    <font>
      <b/>
      <sz val="13"/>
      <color indexed="56"/>
      <name val="Calibri"/>
      <family val="2"/>
    </font>
    <font>
      <b/>
      <sz val="11"/>
      <color indexed="56"/>
      <name val="Calibri"/>
      <family val="2"/>
    </font>
    <font>
      <b/>
      <sz val="18"/>
      <name val="Arial"/>
      <family val="2"/>
    </font>
    <font>
      <sz val="12"/>
      <name val="±¼¸²Ã¼"/>
      <charset val="129"/>
    </font>
    <font>
      <sz val="12"/>
      <name val="Helv"/>
      <charset val="134"/>
    </font>
    <font>
      <sz val="11"/>
      <color indexed="62"/>
      <name val="Calibri"/>
      <family val="2"/>
    </font>
    <font>
      <b/>
      <sz val="8"/>
      <color indexed="8"/>
      <name val="Helv"/>
      <charset val="134"/>
    </font>
    <font>
      <b/>
      <sz val="12"/>
      <color indexed="9"/>
      <name val="Tms Rmn"/>
      <charset val="134"/>
    </font>
    <font>
      <b/>
      <sz val="10"/>
      <name val="Helv"/>
      <charset val="134"/>
    </font>
    <font>
      <b/>
      <sz val="11"/>
      <color indexed="9"/>
      <name val="Calibri"/>
      <family val="2"/>
    </font>
    <font>
      <b/>
      <sz val="8"/>
      <name val="Arial"/>
      <family val="2"/>
    </font>
    <font>
      <sz val="11"/>
      <name val="UVnTime"/>
      <charset val="134"/>
    </font>
    <font>
      <b/>
      <sz val="16"/>
      <color indexed="16"/>
      <name val="VNbritannic"/>
      <charset val="134"/>
    </font>
    <font>
      <b/>
      <sz val="18"/>
      <color indexed="12"/>
      <name val="VNbritannic"/>
      <charset val="134"/>
    </font>
    <font>
      <b/>
      <sz val="12"/>
      <name val="VNTime"/>
      <charset val="134"/>
    </font>
    <font>
      <sz val="11"/>
      <name val="VNtimes new roman"/>
      <family val="2"/>
    </font>
    <font>
      <sz val="12"/>
      <name val="???"/>
      <charset val="129"/>
    </font>
    <font>
      <b/>
      <i/>
      <sz val="12"/>
      <color indexed="8"/>
      <name val="Arial"/>
      <family val="2"/>
    </font>
    <font>
      <sz val="10"/>
      <color indexed="16"/>
      <name val="MS Serif"/>
      <family val="1"/>
    </font>
    <font>
      <sz val="12"/>
      <name val="timesnewroman"/>
      <charset val="134"/>
    </font>
    <font>
      <sz val="8"/>
      <name val="Helv"/>
      <charset val="134"/>
    </font>
    <font>
      <b/>
      <sz val="12"/>
      <name val="Helv"/>
      <charset val="134"/>
    </font>
    <font>
      <sz val="11"/>
      <name val="VNI-Aptima"/>
    </font>
    <font>
      <sz val="11"/>
      <color indexed="8"/>
      <name val="Helvetica Neue"/>
      <charset val="134"/>
    </font>
    <font>
      <sz val="14"/>
      <name val="System"/>
      <family val="2"/>
    </font>
    <font>
      <b/>
      <sz val="10"/>
      <name val="MS Sans Serif"/>
      <family val="2"/>
    </font>
    <font>
      <b/>
      <sz val="12"/>
      <name val="VNI-Times"/>
    </font>
    <font>
      <sz val="11"/>
      <name val=".VnAvant"/>
      <family val="2"/>
    </font>
    <font>
      <b/>
      <sz val="13"/>
      <color indexed="8"/>
      <name val=".VnTimeH"/>
      <family val="2"/>
    </font>
    <font>
      <b/>
      <sz val="10"/>
      <color indexed="10"/>
      <name val="Arial"/>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1"/>
    </font>
    <font>
      <b/>
      <sz val="10"/>
      <name val=".VnTimeH"/>
      <family val="2"/>
    </font>
    <font>
      <b/>
      <sz val="11"/>
      <name val=".VnTimeH"/>
      <family val="2"/>
    </font>
    <font>
      <b/>
      <sz val="10"/>
      <name val=".VnArialH"/>
      <family val="2"/>
    </font>
    <font>
      <b/>
      <sz val="11"/>
      <color indexed="8"/>
      <name val="Calibri"/>
      <family val="2"/>
    </font>
    <font>
      <sz val="10"/>
      <name val=".VnArial Narrow"/>
      <family val="2"/>
    </font>
    <font>
      <sz val="8"/>
      <name val=".VnTime"/>
      <family val="2"/>
    </font>
    <font>
      <sz val="16"/>
      <name val="AngsanaUPC"/>
      <family val="1"/>
    </font>
    <font>
      <b/>
      <sz val="12"/>
      <name val=".VnTime"/>
      <family val="2"/>
    </font>
    <font>
      <b/>
      <sz val="10"/>
      <name val="VN AvantGBook"/>
      <charset val="134"/>
    </font>
    <font>
      <b/>
      <sz val="10"/>
      <name val="VN Helvetica"/>
      <charset val="134"/>
    </font>
    <font>
      <b/>
      <sz val="16"/>
      <name val=".VnTime"/>
      <family val="2"/>
    </font>
    <font>
      <sz val="10"/>
      <name val="VN Helvetica"/>
      <charset val="134"/>
    </font>
    <font>
      <sz val="9"/>
      <name val=".VnTime"/>
      <family val="2"/>
    </font>
    <font>
      <sz val="11"/>
      <color indexed="10"/>
      <name val="Calibri"/>
      <family val="2"/>
    </font>
    <font>
      <sz val="10"/>
      <name val="Geneva"/>
      <charset val="134"/>
    </font>
    <font>
      <b/>
      <i/>
      <sz val="12"/>
      <name val=".VnTime"/>
      <family val="2"/>
    </font>
    <font>
      <sz val="14"/>
      <name val=".VnArial"/>
      <family val="2"/>
    </font>
    <font>
      <sz val="10"/>
      <name val=" "/>
      <charset val="134"/>
    </font>
    <font>
      <sz val="12"/>
      <color indexed="8"/>
      <name val="바탕체"/>
      <charset val="134"/>
    </font>
    <font>
      <sz val="12"/>
      <name val="뼻뮝"/>
      <charset val="129"/>
    </font>
    <font>
      <sz val="10"/>
      <name val="명조"/>
      <charset val="129"/>
    </font>
    <font>
      <sz val="10"/>
      <name val="돋움체"/>
      <charset val="129"/>
    </font>
    <font>
      <sz val="10"/>
      <name val="VNtimes new roman"/>
      <family val="2"/>
    </font>
    <font>
      <sz val="12"/>
      <name val="VNtimes new roman"/>
      <family val="2"/>
    </font>
    <font>
      <b/>
      <sz val="18"/>
      <name val="VNnew Century Cond"/>
      <family val="2"/>
    </font>
    <font>
      <b/>
      <sz val="20"/>
      <color indexed="12"/>
      <name val="VNnew Century Cond"/>
      <family val="2"/>
    </font>
    <font>
      <sz val="10"/>
      <name val="VNbook-Antiqua"/>
      <family val="2"/>
    </font>
    <font>
      <sz val="12"/>
      <name val="VNI-Helve"/>
    </font>
    <font>
      <sz val="10"/>
      <name val="VNI-Helve-Condense"/>
    </font>
    <font>
      <sz val="12"/>
      <name val="VNTime"/>
    </font>
    <font>
      <b/>
      <sz val="12"/>
      <name val="VNTimeH"/>
    </font>
    <font>
      <sz val="10"/>
      <name val="VnTimes"/>
    </font>
    <font>
      <b/>
      <sz val="16"/>
      <name val="VNlucida sans"/>
      <family val="2"/>
    </font>
    <font>
      <sz val="8"/>
      <name val="VNarial"/>
      <family val="2"/>
    </font>
    <font>
      <b/>
      <sz val="12"/>
      <name val="VN-NTime"/>
    </font>
    <font>
      <b/>
      <sz val="18"/>
      <color indexed="10"/>
      <name val="VNnew Century Cond"/>
      <family val="2"/>
    </font>
    <font>
      <sz val="14"/>
      <name val="VNTime"/>
    </font>
    <font>
      <sz val="10"/>
      <name val="VNI-Aptima"/>
    </font>
    <font>
      <b/>
      <sz val="14"/>
      <color indexed="14"/>
      <name val="VNottawa"/>
      <family val="2"/>
    </font>
    <font>
      <b/>
      <sz val="16"/>
      <color indexed="14"/>
      <name val="VNottawa"/>
      <family val="2"/>
    </font>
    <font>
      <b/>
      <sz val="16"/>
      <color indexed="16"/>
      <name val="VNbritannic"/>
      <family val="2"/>
    </font>
    <font>
      <b/>
      <sz val="18"/>
      <color indexed="12"/>
      <name val="VNbritannic"/>
      <family val="2"/>
    </font>
    <font>
      <b/>
      <sz val="12"/>
      <name val="VNTime"/>
    </font>
    <font>
      <sz val="11"/>
      <name val="VNI-Aptima"/>
    </font>
    <font>
      <sz val="11"/>
      <color indexed="8"/>
      <name val="Helvetica Neue"/>
    </font>
    <font>
      <sz val="11"/>
      <color theme="1"/>
      <name val="Arial"/>
      <family val="2"/>
      <charset val="163"/>
    </font>
    <font>
      <b/>
      <i/>
      <sz val="12"/>
      <color theme="1"/>
      <name val="Times New Roman"/>
      <family val="1"/>
    </font>
    <font>
      <b/>
      <sz val="15"/>
      <name val="Times New Roman"/>
      <family val="1"/>
    </font>
    <font>
      <sz val="15"/>
      <name val="Times New Roman"/>
      <family val="1"/>
    </font>
    <font>
      <i/>
      <sz val="16"/>
      <name val="Times New Roman"/>
      <family val="1"/>
    </font>
    <font>
      <sz val="16"/>
      <name val="Times New Roman"/>
      <family val="1"/>
    </font>
    <font>
      <sz val="13"/>
      <color rgb="FFFF0000"/>
      <name val="Times New Roman"/>
      <family val="1"/>
    </font>
    <font>
      <b/>
      <i/>
      <sz val="11"/>
      <name val="Times New Roman"/>
      <family val="1"/>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theme="0"/>
        <bgColor theme="0"/>
      </patternFill>
    </fill>
    <fill>
      <patternFill patternType="solid">
        <fgColor indexed="29"/>
        <bgColor indexed="64"/>
      </patternFill>
    </fill>
    <fill>
      <patternFill patternType="solid">
        <fgColor indexed="54"/>
        <bgColor indexed="64"/>
      </patternFill>
    </fill>
    <fill>
      <patternFill patternType="solid">
        <fgColor indexed="43"/>
        <bgColor indexed="64"/>
      </patternFill>
    </fill>
    <fill>
      <patternFill patternType="solid">
        <fgColor indexed="22"/>
        <bgColor indexed="64"/>
      </patternFill>
    </fill>
    <fill>
      <patternFill patternType="darkVertica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45"/>
        <bgColor indexed="64"/>
      </patternFill>
    </fill>
    <fill>
      <patternFill patternType="solid">
        <fgColor indexed="57"/>
        <bgColor indexed="64"/>
      </patternFill>
    </fill>
    <fill>
      <patternFill patternType="solid">
        <fgColor indexed="62"/>
        <bgColor indexed="64"/>
      </patternFill>
    </fill>
    <fill>
      <patternFill patternType="solid">
        <fgColor indexed="35"/>
        <bgColor indexed="64"/>
      </patternFill>
    </fill>
    <fill>
      <patternFill patternType="solid">
        <fgColor indexed="44"/>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21"/>
        <bgColor indexed="64"/>
      </patternFill>
    </fill>
    <fill>
      <patternFill patternType="solid">
        <fgColor indexed="52"/>
        <bgColor indexed="64"/>
      </patternFill>
    </fill>
    <fill>
      <patternFill patternType="solid">
        <fgColor indexed="53"/>
        <bgColor indexed="64"/>
      </patternFill>
    </fill>
    <fill>
      <patternFill patternType="solid">
        <fgColor indexed="26"/>
        <bgColor indexed="64"/>
      </patternFill>
    </fill>
    <fill>
      <patternFill patternType="solid">
        <fgColor indexed="65"/>
        <bgColor indexed="64"/>
      </patternFill>
    </fill>
    <fill>
      <patternFill patternType="solid">
        <fgColor indexed="55"/>
        <bgColor indexed="64"/>
      </patternFill>
    </fill>
    <fill>
      <patternFill patternType="solid">
        <fgColor indexed="50"/>
        <bgColor indexed="64"/>
      </patternFill>
    </fill>
    <fill>
      <patternFill patternType="lightUp">
        <fgColor indexed="48"/>
        <bgColor indexed="4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theme="0" tint="-0.14999847407452621"/>
        <bgColor indexed="64"/>
      </patternFill>
    </fill>
    <fill>
      <patternFill patternType="solid">
        <fgColor rgb="FFFFFF00"/>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right style="double">
        <color auto="1"/>
      </right>
      <top/>
      <bottom/>
      <diagonal/>
    </border>
    <border>
      <left/>
      <right/>
      <top style="medium">
        <color auto="1"/>
      </top>
      <bottom/>
      <diagonal/>
    </border>
    <border>
      <left style="thin">
        <color auto="1"/>
      </left>
      <right style="thin">
        <color auto="1"/>
      </right>
      <top style="double">
        <color auto="1"/>
      </top>
      <bottom style="hair">
        <color auto="1"/>
      </bottom>
      <diagonal/>
    </border>
    <border>
      <left/>
      <right/>
      <top/>
      <bottom style="hair">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top/>
      <bottom style="medium">
        <color auto="1"/>
      </bottom>
      <diagonal/>
    </border>
    <border>
      <left/>
      <right/>
      <top style="thin">
        <color indexed="48"/>
      </top>
      <bottom style="thin">
        <color indexed="48"/>
      </bottom>
      <diagonal/>
    </border>
    <border>
      <left style="thick">
        <color auto="1"/>
      </left>
      <right/>
      <top style="thick">
        <color auto="1"/>
      </top>
      <bottom/>
      <diagonal/>
    </border>
    <border>
      <left style="thin">
        <color auto="1"/>
      </left>
      <right style="thin">
        <color auto="1"/>
      </right>
      <top style="thin">
        <color indexed="8"/>
      </top>
      <bottom style="thin">
        <color auto="1"/>
      </bottom>
      <diagonal/>
    </border>
    <border>
      <left/>
      <right/>
      <top style="medium">
        <color auto="1"/>
      </top>
      <bottom style="medium">
        <color auto="1"/>
      </bottom>
      <diagonal/>
    </border>
    <border>
      <left/>
      <right style="medium">
        <color indexed="8"/>
      </right>
      <top/>
      <bottom/>
      <diagonal/>
    </border>
    <border>
      <left style="thin">
        <color indexed="41"/>
      </left>
      <right style="thin">
        <color indexed="48"/>
      </right>
      <top style="medium">
        <color indexed="41"/>
      </top>
      <bottom style="thin">
        <color indexed="48"/>
      </bottom>
      <diagonal/>
    </border>
    <border>
      <left/>
      <right style="medium">
        <color indexed="0"/>
      </right>
      <top/>
      <bottom/>
      <diagonal/>
    </border>
    <border>
      <left style="double">
        <color auto="1"/>
      </left>
      <right style="thin">
        <color auto="1"/>
      </right>
      <top style="double">
        <color auto="1"/>
      </top>
      <bottom/>
      <diagonal/>
    </border>
    <border>
      <left style="double">
        <color auto="1"/>
      </left>
      <right style="thin">
        <color auto="1"/>
      </right>
      <top style="hair">
        <color auto="1"/>
      </top>
      <bottom style="double">
        <color auto="1"/>
      </bottom>
      <diagonal/>
    </border>
    <border>
      <left style="medium">
        <color indexed="9"/>
      </left>
      <right style="medium">
        <color indexed="9"/>
      </right>
      <top style="medium">
        <color indexed="9"/>
      </top>
      <bottom style="medium">
        <color indexed="9"/>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hair">
        <color indexed="13"/>
      </left>
      <right style="hair">
        <color indexed="13"/>
      </right>
      <top style="hair">
        <color indexed="13"/>
      </top>
      <bottom style="hair">
        <color indexed="13"/>
      </bottom>
      <diagonal/>
    </border>
    <border>
      <left/>
      <right/>
      <top style="thin">
        <color auto="1"/>
      </top>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style="double">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s>
  <cellStyleXfs count="6238">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43" fontId="51" fillId="0" borderId="0" applyFont="0" applyFill="0" applyBorder="0" applyAlignment="0" applyProtection="0"/>
    <xf numFmtId="175" fontId="52" fillId="0" borderId="0" applyFont="0" applyFill="0" applyBorder="0" applyAlignment="0" applyProtection="0"/>
    <xf numFmtId="43" fontId="51" fillId="0" borderId="0" applyFont="0" applyFill="0" applyBorder="0" applyAlignment="0" applyProtection="0"/>
    <xf numFmtId="43" fontId="4" fillId="0" borderId="0" applyFont="0" applyFill="0" applyBorder="0" applyAlignment="0" applyProtection="0"/>
    <xf numFmtId="0" fontId="11"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4" fillId="0" borderId="0"/>
    <xf numFmtId="0" fontId="6" fillId="0" borderId="0"/>
    <xf numFmtId="0" fontId="51" fillId="0" borderId="0"/>
    <xf numFmtId="0" fontId="17" fillId="0" borderId="0"/>
    <xf numFmtId="0" fontId="4" fillId="0" borderId="0"/>
    <xf numFmtId="0" fontId="4" fillId="0" borderId="0"/>
    <xf numFmtId="0" fontId="89" fillId="0" borderId="0"/>
    <xf numFmtId="0" fontId="6"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3" fillId="0" borderId="0"/>
    <xf numFmtId="0" fontId="6" fillId="0" borderId="0"/>
    <xf numFmtId="0" fontId="6" fillId="0" borderId="0"/>
    <xf numFmtId="0" fontId="94" fillId="0" borderId="0"/>
    <xf numFmtId="0" fontId="3" fillId="0" borderId="0"/>
    <xf numFmtId="0" fontId="101" fillId="0" borderId="0"/>
    <xf numFmtId="0" fontId="6" fillId="0" borderId="0"/>
    <xf numFmtId="176" fontId="94"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2" fillId="0" borderId="0"/>
    <xf numFmtId="0" fontId="108" fillId="0" borderId="0"/>
    <xf numFmtId="0" fontId="2" fillId="0" borderId="0"/>
    <xf numFmtId="0" fontId="101" fillId="0" borderId="0"/>
    <xf numFmtId="43" fontId="2" fillId="0" borderId="0" applyFont="0" applyFill="0" applyBorder="0" applyAlignment="0" applyProtection="0"/>
    <xf numFmtId="0" fontId="2" fillId="0" borderId="0"/>
    <xf numFmtId="0" fontId="6" fillId="0" borderId="0"/>
    <xf numFmtId="0" fontId="1" fillId="0" borderId="0"/>
    <xf numFmtId="186" fontId="120" fillId="0" borderId="0" applyFont="0" applyFill="0" applyBorder="0" applyAlignment="0" applyProtection="0"/>
    <xf numFmtId="43" fontId="120" fillId="0" borderId="0" applyFont="0" applyFill="0" applyBorder="0" applyAlignment="0" applyProtection="0"/>
    <xf numFmtId="215" fontId="6" fillId="0" borderId="0" applyFont="0" applyFill="0" applyBorder="0" applyAlignment="0" applyProtection="0"/>
    <xf numFmtId="0" fontId="122" fillId="0" borderId="0" applyNumberFormat="0" applyFill="0" applyBorder="0" applyAlignment="0" applyProtection="0"/>
    <xf numFmtId="0" fontId="127" fillId="0" borderId="0"/>
    <xf numFmtId="41"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0" fontId="122" fillId="0" borderId="0"/>
    <xf numFmtId="239" fontId="120" fillId="0" borderId="0" applyFont="0" applyFill="0" applyBorder="0" applyAlignment="0" applyProtection="0"/>
    <xf numFmtId="221" fontId="128" fillId="0" borderId="24">
      <alignment horizontal="right" vertical="center"/>
    </xf>
    <xf numFmtId="43" fontId="6" fillId="0" borderId="0" applyFont="0" applyFill="0" applyBorder="0" applyAlignment="0" applyProtection="0"/>
    <xf numFmtId="164" fontId="120" fillId="0" borderId="0" applyFont="0" applyFill="0" applyBorder="0" applyAlignment="0" applyProtection="0"/>
    <xf numFmtId="0" fontId="133" fillId="36" borderId="0" applyNumberFormat="0" applyFont="0" applyBorder="0" applyAlignment="0">
      <alignment horizontal="center"/>
    </xf>
    <xf numFmtId="231" fontId="120" fillId="0" borderId="0" applyFont="0" applyFill="0" applyBorder="0" applyAlignment="0" applyProtection="0"/>
    <xf numFmtId="0" fontId="52" fillId="0" borderId="0"/>
    <xf numFmtId="0" fontId="122" fillId="0" borderId="0" applyNumberFormat="0" applyFill="0" applyBorder="0" applyAlignment="0" applyProtection="0"/>
    <xf numFmtId="3" fontId="129" fillId="0" borderId="10"/>
    <xf numFmtId="0" fontId="122" fillId="0" borderId="0" applyNumberFormat="0" applyFill="0" applyBorder="0" applyAlignment="0" applyProtection="0"/>
    <xf numFmtId="43" fontId="135" fillId="0" borderId="0" applyFont="0" applyFill="0" applyBorder="0" applyAlignment="0" applyProtection="0"/>
    <xf numFmtId="0" fontId="122" fillId="0" borderId="0" applyNumberFormat="0" applyFill="0" applyBorder="0" applyAlignment="0" applyProtection="0"/>
    <xf numFmtId="42" fontId="120" fillId="0" borderId="0" applyFont="0" applyFill="0" applyBorder="0" applyAlignment="0" applyProtection="0"/>
    <xf numFmtId="0" fontId="130" fillId="0" borderId="0"/>
    <xf numFmtId="224" fontId="134" fillId="0" borderId="0" applyFont="0" applyFill="0" applyBorder="0" applyAlignment="0" applyProtection="0"/>
    <xf numFmtId="199" fontId="126" fillId="0" borderId="24">
      <alignment horizontal="right" vertical="center"/>
    </xf>
    <xf numFmtId="0" fontId="122" fillId="0" borderId="0"/>
    <xf numFmtId="0" fontId="131" fillId="35" borderId="0"/>
    <xf numFmtId="0" fontId="125" fillId="0" borderId="0"/>
    <xf numFmtId="41" fontId="120" fillId="0" borderId="0" applyFont="0" applyFill="0" applyBorder="0" applyAlignment="0" applyProtection="0"/>
    <xf numFmtId="0" fontId="11" fillId="0" borderId="0"/>
    <xf numFmtId="225" fontId="6" fillId="0" borderId="0" applyFont="0" applyFill="0" applyBorder="0" applyAlignment="0" applyProtection="0"/>
    <xf numFmtId="14" fontId="24" fillId="0" borderId="0">
      <alignment horizontal="center" wrapText="1"/>
      <protection locked="0"/>
    </xf>
    <xf numFmtId="43" fontId="6" fillId="0" borderId="0" applyFont="0" applyFill="0" applyBorder="0" applyAlignment="0" applyProtection="0"/>
    <xf numFmtId="43" fontId="1" fillId="0" borderId="0" applyFont="0" applyFill="0" applyBorder="0" applyAlignment="0" applyProtection="0"/>
    <xf numFmtId="219" fontId="128" fillId="0" borderId="24">
      <alignment horizontal="right" vertical="center"/>
    </xf>
    <xf numFmtId="188" fontId="52" fillId="0" borderId="0" applyFont="0" applyFill="0" applyBorder="0" applyAlignment="0" applyProtection="0"/>
    <xf numFmtId="206" fontId="120" fillId="0" borderId="0" applyFont="0" applyFill="0" applyBorder="0" applyAlignment="0" applyProtection="0"/>
    <xf numFmtId="244" fontId="137" fillId="0" borderId="0" applyFont="0" applyFill="0" applyBorder="0" applyAlignment="0" applyProtection="0"/>
    <xf numFmtId="0" fontId="122" fillId="0" borderId="0" applyNumberFormat="0" applyFill="0" applyBorder="0" applyAlignment="0" applyProtection="0"/>
    <xf numFmtId="221" fontId="128" fillId="0" borderId="24">
      <alignment horizontal="right" vertical="center"/>
    </xf>
    <xf numFmtId="0" fontId="6" fillId="0" borderId="0"/>
    <xf numFmtId="201" fontId="120" fillId="0" borderId="24">
      <alignment horizontal="right" vertical="center"/>
    </xf>
    <xf numFmtId="198" fontId="120" fillId="0" borderId="0" applyFont="0" applyFill="0" applyBorder="0" applyAlignment="0" applyProtection="0"/>
    <xf numFmtId="220" fontId="120" fillId="0" borderId="0" applyFont="0" applyFill="0" applyBorder="0" applyAlignment="0" applyProtection="0"/>
    <xf numFmtId="43" fontId="120" fillId="0" borderId="0" applyFont="0" applyFill="0" applyBorder="0" applyAlignment="0" applyProtection="0"/>
    <xf numFmtId="200" fontId="6" fillId="0" borderId="0" applyFont="0" applyFill="0" applyBorder="0" applyAlignment="0" applyProtection="0"/>
    <xf numFmtId="220" fontId="120" fillId="0" borderId="0" applyFont="0" applyFill="0" applyBorder="0" applyAlignment="0" applyProtection="0"/>
    <xf numFmtId="0" fontId="141" fillId="0" borderId="0"/>
    <xf numFmtId="43" fontId="52" fillId="0" borderId="0" applyFont="0" applyFill="0" applyBorder="0" applyAlignment="0" applyProtection="0"/>
    <xf numFmtId="165" fontId="120" fillId="0" borderId="0" applyFont="0" applyFill="0" applyBorder="0" applyAlignment="0" applyProtection="0"/>
    <xf numFmtId="254" fontId="120" fillId="0" borderId="0" applyFont="0" applyFill="0" applyBorder="0" applyAlignment="0" applyProtection="0"/>
    <xf numFmtId="0" fontId="24" fillId="0" borderId="0">
      <alignment horizontal="center" wrapText="1"/>
      <protection locked="0"/>
    </xf>
    <xf numFmtId="0" fontId="6" fillId="0" borderId="0" applyNumberFormat="0" applyFill="0" applyBorder="0" applyAlignment="0" applyProtection="0"/>
    <xf numFmtId="209" fontId="120" fillId="0" borderId="0" applyFont="0" applyFill="0" applyBorder="0" applyAlignment="0" applyProtection="0"/>
    <xf numFmtId="208" fontId="145" fillId="0" borderId="0" applyFont="0" applyFill="0" applyBorder="0" applyAlignment="0" applyProtection="0"/>
    <xf numFmtId="0" fontId="122" fillId="0" borderId="0" applyNumberFormat="0" applyFill="0" applyBorder="0" applyAlignment="0" applyProtection="0"/>
    <xf numFmtId="164" fontId="120" fillId="0" borderId="0" applyFont="0" applyFill="0" applyBorder="0" applyAlignment="0" applyProtection="0"/>
    <xf numFmtId="43" fontId="120" fillId="0" borderId="0" applyFont="0" applyFill="0" applyBorder="0" applyAlignment="0" applyProtection="0"/>
    <xf numFmtId="216" fontId="120" fillId="0" borderId="0" applyFont="0" applyFill="0" applyBorder="0" applyAlignment="0" applyProtection="0"/>
    <xf numFmtId="0" fontId="52" fillId="0" borderId="0"/>
    <xf numFmtId="164" fontId="120" fillId="0" borderId="0" applyFont="0" applyFill="0" applyBorder="0" applyAlignment="0" applyProtection="0"/>
    <xf numFmtId="222" fontId="120" fillId="0" borderId="0" applyFont="0" applyFill="0" applyBorder="0" applyAlignment="0" applyProtection="0"/>
    <xf numFmtId="259" fontId="144" fillId="0" borderId="0" applyFont="0" applyFill="0" applyBorder="0" applyAlignment="0" applyProtection="0"/>
    <xf numFmtId="207" fontId="6" fillId="0" borderId="0" applyFill="0" applyBorder="0" applyAlignment="0"/>
    <xf numFmtId="199" fontId="126" fillId="0" borderId="24">
      <alignment horizontal="right" vertical="center"/>
    </xf>
    <xf numFmtId="4" fontId="119" fillId="37" borderId="32" applyNumberFormat="0" applyProtection="0">
      <alignment horizontal="right" vertical="center"/>
    </xf>
    <xf numFmtId="238" fontId="120" fillId="0" borderId="0" applyFont="0" applyFill="0" applyBorder="0" applyAlignment="0" applyProtection="0"/>
    <xf numFmtId="186" fontId="120" fillId="0" borderId="0" applyFont="0" applyFill="0" applyBorder="0" applyAlignment="0" applyProtection="0"/>
    <xf numFmtId="221" fontId="128"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43" fontId="6" fillId="0" borderId="0" applyFont="0" applyFill="0" applyBorder="0" applyAlignment="0" applyProtection="0"/>
    <xf numFmtId="234" fontId="6" fillId="0" borderId="0"/>
    <xf numFmtId="193" fontId="120" fillId="0" borderId="0" applyFont="0" applyFill="0" applyBorder="0" applyAlignment="0" applyProtection="0"/>
    <xf numFmtId="0" fontId="122" fillId="0" borderId="0"/>
    <xf numFmtId="207" fontId="6" fillId="0" borderId="0" applyFill="0" applyBorder="0" applyAlignment="0"/>
    <xf numFmtId="0" fontId="131" fillId="35" borderId="0"/>
    <xf numFmtId="0" fontId="130" fillId="0" borderId="0"/>
    <xf numFmtId="202" fontId="6" fillId="0" borderId="0" applyFont="0" applyFill="0" applyBorder="0" applyAlignment="0" applyProtection="0"/>
    <xf numFmtId="206" fontId="142" fillId="0" borderId="0" applyFont="0" applyFill="0" applyBorder="0" applyAlignment="0" applyProtection="0"/>
    <xf numFmtId="42" fontId="120" fillId="0" borderId="0" applyFont="0" applyFill="0" applyBorder="0" applyAlignment="0" applyProtection="0"/>
    <xf numFmtId="251" fontId="6" fillId="0" borderId="0" applyFont="0" applyFill="0" applyBorder="0" applyAlignment="0" applyProtection="0"/>
    <xf numFmtId="239" fontId="120" fillId="0" borderId="0" applyFont="0" applyFill="0" applyBorder="0" applyAlignment="0" applyProtection="0"/>
    <xf numFmtId="219" fontId="128" fillId="0" borderId="24">
      <alignment horizontal="right" vertical="center"/>
    </xf>
    <xf numFmtId="215" fontId="6" fillId="0" borderId="0" applyFont="0" applyFill="0" applyBorder="0" applyAlignment="0" applyProtection="0"/>
    <xf numFmtId="186" fontId="120" fillId="0" borderId="0" applyFont="0" applyFill="0" applyBorder="0" applyAlignment="0" applyProtection="0"/>
    <xf numFmtId="184" fontId="125" fillId="0" borderId="0" applyFill="0" applyBorder="0" applyAlignment="0"/>
    <xf numFmtId="0" fontId="122" fillId="0" borderId="0" applyNumberFormat="0" applyFill="0" applyBorder="0" applyAlignment="0" applyProtection="0"/>
    <xf numFmtId="0" fontId="6" fillId="0" borderId="0"/>
    <xf numFmtId="43" fontId="52" fillId="0" borderId="0" applyFont="0" applyFill="0" applyBorder="0" applyAlignment="0" applyProtection="0"/>
    <xf numFmtId="209"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209" fontId="120" fillId="0" borderId="0" applyFont="0" applyFill="0" applyBorder="0" applyAlignment="0" applyProtection="0"/>
    <xf numFmtId="207" fontId="6" fillId="0" borderId="0" applyFill="0" applyBorder="0" applyAlignment="0"/>
    <xf numFmtId="207" fontId="6" fillId="0" borderId="0" applyFill="0" applyBorder="0" applyAlignment="0"/>
    <xf numFmtId="234" fontId="6" fillId="0" borderId="0"/>
    <xf numFmtId="209" fontId="120" fillId="0" borderId="0" applyFont="0" applyFill="0" applyBorder="0" applyAlignment="0" applyProtection="0"/>
    <xf numFmtId="207" fontId="6" fillId="0" borderId="0" applyFill="0" applyBorder="0" applyAlignment="0"/>
    <xf numFmtId="0" fontId="122" fillId="0" borderId="0" applyNumberFormat="0" applyFill="0" applyBorder="0" applyAlignment="0" applyProtection="0"/>
    <xf numFmtId="254" fontId="120" fillId="0" borderId="0" applyFont="0" applyFill="0" applyBorder="0" applyAlignment="0" applyProtection="0"/>
    <xf numFmtId="0" fontId="122" fillId="0" borderId="0" applyNumberFormat="0" applyFill="0" applyBorder="0" applyAlignment="0" applyProtection="0"/>
    <xf numFmtId="207" fontId="6" fillId="0" borderId="0" applyFill="0" applyBorder="0" applyAlignment="0"/>
    <xf numFmtId="166" fontId="140" fillId="0" borderId="13" applyFont="0" applyBorder="0" applyAlignment="0"/>
    <xf numFmtId="42" fontId="120" fillId="0" borderId="0" applyFont="0" applyFill="0" applyBorder="0" applyAlignment="0" applyProtection="0"/>
    <xf numFmtId="206" fontId="142" fillId="0" borderId="0" applyFont="0" applyFill="0" applyBorder="0" applyAlignment="0" applyProtection="0"/>
    <xf numFmtId="232" fontId="6" fillId="0" borderId="0" applyFont="0" applyFill="0" applyBorder="0" applyAlignment="0" applyProtection="0"/>
    <xf numFmtId="207" fontId="6" fillId="0" borderId="0" applyFill="0" applyBorder="0" applyAlignment="0"/>
    <xf numFmtId="227" fontId="139" fillId="0" borderId="24">
      <alignment horizontal="right" vertical="center"/>
    </xf>
    <xf numFmtId="43" fontId="143" fillId="0" borderId="0" applyFont="0" applyFill="0" applyBorder="0" applyAlignment="0" applyProtection="0"/>
    <xf numFmtId="228" fontId="142" fillId="0" borderId="0" applyFont="0" applyFill="0" applyBorder="0" applyAlignment="0" applyProtection="0"/>
    <xf numFmtId="218" fontId="6" fillId="0" borderId="0" applyFill="0" applyBorder="0" applyAlignment="0"/>
    <xf numFmtId="228" fontId="142" fillId="0" borderId="0" applyFont="0" applyFill="0" applyBorder="0" applyAlignment="0" applyProtection="0"/>
    <xf numFmtId="207" fontId="6" fillId="0" borderId="0" applyFill="0" applyBorder="0" applyAlignment="0"/>
    <xf numFmtId="0" fontId="146" fillId="0" borderId="0" applyNumberFormat="0" applyFill="0" applyBorder="0" applyAlignment="0" applyProtection="0"/>
    <xf numFmtId="209" fontId="142" fillId="0" borderId="0" applyFont="0" applyFill="0" applyBorder="0" applyAlignment="0" applyProtection="0"/>
    <xf numFmtId="218" fontId="6" fillId="0" borderId="0" applyFill="0" applyBorder="0" applyAlignment="0"/>
    <xf numFmtId="207" fontId="6" fillId="0" borderId="0" applyFill="0" applyBorder="0" applyAlignment="0"/>
    <xf numFmtId="209" fontId="120" fillId="0" borderId="0" applyFont="0" applyFill="0" applyBorder="0" applyAlignment="0" applyProtection="0"/>
    <xf numFmtId="221" fontId="128" fillId="0" borderId="24">
      <alignment horizontal="right" vertical="center"/>
    </xf>
    <xf numFmtId="186" fontId="120" fillId="0" borderId="0" applyFont="0" applyFill="0" applyBorder="0" applyAlignment="0" applyProtection="0"/>
    <xf numFmtId="258" fontId="141" fillId="0" borderId="0"/>
    <xf numFmtId="43" fontId="120" fillId="0" borderId="0" applyFont="0" applyFill="0" applyBorder="0" applyAlignment="0" applyProtection="0"/>
    <xf numFmtId="188" fontId="142" fillId="0" borderId="0" applyFont="0" applyFill="0" applyBorder="0" applyAlignment="0" applyProtection="0"/>
    <xf numFmtId="0" fontId="122" fillId="0" borderId="0" applyNumberFormat="0" applyFill="0" applyBorder="0" applyAlignment="0" applyProtection="0"/>
    <xf numFmtId="0" fontId="1" fillId="0" borderId="0"/>
    <xf numFmtId="218" fontId="6" fillId="0" borderId="0" applyFill="0" applyBorder="0" applyAlignment="0"/>
    <xf numFmtId="194" fontId="120" fillId="0" borderId="0" applyFont="0" applyFill="0" applyBorder="0" applyAlignment="0" applyProtection="0"/>
    <xf numFmtId="228" fontId="142" fillId="0" borderId="0" applyFont="0" applyFill="0" applyBorder="0" applyAlignment="0" applyProtection="0"/>
    <xf numFmtId="43" fontId="120" fillId="0" borderId="0" applyFont="0" applyFill="0" applyBorder="0" applyAlignment="0" applyProtection="0"/>
    <xf numFmtId="186" fontId="120" fillId="0" borderId="0" applyFont="0" applyFill="0" applyBorder="0" applyAlignment="0" applyProtection="0"/>
    <xf numFmtId="0" fontId="149" fillId="38" borderId="0" applyNumberFormat="0" applyBorder="0" applyAlignment="0" applyProtection="0"/>
    <xf numFmtId="216" fontId="120" fillId="0" borderId="0" applyFont="0" applyFill="0" applyBorder="0" applyAlignment="0" applyProtection="0"/>
    <xf numFmtId="0" fontId="131" fillId="35" borderId="0"/>
    <xf numFmtId="218" fontId="6" fillId="0" borderId="0" applyFill="0" applyBorder="0" applyAlignment="0"/>
    <xf numFmtId="0" fontId="122" fillId="0" borderId="0" applyNumberFormat="0" applyFill="0" applyBorder="0" applyAlignment="0" applyProtection="0"/>
    <xf numFmtId="222" fontId="120" fillId="0" borderId="0" applyFont="0" applyFill="0" applyBorder="0" applyAlignment="0" applyProtection="0"/>
    <xf numFmtId="194" fontId="120" fillId="0" borderId="0" applyFont="0" applyFill="0" applyBorder="0" applyAlignment="0" applyProtection="0"/>
    <xf numFmtId="264" fontId="6" fillId="0" borderId="0" applyFill="0" applyBorder="0" applyAlignment="0"/>
    <xf numFmtId="0" fontId="122" fillId="0" borderId="0" applyNumberFormat="0" applyFill="0" applyBorder="0" applyAlignment="0" applyProtection="0"/>
    <xf numFmtId="212" fontId="11" fillId="0" borderId="24">
      <alignment horizontal="right" vertical="center"/>
    </xf>
    <xf numFmtId="209" fontId="142" fillId="0" borderId="0" applyFont="0" applyFill="0" applyBorder="0" applyAlignment="0" applyProtection="0"/>
    <xf numFmtId="199" fontId="126" fillId="0" borderId="24">
      <alignment horizontal="right" vertical="center"/>
    </xf>
    <xf numFmtId="3" fontId="6" fillId="0" borderId="0" applyFont="0" applyFill="0" applyBorder="0" applyAlignment="0" applyProtection="0"/>
    <xf numFmtId="0" fontId="6" fillId="0" borderId="0" applyProtection="0"/>
    <xf numFmtId="42" fontId="120" fillId="0" borderId="0" applyFont="0" applyFill="0" applyBorder="0" applyAlignment="0" applyProtection="0"/>
    <xf numFmtId="199" fontId="126" fillId="0" borderId="24">
      <alignment horizontal="right" vertical="center"/>
    </xf>
    <xf numFmtId="199" fontId="126" fillId="0" borderId="24">
      <alignment horizontal="right" vertical="center"/>
    </xf>
    <xf numFmtId="209" fontId="120" fillId="0" borderId="0" applyFont="0" applyFill="0" applyBorder="0" applyAlignment="0" applyProtection="0"/>
    <xf numFmtId="0" fontId="147" fillId="0" borderId="0" applyFont="0" applyFill="0" applyBorder="0" applyAlignment="0" applyProtection="0"/>
    <xf numFmtId="214" fontId="6" fillId="0" borderId="24">
      <alignment horizontal="right" vertical="center"/>
    </xf>
    <xf numFmtId="0" fontId="151" fillId="0" borderId="0" applyNumberFormat="0" applyFill="0" applyBorder="0" applyAlignment="0" applyProtection="0">
      <alignment vertical="top"/>
      <protection locked="0"/>
    </xf>
    <xf numFmtId="220" fontId="120" fillId="0" borderId="0" applyFont="0" applyFill="0" applyBorder="0" applyAlignment="0" applyProtection="0"/>
    <xf numFmtId="246" fontId="142" fillId="0" borderId="0" applyFont="0" applyFill="0" applyBorder="0" applyAlignment="0" applyProtection="0"/>
    <xf numFmtId="165" fontId="120" fillId="0" borderId="0" applyFont="0" applyFill="0" applyBorder="0" applyAlignment="0" applyProtection="0"/>
    <xf numFmtId="255" fontId="144" fillId="0" borderId="0" applyFon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219" fontId="128" fillId="0" borderId="24">
      <alignment horizontal="right" vertical="center"/>
    </xf>
    <xf numFmtId="166" fontId="150" fillId="0" borderId="35" applyFont="0" applyBorder="0"/>
    <xf numFmtId="0" fontId="52" fillId="0" borderId="0"/>
    <xf numFmtId="166" fontId="156" fillId="0" borderId="0" applyProtection="0"/>
    <xf numFmtId="209" fontId="120" fillId="0" borderId="0" applyFont="0" applyFill="0" applyBorder="0" applyAlignment="0" applyProtection="0"/>
    <xf numFmtId="227" fontId="6" fillId="0" borderId="12"/>
    <xf numFmtId="0" fontId="151" fillId="0" borderId="0" applyNumberFormat="0" applyFill="0" applyBorder="0" applyAlignment="0" applyProtection="0">
      <alignment vertical="top"/>
      <protection locked="0"/>
    </xf>
    <xf numFmtId="219" fontId="128" fillId="0" borderId="24">
      <alignment horizontal="right" vertical="center"/>
    </xf>
    <xf numFmtId="209" fontId="154" fillId="0" borderId="0" applyFont="0" applyFill="0" applyBorder="0" applyAlignment="0" applyProtection="0"/>
    <xf numFmtId="3" fontId="129" fillId="0" borderId="10"/>
    <xf numFmtId="199" fontId="126" fillId="0" borderId="24">
      <alignment horizontal="right" vertical="center"/>
    </xf>
    <xf numFmtId="166" fontId="150" fillId="0" borderId="35" applyFont="0" applyBorder="0"/>
    <xf numFmtId="220" fontId="120" fillId="0" borderId="0" applyFont="0" applyFill="0" applyBorder="0" applyAlignment="0" applyProtection="0"/>
    <xf numFmtId="0" fontId="11" fillId="0" borderId="0" applyNumberFormat="0" applyFill="0" applyBorder="0" applyAlignment="0" applyProtection="0"/>
    <xf numFmtId="0" fontId="11" fillId="0" borderId="0" applyProtection="0"/>
    <xf numFmtId="0" fontId="131" fillId="35" borderId="0"/>
    <xf numFmtId="42" fontId="120" fillId="0" borderId="0" applyFont="0" applyFill="0" applyBorder="0" applyAlignment="0" applyProtection="0"/>
    <xf numFmtId="0" fontId="127" fillId="0" borderId="0"/>
    <xf numFmtId="212" fontId="11" fillId="0" borderId="24">
      <alignment horizontal="right" vertical="center"/>
    </xf>
    <xf numFmtId="207" fontId="6" fillId="0" borderId="0" applyFill="0" applyBorder="0" applyAlignment="0"/>
    <xf numFmtId="228" fontId="142" fillId="0" borderId="0" applyFont="0" applyFill="0" applyBorder="0" applyAlignment="0" applyProtection="0"/>
    <xf numFmtId="43" fontId="6" fillId="0" borderId="0" applyFont="0" applyFill="0" applyBorder="0" applyAlignment="0" applyProtection="0"/>
    <xf numFmtId="218" fontId="6" fillId="0" borderId="0" applyFill="0" applyBorder="0" applyAlignment="0"/>
    <xf numFmtId="192" fontId="6" fillId="0" borderId="0" applyFont="0" applyFill="0" applyBorder="0" applyAlignment="0" applyProtection="0"/>
    <xf numFmtId="0" fontId="122" fillId="0" borderId="0"/>
    <xf numFmtId="206" fontId="120" fillId="0" borderId="0" applyFont="0" applyFill="0" applyBorder="0" applyAlignment="0" applyProtection="0"/>
    <xf numFmtId="265" fontId="6" fillId="0" borderId="0" applyFont="0" applyFill="0" applyBorder="0" applyAlignment="0" applyProtection="0"/>
    <xf numFmtId="0" fontId="4" fillId="0" borderId="0"/>
    <xf numFmtId="0" fontId="4" fillId="0" borderId="0"/>
    <xf numFmtId="259" fontId="144" fillId="0" borderId="0" applyFont="0" applyFill="0" applyBorder="0" applyAlignment="0" applyProtection="0"/>
    <xf numFmtId="197" fontId="6" fillId="0" borderId="0" applyFill="0" applyBorder="0" applyAlignment="0"/>
    <xf numFmtId="43" fontId="120" fillId="0" borderId="0" applyFont="0" applyFill="0" applyBorder="0" applyAlignment="0" applyProtection="0"/>
    <xf numFmtId="0" fontId="122" fillId="0" borderId="0" applyNumberFormat="0" applyFill="0" applyBorder="0" applyAlignment="0" applyProtection="0"/>
    <xf numFmtId="219" fontId="128" fillId="0" borderId="24">
      <alignment horizontal="right" vertical="center"/>
    </xf>
    <xf numFmtId="0" fontId="4" fillId="0" borderId="0"/>
    <xf numFmtId="0" fontId="4" fillId="0" borderId="0"/>
    <xf numFmtId="259" fontId="144" fillId="0" borderId="0" applyFont="0" applyFill="0" applyBorder="0" applyAlignment="0" applyProtection="0"/>
    <xf numFmtId="193" fontId="120" fillId="0" borderId="0" applyFont="0" applyFill="0" applyBorder="0" applyAlignment="0" applyProtection="0"/>
    <xf numFmtId="0" fontId="4" fillId="0" borderId="0"/>
    <xf numFmtId="0" fontId="52" fillId="0" borderId="0"/>
    <xf numFmtId="259" fontId="144" fillId="0" borderId="0" applyFont="0" applyFill="0" applyBorder="0" applyAlignment="0" applyProtection="0"/>
    <xf numFmtId="0" fontId="4" fillId="0" borderId="0"/>
    <xf numFmtId="0" fontId="158" fillId="0" borderId="0"/>
    <xf numFmtId="259" fontId="144" fillId="0" borderId="0" applyFont="0" applyFill="0" applyBorder="0" applyAlignment="0" applyProtection="0"/>
    <xf numFmtId="0" fontId="4" fillId="0" borderId="0"/>
    <xf numFmtId="0" fontId="158" fillId="0" borderId="0"/>
    <xf numFmtId="5" fontId="159" fillId="28" borderId="10" applyNumberFormat="0" applyAlignment="0">
      <alignment horizontal="left" vertical="top"/>
    </xf>
    <xf numFmtId="220" fontId="120" fillId="0" borderId="0" applyFont="0" applyFill="0" applyBorder="0" applyAlignment="0" applyProtection="0"/>
    <xf numFmtId="259" fontId="144" fillId="0" borderId="0" applyFont="0" applyFill="0" applyBorder="0" applyAlignment="0" applyProtection="0"/>
    <xf numFmtId="188" fontId="120" fillId="0" borderId="0" applyFont="0" applyFill="0" applyBorder="0" applyAlignment="0" applyProtection="0"/>
    <xf numFmtId="43" fontId="120" fillId="0" borderId="0" applyFont="0" applyFill="0" applyBorder="0" applyAlignment="0" applyProtection="0"/>
    <xf numFmtId="9" fontId="123" fillId="0" borderId="34" applyNumberFormat="0" applyBorder="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120" fillId="0" borderId="0" applyFont="0" applyFill="0" applyBorder="0" applyAlignment="0" applyProtection="0"/>
    <xf numFmtId="0" fontId="153" fillId="0" borderId="36"/>
    <xf numFmtId="263" fontId="155" fillId="0" borderId="0"/>
    <xf numFmtId="43" fontId="120" fillId="0" borderId="0" applyFont="0" applyFill="0" applyBorder="0" applyAlignment="0" applyProtection="0"/>
    <xf numFmtId="209" fontId="120" fillId="0" borderId="0" applyFont="0" applyFill="0" applyBorder="0" applyAlignment="0" applyProtection="0"/>
    <xf numFmtId="0" fontId="6" fillId="0" borderId="0" applyNumberFormat="0" applyFill="0" applyBorder="0" applyAlignment="0" applyProtection="0"/>
    <xf numFmtId="252" fontId="142" fillId="0" borderId="0" applyFont="0" applyFill="0" applyBorder="0" applyAlignment="0" applyProtection="0"/>
    <xf numFmtId="0" fontId="125" fillId="0" borderId="0"/>
    <xf numFmtId="207" fontId="6" fillId="0" borderId="0" applyFill="0" applyBorder="0" applyAlignment="0"/>
    <xf numFmtId="0" fontId="6" fillId="0" borderId="0" applyNumberFormat="0" applyFill="0" applyBorder="0" applyAlignment="0" applyProtection="0"/>
    <xf numFmtId="220" fontId="120" fillId="0" borderId="0" applyFont="0" applyFill="0" applyBorder="0" applyAlignment="0" applyProtection="0"/>
    <xf numFmtId="198" fontId="120" fillId="0" borderId="0" applyFont="0" applyFill="0" applyBorder="0" applyAlignment="0" applyProtection="0"/>
    <xf numFmtId="257" fontId="120" fillId="0" borderId="0" applyFont="0" applyFill="0" applyBorder="0" applyAlignment="0" applyProtection="0"/>
    <xf numFmtId="254" fontId="120" fillId="0" borderId="0" applyFont="0" applyFill="0" applyBorder="0" applyAlignment="0" applyProtection="0"/>
    <xf numFmtId="207" fontId="6" fillId="0" borderId="0" applyFill="0" applyBorder="0" applyAlignment="0"/>
    <xf numFmtId="0" fontId="6" fillId="0" borderId="0" applyNumberFormat="0" applyFill="0" applyBorder="0" applyAlignment="0" applyProtection="0"/>
    <xf numFmtId="207" fontId="6" fillId="0" borderId="0" applyFill="0" applyBorder="0" applyAlignment="0"/>
    <xf numFmtId="0" fontId="6" fillId="0" borderId="0" applyNumberFormat="0" applyFill="0" applyBorder="0" applyAlignment="0" applyProtection="0"/>
    <xf numFmtId="43" fontId="120" fillId="0" borderId="0" applyFont="0" applyFill="0" applyBorder="0" applyAlignment="0" applyProtection="0"/>
    <xf numFmtId="219" fontId="128" fillId="0" borderId="24">
      <alignment horizontal="right" vertical="center"/>
    </xf>
    <xf numFmtId="0" fontId="6" fillId="0" borderId="0" applyNumberFormat="0" applyFill="0" applyBorder="0" applyAlignment="0" applyProtection="0"/>
    <xf numFmtId="219" fontId="128" fillId="0" borderId="24">
      <alignment horizontal="right" vertical="center"/>
    </xf>
    <xf numFmtId="262" fontId="6" fillId="0" borderId="0" applyFont="0" applyFill="0" applyBorder="0" applyAlignment="0" applyProtection="0"/>
    <xf numFmtId="234" fontId="6" fillId="0" borderId="0"/>
    <xf numFmtId="216" fontId="120" fillId="0" borderId="0" applyFont="0" applyFill="0" applyBorder="0" applyAlignment="0" applyProtection="0"/>
    <xf numFmtId="0" fontId="6" fillId="0" borderId="0" applyNumberFormat="0" applyFill="0" applyBorder="0" applyAlignment="0" applyProtection="0"/>
    <xf numFmtId="209" fontId="120" fillId="0" borderId="0" applyFont="0" applyFill="0" applyBorder="0" applyAlignment="0" applyProtection="0"/>
    <xf numFmtId="0" fontId="6" fillId="0" borderId="0" applyNumberFormat="0" applyFill="0" applyBorder="0" applyAlignment="0" applyProtection="0"/>
    <xf numFmtId="191" fontId="120" fillId="0" borderId="0" applyFont="0" applyFill="0" applyBorder="0" applyAlignment="0" applyProtection="0"/>
    <xf numFmtId="205" fontId="120" fillId="0" borderId="0" applyFont="0" applyFill="0" applyBorder="0" applyAlignment="0" applyProtection="0"/>
    <xf numFmtId="0" fontId="125" fillId="0" borderId="0"/>
    <xf numFmtId="221" fontId="128" fillId="0" borderId="24">
      <alignment horizontal="right" vertical="center"/>
    </xf>
    <xf numFmtId="214" fontId="6" fillId="0" borderId="24">
      <alignment horizontal="right" vertical="center"/>
    </xf>
    <xf numFmtId="0" fontId="6"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42" fontId="120" fillId="0" borderId="0" applyFont="0" applyFill="0" applyBorder="0" applyAlignment="0" applyProtection="0"/>
    <xf numFmtId="209" fontId="120" fillId="0" borderId="0" applyFont="0" applyFill="0" applyBorder="0" applyAlignment="0" applyProtection="0"/>
    <xf numFmtId="0" fontId="6" fillId="0" borderId="0" applyNumberFormat="0" applyFill="0" applyBorder="0" applyAlignment="0" applyProtection="0"/>
    <xf numFmtId="222" fontId="120" fillId="0" borderId="0" applyFont="0" applyFill="0" applyBorder="0" applyAlignment="0" applyProtection="0"/>
    <xf numFmtId="0" fontId="6" fillId="0" borderId="0" applyNumberFormat="0" applyFill="0" applyBorder="0" applyAlignment="0" applyProtection="0"/>
    <xf numFmtId="0" fontId="148" fillId="0" borderId="0" applyFont="0" applyFill="0" applyBorder="0" applyAlignment="0" applyProtection="0"/>
    <xf numFmtId="43" fontId="52" fillId="0" borderId="0" applyFont="0" applyFill="0" applyBorder="0" applyAlignment="0" applyProtection="0"/>
    <xf numFmtId="211" fontId="122" fillId="0" borderId="0" applyFont="0" applyFill="0" applyBorder="0" applyAlignment="0" applyProtection="0"/>
    <xf numFmtId="220" fontId="120" fillId="0" borderId="0" applyFont="0" applyFill="0" applyBorder="0" applyAlignment="0" applyProtection="0"/>
    <xf numFmtId="246" fontId="142" fillId="0" borderId="0" applyFont="0" applyFill="0" applyBorder="0" applyAlignment="0" applyProtection="0"/>
    <xf numFmtId="188" fontId="154" fillId="0" borderId="0" applyFont="0" applyFill="0" applyBorder="0" applyAlignment="0" applyProtection="0"/>
    <xf numFmtId="203" fontId="11" fillId="0" borderId="24">
      <alignment horizontal="right" vertical="center"/>
    </xf>
    <xf numFmtId="0" fontId="122" fillId="0" borderId="0" applyNumberFormat="0" applyFill="0" applyBorder="0" applyAlignment="0" applyProtection="0"/>
    <xf numFmtId="0" fontId="131" fillId="35" borderId="0"/>
    <xf numFmtId="0" fontId="152" fillId="0" borderId="0" applyFon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1" fontId="120" fillId="0" borderId="0" applyFont="0" applyFill="0" applyBorder="0" applyAlignment="0" applyProtection="0"/>
    <xf numFmtId="0" fontId="6" fillId="0" borderId="0" applyFont="0" applyFill="0" applyBorder="0" applyAlignment="0" applyProtection="0"/>
    <xf numFmtId="43" fontId="120" fillId="0" borderId="0" applyFont="0" applyFill="0" applyBorder="0" applyAlignment="0" applyProtection="0"/>
    <xf numFmtId="0" fontId="157" fillId="0" borderId="0" applyNumberFormat="0" applyBorder="0" applyAlignment="0">
      <alignment horizontal="center"/>
    </xf>
    <xf numFmtId="0" fontId="122" fillId="0" borderId="0" applyNumberFormat="0" applyFill="0" applyBorder="0" applyAlignment="0" applyProtection="0"/>
    <xf numFmtId="218" fontId="6" fillId="0" borderId="0" applyFill="0" applyBorder="0" applyAlignment="0"/>
    <xf numFmtId="0" fontId="149" fillId="39" borderId="0" applyNumberFormat="0" applyBorder="0" applyAlignment="0" applyProtection="0"/>
    <xf numFmtId="0" fontId="6" fillId="0" borderId="0"/>
    <xf numFmtId="0" fontId="6" fillId="0" borderId="0" applyProtection="0"/>
    <xf numFmtId="205" fontId="120" fillId="0" borderId="0" applyFont="0" applyFill="0" applyBorder="0" applyAlignment="0" applyProtection="0"/>
    <xf numFmtId="243" fontId="6" fillId="0" borderId="0" applyFill="0" applyBorder="0" applyAlignment="0"/>
    <xf numFmtId="0" fontId="167" fillId="0" borderId="0"/>
    <xf numFmtId="0" fontId="122" fillId="0" borderId="0" applyNumberFormat="0" applyFill="0" applyBorder="0" applyAlignment="0" applyProtection="0"/>
    <xf numFmtId="228" fontId="156" fillId="0" borderId="0" applyProtection="0"/>
    <xf numFmtId="209" fontId="52" fillId="0" borderId="0" applyFon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221" fontId="128" fillId="0" borderId="24">
      <alignment horizontal="right" vertical="center"/>
    </xf>
    <xf numFmtId="0" fontId="6" fillId="0" borderId="0" applyNumberFormat="0" applyFill="0" applyBorder="0" applyAlignment="0" applyProtection="0"/>
    <xf numFmtId="218" fontId="6" fillId="0" borderId="0" applyFill="0" applyBorder="0" applyAlignment="0"/>
    <xf numFmtId="186" fontId="120" fillId="0" borderId="0" applyFont="0" applyFill="0" applyBorder="0" applyAlignment="0" applyProtection="0"/>
    <xf numFmtId="207" fontId="6" fillId="0" borderId="0" applyFill="0" applyBorder="0" applyAlignment="0"/>
    <xf numFmtId="0" fontId="122" fillId="0" borderId="0"/>
    <xf numFmtId="198" fontId="120" fillId="0" borderId="0" applyFont="0" applyFill="0" applyBorder="0" applyAlignment="0" applyProtection="0"/>
    <xf numFmtId="43" fontId="120" fillId="0" borderId="0" applyFont="0" applyFill="0" applyBorder="0" applyAlignment="0" applyProtection="0"/>
    <xf numFmtId="0" fontId="6" fillId="0" borderId="0" applyNumberFormat="0" applyFill="0" applyBorder="0" applyAlignment="0" applyProtection="0"/>
    <xf numFmtId="218" fontId="6" fillId="0" borderId="0" applyFill="0" applyBorder="0" applyAlignment="0"/>
    <xf numFmtId="0" fontId="122" fillId="0" borderId="0" applyNumberFormat="0" applyFill="0" applyBorder="0" applyAlignment="0" applyProtection="0"/>
    <xf numFmtId="186" fontId="120" fillId="0" borderId="0" applyFont="0" applyFill="0" applyBorder="0" applyAlignment="0" applyProtection="0"/>
    <xf numFmtId="0" fontId="6" fillId="0" borderId="0" applyNumberFormat="0" applyFill="0" applyBorder="0" applyAlignment="0" applyProtection="0"/>
    <xf numFmtId="218" fontId="6" fillId="0" borderId="0" applyFill="0" applyBorder="0" applyAlignment="0"/>
    <xf numFmtId="191" fontId="120" fillId="0" borderId="0" applyFont="0" applyFill="0" applyBorder="0" applyAlignment="0" applyProtection="0"/>
    <xf numFmtId="164" fontId="120" fillId="0" borderId="0" applyFont="0" applyFill="0" applyBorder="0" applyAlignment="0" applyProtection="0"/>
    <xf numFmtId="0" fontId="6" fillId="0" borderId="0" applyNumberFormat="0" applyFill="0" applyBorder="0" applyAlignment="0" applyProtection="0"/>
    <xf numFmtId="218" fontId="6" fillId="0" borderId="0" applyFill="0" applyBorder="0" applyAlignment="0"/>
    <xf numFmtId="0" fontId="6" fillId="0" borderId="0" applyNumberFormat="0" applyFill="0" applyBorder="0" applyAlignment="0" applyProtection="0"/>
    <xf numFmtId="218" fontId="6" fillId="0" borderId="0" applyFill="0" applyBorder="0" applyAlignment="0"/>
    <xf numFmtId="0" fontId="6" fillId="0" borderId="0" applyNumberFormat="0" applyFill="0" applyBorder="0" applyAlignment="0" applyProtection="0"/>
    <xf numFmtId="218" fontId="6" fillId="0" borderId="0" applyFill="0" applyBorder="0" applyAlignment="0"/>
    <xf numFmtId="197" fontId="6" fillId="0" borderId="0" applyFill="0" applyBorder="0" applyAlignment="0"/>
    <xf numFmtId="164" fontId="120" fillId="0" borderId="0" applyFont="0" applyFill="0" applyBorder="0" applyAlignment="0" applyProtection="0"/>
    <xf numFmtId="188"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212" fontId="11" fillId="0" borderId="24">
      <alignment horizontal="right" vertical="center"/>
    </xf>
    <xf numFmtId="0" fontId="6" fillId="0" borderId="0" applyNumberFormat="0" applyFill="0" applyBorder="0" applyAlignment="0" applyProtection="0"/>
    <xf numFmtId="193" fontId="120" fillId="0" borderId="0" applyFon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120" fillId="0" borderId="0" applyFont="0" applyFill="0" applyBorder="0" applyAlignment="0" applyProtection="0"/>
    <xf numFmtId="0" fontId="6" fillId="0" borderId="0" applyNumberFormat="0" applyFill="0" applyBorder="0" applyAlignment="0" applyProtection="0"/>
    <xf numFmtId="0" fontId="131" fillId="0" borderId="0">
      <alignment wrapText="1"/>
    </xf>
    <xf numFmtId="0" fontId="131" fillId="35" borderId="0"/>
    <xf numFmtId="0" fontId="122" fillId="0" borderId="0" applyNumberForma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6" fillId="0" borderId="0" applyNumberFormat="0" applyFill="0" applyBorder="0" applyAlignment="0" applyProtection="0"/>
    <xf numFmtId="186" fontId="120" fillId="0" borderId="0" applyFont="0" applyFill="0" applyBorder="0" applyAlignment="0" applyProtection="0"/>
    <xf numFmtId="221" fontId="128" fillId="0" borderId="24">
      <alignment horizontal="right" vertical="center"/>
    </xf>
    <xf numFmtId="227" fontId="139" fillId="0" borderId="24">
      <alignment horizontal="right" vertical="center"/>
    </xf>
    <xf numFmtId="0" fontId="6" fillId="0" borderId="0" applyProtection="0"/>
    <xf numFmtId="199" fontId="126" fillId="0" borderId="24">
      <alignment horizontal="right" vertical="center"/>
    </xf>
    <xf numFmtId="43" fontId="6" fillId="0" borderId="0" applyFont="0" applyFill="0" applyBorder="0" applyAlignment="0" applyProtection="0"/>
    <xf numFmtId="0" fontId="121" fillId="0" borderId="0">
      <alignment vertical="top"/>
    </xf>
    <xf numFmtId="0" fontId="123" fillId="0" borderId="0" applyFont="0" applyFill="0" applyBorder="0" applyAlignment="0" applyProtection="0"/>
    <xf numFmtId="0" fontId="122" fillId="0" borderId="0" applyNumberFormat="0" applyFill="0" applyBorder="0" applyAlignment="0" applyProtection="0"/>
    <xf numFmtId="0" fontId="168" fillId="0" borderId="0">
      <alignment wrapText="1"/>
    </xf>
    <xf numFmtId="0" fontId="156" fillId="0" borderId="0"/>
    <xf numFmtId="0" fontId="1" fillId="0" borderId="0"/>
    <xf numFmtId="0" fontId="171" fillId="0" borderId="0" applyNumberFormat="0" applyFill="0" applyBorder="0" applyProtection="0">
      <alignment vertical="center"/>
    </xf>
    <xf numFmtId="218" fontId="6" fillId="0" borderId="0" applyFill="0" applyBorder="0" applyAlignment="0"/>
    <xf numFmtId="0" fontId="122" fillId="0" borderId="0" applyNumberFormat="0" applyFill="0" applyBorder="0" applyAlignment="0" applyProtection="0"/>
    <xf numFmtId="199" fontId="126" fillId="0" borderId="24">
      <alignment horizontal="right" vertical="center"/>
    </xf>
    <xf numFmtId="188" fontId="11" fillId="0" borderId="0" applyFont="0" applyFill="0" applyBorder="0" applyAlignment="0" applyProtection="0"/>
    <xf numFmtId="221" fontId="128" fillId="0" borderId="24">
      <alignment horizontal="right" vertical="center"/>
    </xf>
    <xf numFmtId="239" fontId="120" fillId="0" borderId="0" applyFont="0" applyFill="0" applyBorder="0" applyAlignment="0" applyProtection="0"/>
    <xf numFmtId="0" fontId="125" fillId="0" borderId="0"/>
    <xf numFmtId="0" fontId="52" fillId="34" borderId="7" applyNumberFormat="0" applyFont="0" applyAlignment="0" applyProtection="0"/>
    <xf numFmtId="0" fontId="151" fillId="0" borderId="0" applyNumberFormat="0" applyFill="0" applyBorder="0" applyAlignment="0" applyProtection="0">
      <alignment vertical="top"/>
      <protection locked="0"/>
    </xf>
    <xf numFmtId="228" fontId="142" fillId="0" borderId="0" applyFont="0" applyFill="0" applyBorder="0" applyAlignment="0" applyProtection="0"/>
    <xf numFmtId="42"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0" fontId="122" fillId="0" borderId="0" applyNumberFormat="0" applyFill="0" applyBorder="0" applyAlignment="0" applyProtection="0"/>
    <xf numFmtId="214" fontId="6"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86" fontId="120" fillId="0" borderId="0" applyFont="0" applyFill="0" applyBorder="0" applyAlignment="0" applyProtection="0"/>
    <xf numFmtId="0" fontId="122" fillId="0" borderId="0" applyNumberFormat="0" applyFill="0" applyBorder="0" applyAlignment="0" applyProtection="0"/>
    <xf numFmtId="220" fontId="11" fillId="0" borderId="0" applyFont="0" applyFill="0" applyBorder="0" applyAlignment="0" applyProtection="0"/>
    <xf numFmtId="209" fontId="120" fillId="0" borderId="0" applyFont="0" applyFill="0" applyBorder="0" applyAlignment="0" applyProtection="0"/>
    <xf numFmtId="188" fontId="120" fillId="0" borderId="0" applyFont="0" applyFill="0" applyBorder="0" applyAlignment="0" applyProtection="0"/>
    <xf numFmtId="42" fontId="120" fillId="0" borderId="0" applyFont="0" applyFill="0" applyBorder="0" applyAlignment="0" applyProtection="0"/>
    <xf numFmtId="188" fontId="6" fillId="0" borderId="0" applyFont="0" applyFill="0" applyBorder="0" applyAlignment="0" applyProtection="0"/>
    <xf numFmtId="42" fontId="120" fillId="0" borderId="0" applyFont="0" applyFill="0" applyBorder="0" applyAlignment="0" applyProtection="0"/>
    <xf numFmtId="219" fontId="128" fillId="0" borderId="24">
      <alignment horizontal="right" vertical="center"/>
    </xf>
    <xf numFmtId="42" fontId="120"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183" fontId="14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0" fontId="122" fillId="0" borderId="0" applyNumberFormat="0" applyFill="0" applyBorder="0" applyAlignment="0" applyProtection="0"/>
    <xf numFmtId="221" fontId="128" fillId="0" borderId="24">
      <alignment horizontal="right" vertical="center"/>
    </xf>
    <xf numFmtId="9" fontId="52"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165" fontId="120"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42" fontId="120" fillId="0" borderId="0" applyFont="0" applyFill="0" applyBorder="0" applyAlignment="0" applyProtection="0"/>
    <xf numFmtId="165" fontId="120" fillId="0" borderId="0" applyFont="0" applyFill="0" applyBorder="0" applyAlignment="0" applyProtection="0"/>
    <xf numFmtId="245" fontId="16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6" fontId="120" fillId="0" borderId="0" applyFont="0" applyFill="0" applyBorder="0" applyAlignment="0" applyProtection="0"/>
    <xf numFmtId="195" fontId="120" fillId="0" borderId="0" applyFont="0" applyFill="0" applyBorder="0" applyAlignment="0" applyProtection="0"/>
    <xf numFmtId="237" fontId="146" fillId="0" borderId="0" applyFont="0" applyFill="0" applyBorder="0" applyAlignment="0" applyProtection="0"/>
    <xf numFmtId="0" fontId="122" fillId="0" borderId="0" applyNumberFormat="0" applyFill="0" applyBorder="0" applyAlignment="0" applyProtection="0"/>
    <xf numFmtId="0" fontId="165"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xf numFmtId="193" fontId="6" fillId="0" borderId="0" applyFont="0" applyFill="0" applyBorder="0" applyAlignment="0" applyProtection="0"/>
    <xf numFmtId="193"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2" fontId="145"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198" fontId="120" fillId="0" borderId="0" applyFont="0" applyFill="0" applyBorder="0" applyAlignment="0" applyProtection="0"/>
    <xf numFmtId="0" fontId="122" fillId="0" borderId="0" applyNumberFormat="0" applyFill="0" applyBorder="0" applyAlignment="0" applyProtection="0"/>
    <xf numFmtId="0" fontId="125" fillId="0" borderId="0"/>
    <xf numFmtId="199" fontId="126" fillId="0" borderId="24">
      <alignment horizontal="right" vertical="center"/>
    </xf>
    <xf numFmtId="200"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8" fontId="120" fillId="0" borderId="0" applyFont="0" applyFill="0" applyBorder="0" applyAlignment="0" applyProtection="0"/>
    <xf numFmtId="0" fontId="125" fillId="0" borderId="0"/>
    <xf numFmtId="199" fontId="126" fillId="0" borderId="24">
      <alignment horizontal="right" vertical="center"/>
    </xf>
    <xf numFmtId="209" fontId="120" fillId="0" borderId="0" applyFont="0" applyFill="0" applyBorder="0" applyAlignment="0" applyProtection="0"/>
    <xf numFmtId="0" fontId="122" fillId="0" borderId="0" applyNumberFormat="0" applyFill="0" applyBorder="0" applyAlignment="0" applyProtection="0"/>
    <xf numFmtId="207" fontId="6" fillId="0" borderId="0" applyFont="0" applyFill="0" applyBorder="0" applyAlignment="0" applyProtection="0"/>
    <xf numFmtId="212" fontId="11" fillId="0" borderId="24">
      <alignment horizontal="right" vertical="center"/>
    </xf>
    <xf numFmtId="42" fontId="120" fillId="0" borderId="0" applyFont="0" applyFill="0" applyBorder="0" applyAlignment="0" applyProtection="0"/>
    <xf numFmtId="199" fontId="126" fillId="0" borderId="24">
      <alignment horizontal="right" vertical="center"/>
    </xf>
    <xf numFmtId="239" fontId="120" fillId="0" borderId="0" applyFont="0" applyFill="0" applyBorder="0" applyAlignment="0" applyProtection="0"/>
    <xf numFmtId="252" fontId="142" fillId="0" borderId="0" applyFont="0" applyFill="0" applyBorder="0" applyAlignment="0" applyProtection="0"/>
    <xf numFmtId="205" fontId="120" fillId="0" borderId="0" applyFont="0" applyFill="0" applyBorder="0" applyAlignment="0" applyProtection="0"/>
    <xf numFmtId="0" fontId="6" fillId="0" borderId="0"/>
    <xf numFmtId="186" fontId="120" fillId="0" borderId="0" applyFont="0" applyFill="0" applyBorder="0" applyAlignment="0" applyProtection="0"/>
    <xf numFmtId="0" fontId="125" fillId="0" borderId="0"/>
    <xf numFmtId="198" fontId="120" fillId="0" borderId="0" applyFont="0" applyFill="0" applyBorder="0" applyAlignment="0" applyProtection="0"/>
    <xf numFmtId="42" fontId="120" fillId="0" borderId="0" applyFont="0" applyFill="0" applyBorder="0" applyAlignment="0" applyProtection="0"/>
    <xf numFmtId="193" fontId="6" fillId="0" borderId="0" applyFont="0" applyFill="0" applyBorder="0" applyAlignment="0" applyProtection="0"/>
    <xf numFmtId="0" fontId="170" fillId="0" borderId="0">
      <alignment vertical="top" wrapText="1"/>
    </xf>
    <xf numFmtId="209" fontId="135" fillId="0" borderId="0" applyFont="0" applyFill="0" applyBorder="0" applyAlignment="0" applyProtection="0"/>
    <xf numFmtId="0" fontId="121" fillId="0" borderId="0">
      <alignment vertical="top"/>
    </xf>
    <xf numFmtId="0" fontId="121" fillId="0" borderId="0">
      <alignment vertical="top"/>
    </xf>
    <xf numFmtId="0" fontId="131" fillId="35" borderId="0"/>
    <xf numFmtId="0" fontId="122" fillId="0" borderId="0" applyNumberFormat="0" applyFill="0" applyBorder="0" applyAlignment="0" applyProtection="0"/>
    <xf numFmtId="254" fontId="120" fillId="0" borderId="0" applyFont="0" applyFill="0" applyBorder="0" applyAlignment="0" applyProtection="0"/>
    <xf numFmtId="0" fontId="121" fillId="0" borderId="0">
      <alignment vertical="top"/>
    </xf>
    <xf numFmtId="42" fontId="120" fillId="0" borderId="0" applyFont="0" applyFill="0" applyBorder="0" applyAlignment="0" applyProtection="0"/>
    <xf numFmtId="198" fontId="120" fillId="0" borderId="0" applyFont="0" applyFill="0" applyBorder="0" applyAlignment="0" applyProtection="0"/>
    <xf numFmtId="0" fontId="6" fillId="0" borderId="0" applyFont="0" applyFill="0" applyBorder="0" applyAlignment="0" applyProtection="0"/>
    <xf numFmtId="0" fontId="122" fillId="0" borderId="0"/>
    <xf numFmtId="186" fontId="120" fillId="0" borderId="0" applyFont="0" applyFill="0" applyBorder="0" applyAlignment="0" applyProtection="0"/>
    <xf numFmtId="238" fontId="120"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239" fontId="120" fillId="0" borderId="0" applyFont="0" applyFill="0" applyBorder="0" applyAlignment="0" applyProtection="0"/>
    <xf numFmtId="206" fontId="142" fillId="0" borderId="0" applyFont="0" applyFill="0" applyBorder="0" applyAlignment="0" applyProtection="0"/>
    <xf numFmtId="0" fontId="172" fillId="35" borderId="0"/>
    <xf numFmtId="216" fontId="120" fillId="0" borderId="0" applyFont="0" applyFill="0" applyBorder="0" applyAlignment="0" applyProtection="0"/>
    <xf numFmtId="216" fontId="120" fillId="0" borderId="0" applyFont="0" applyFill="0" applyBorder="0" applyAlignment="0" applyProtection="0"/>
    <xf numFmtId="204" fontId="6" fillId="0" borderId="0" applyFill="0" applyBorder="0" applyAlignment="0"/>
    <xf numFmtId="42" fontId="120" fillId="0" borderId="0" applyFont="0" applyFill="0" applyBorder="0" applyAlignment="0" applyProtection="0"/>
    <xf numFmtId="43" fontId="1" fillId="0" borderId="0" applyFont="0" applyFill="0" applyBorder="0" applyAlignment="0" applyProtection="0"/>
    <xf numFmtId="0" fontId="131" fillId="35" borderId="0"/>
    <xf numFmtId="164" fontId="120" fillId="0" borderId="0" applyFont="0" applyFill="0" applyBorder="0" applyAlignment="0" applyProtection="0"/>
    <xf numFmtId="209" fontId="120" fillId="0" borderId="0" applyFont="0" applyFill="0" applyBorder="0" applyAlignment="0" applyProtection="0"/>
    <xf numFmtId="0" fontId="125" fillId="0" borderId="0"/>
    <xf numFmtId="231" fontId="120" fillId="0" borderId="0" applyFont="0" applyFill="0" applyBorder="0" applyAlignment="0" applyProtection="0"/>
    <xf numFmtId="209" fontId="120" fillId="0" borderId="0" applyFont="0" applyFill="0" applyBorder="0" applyAlignment="0" applyProtection="0"/>
    <xf numFmtId="210" fontId="126" fillId="0" borderId="0" applyFont="0" applyFill="0" applyBorder="0" applyAlignment="0" applyProtection="0"/>
    <xf numFmtId="4" fontId="119" fillId="40" borderId="32" applyNumberFormat="0" applyProtection="0">
      <alignment horizontal="right" vertical="center"/>
    </xf>
    <xf numFmtId="0" fontId="122" fillId="0" borderId="0" applyNumberFormat="0" applyFill="0" applyBorder="0" applyAlignment="0" applyProtection="0"/>
    <xf numFmtId="0" fontId="6" fillId="0" borderId="0"/>
    <xf numFmtId="205" fontId="120" fillId="0" borderId="0" applyFont="0" applyFill="0" applyBorder="0" applyAlignment="0" applyProtection="0"/>
    <xf numFmtId="42" fontId="120" fillId="0" borderId="0" applyFont="0" applyFill="0" applyBorder="0" applyAlignment="0" applyProtection="0"/>
    <xf numFmtId="186" fontId="120" fillId="0" borderId="0" applyFont="0" applyFill="0" applyBorder="0" applyAlignment="0" applyProtection="0"/>
    <xf numFmtId="254"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6"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4" fontId="6" fillId="0" borderId="0"/>
    <xf numFmtId="43" fontId="120" fillId="0" borderId="0" applyFont="0" applyFill="0" applyBorder="0" applyAlignment="0" applyProtection="0"/>
    <xf numFmtId="0" fontId="177" fillId="0" borderId="0"/>
    <xf numFmtId="0" fontId="122" fillId="0" borderId="0" applyNumberFormat="0" applyFill="0" applyBorder="0" applyAlignment="0" applyProtection="0"/>
    <xf numFmtId="229" fontId="6" fillId="0" borderId="38">
      <alignment vertical="center"/>
    </xf>
    <xf numFmtId="0" fontId="122" fillId="0" borderId="0" applyNumberFormat="0" applyFill="0" applyBorder="0" applyAlignment="0" applyProtection="0"/>
    <xf numFmtId="186" fontId="120" fillId="0" borderId="0" applyFont="0" applyFill="0" applyBorder="0" applyAlignment="0" applyProtection="0"/>
    <xf numFmtId="0" fontId="6" fillId="0" borderId="0"/>
    <xf numFmtId="0" fontId="6" fillId="0" borderId="0"/>
    <xf numFmtId="0" fontId="122" fillId="0" borderId="0" applyNumberFormat="0" applyFill="0" applyBorder="0" applyAlignment="0" applyProtection="0"/>
    <xf numFmtId="219" fontId="128" fillId="0" borderId="24">
      <alignment horizontal="right" vertical="center"/>
    </xf>
    <xf numFmtId="0" fontId="178" fillId="0" borderId="0" applyNumberFormat="0" applyFont="0" applyBorder="0" applyAlignment="0">
      <alignment horizontal="lef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9" fontId="128"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264" fontId="6" fillId="0" borderId="0" applyFont="0" applyFill="0" applyBorder="0" applyAlignment="0" applyProtection="0"/>
    <xf numFmtId="0" fontId="122" fillId="0" borderId="0" applyNumberFormat="0" applyFill="0" applyBorder="0" applyAlignment="0" applyProtection="0"/>
    <xf numFmtId="186"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193" fontId="6" fillId="0" borderId="0" applyFont="0" applyFill="0" applyBorder="0" applyAlignment="0" applyProtection="0"/>
    <xf numFmtId="0" fontId="125" fillId="0" borderId="0"/>
    <xf numFmtId="200" fontId="6" fillId="0" borderId="0" applyFont="0" applyFill="0" applyBorder="0" applyAlignment="0" applyProtection="0"/>
    <xf numFmtId="239" fontId="120" fillId="0" borderId="0" applyFont="0" applyFill="0" applyBorder="0" applyAlignment="0" applyProtection="0"/>
    <xf numFmtId="219" fontId="128" fillId="0" borderId="24">
      <alignment horizontal="right" vertical="center"/>
    </xf>
    <xf numFmtId="0" fontId="1" fillId="0" borderId="0"/>
    <xf numFmtId="218"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5" fillId="0" borderId="0"/>
    <xf numFmtId="0" fontId="122" fillId="0" borderId="0" applyNumberFormat="0" applyFill="0" applyBorder="0" applyAlignment="0" applyProtection="0"/>
    <xf numFmtId="0" fontId="125" fillId="0" borderId="0"/>
    <xf numFmtId="43" fontId="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7" fontId="6" fillId="0" borderId="0" applyFont="0" applyFill="0" applyBorder="0" applyAlignment="0" applyProtection="0"/>
    <xf numFmtId="165" fontId="120" fillId="0" borderId="0" applyFont="0" applyFill="0" applyBorder="0" applyAlignment="0" applyProtection="0"/>
    <xf numFmtId="0" fontId="122" fillId="0" borderId="0" applyNumberFormat="0" applyFill="0" applyBorder="0" applyAlignment="0" applyProtection="0"/>
    <xf numFmtId="0" fontId="138" fillId="0" borderId="0" applyProtection="0"/>
    <xf numFmtId="186" fontId="120" fillId="0" borderId="0" applyFont="0" applyFill="0" applyBorder="0" applyAlignment="0" applyProtection="0"/>
    <xf numFmtId="0" fontId="122" fillId="0" borderId="0" applyNumberFormat="0" applyFill="0" applyBorder="0" applyAlignment="0" applyProtection="0"/>
    <xf numFmtId="207" fontId="6" fillId="0" borderId="0" applyFill="0" applyBorder="0" applyAlignment="0"/>
    <xf numFmtId="0" fontId="122" fillId="0" borderId="0" applyNumberFormat="0" applyFill="0" applyBorder="0" applyAlignment="0" applyProtection="0"/>
    <xf numFmtId="42"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43" fontId="1" fillId="0" borderId="0" applyFont="0" applyFill="0" applyBorder="0" applyAlignment="0" applyProtection="0"/>
    <xf numFmtId="216" fontId="120" fillId="0" borderId="0" applyFont="0" applyFill="0" applyBorder="0" applyAlignment="0" applyProtection="0"/>
    <xf numFmtId="202" fontId="6" fillId="0" borderId="0" applyFont="0" applyFill="0" applyBorder="0" applyAlignment="0" applyProtection="0"/>
    <xf numFmtId="0" fontId="122" fillId="0" borderId="0" applyNumberFormat="0" applyFill="0" applyBorder="0" applyAlignment="0" applyProtection="0"/>
    <xf numFmtId="218" fontId="6" fillId="0" borderId="0" applyFill="0" applyBorder="0" applyAlignment="0"/>
    <xf numFmtId="0" fontId="122" fillId="0" borderId="0" applyNumberFormat="0" applyFill="0" applyBorder="0" applyAlignment="0" applyProtection="0"/>
    <xf numFmtId="0" fontId="1" fillId="0" borderId="0"/>
    <xf numFmtId="43" fontId="120" fillId="0" borderId="0" applyFont="0" applyFill="0" applyBorder="0" applyAlignment="0" applyProtection="0"/>
    <xf numFmtId="235" fontId="6" fillId="0" borderId="0" applyFont="0" applyFill="0" applyBorder="0" applyAlignment="0" applyProtection="0"/>
    <xf numFmtId="193" fontId="120" fillId="0" borderId="0" applyFont="0" applyFill="0" applyBorder="0" applyAlignment="0" applyProtection="0"/>
    <xf numFmtId="207" fontId="6" fillId="0" borderId="0" applyFill="0" applyBorder="0" applyAlignment="0"/>
    <xf numFmtId="0" fontId="122" fillId="0" borderId="0" applyNumberFormat="0" applyFill="0" applyBorder="0" applyAlignment="0" applyProtection="0"/>
    <xf numFmtId="43" fontId="120" fillId="0" borderId="0" applyFont="0" applyFill="0" applyBorder="0" applyAlignment="0" applyProtection="0"/>
    <xf numFmtId="165" fontId="120" fillId="0" borderId="0" applyFont="0" applyFill="0" applyBorder="0" applyAlignment="0" applyProtection="0"/>
    <xf numFmtId="207" fontId="6" fillId="0" borderId="0" applyFill="0" applyBorder="0" applyAlignment="0"/>
    <xf numFmtId="202" fontId="6" fillId="0" borderId="0" applyFont="0" applyFill="0" applyBorder="0" applyAlignment="0" applyProtection="0"/>
    <xf numFmtId="43" fontId="120" fillId="0" borderId="0" applyFont="0" applyFill="0" applyBorder="0" applyAlignment="0" applyProtection="0"/>
    <xf numFmtId="43" fontId="6" fillId="0" borderId="0" applyFont="0" applyFill="0" applyBorder="0" applyAlignment="0" applyProtection="0"/>
    <xf numFmtId="0" fontId="122" fillId="0" borderId="0" applyNumberFormat="0" applyFill="0" applyBorder="0" applyAlignment="0" applyProtection="0"/>
    <xf numFmtId="9" fontId="52"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64" fontId="120" fillId="0" borderId="0" applyFont="0" applyFill="0" applyBorder="0" applyAlignment="0" applyProtection="0"/>
    <xf numFmtId="188" fontId="120" fillId="0" borderId="0" applyFont="0" applyFill="0" applyBorder="0" applyAlignment="0" applyProtection="0"/>
    <xf numFmtId="0" fontId="122" fillId="0" borderId="0" applyNumberFormat="0" applyFill="0" applyBorder="0" applyAlignment="0" applyProtection="0"/>
    <xf numFmtId="0" fontId="52" fillId="0" borderId="0"/>
    <xf numFmtId="191" fontId="120" fillId="0" borderId="0" applyFont="0" applyFill="0" applyBorder="0" applyAlignment="0" applyProtection="0"/>
    <xf numFmtId="0" fontId="120" fillId="0" borderId="0" applyFont="0" applyFill="0" applyBorder="0" applyAlignment="0" applyProtection="0"/>
    <xf numFmtId="0" fontId="122" fillId="0" borderId="0" applyNumberFormat="0" applyFill="0" applyBorder="0" applyAlignment="0" applyProtection="0"/>
    <xf numFmtId="0" fontId="131" fillId="35" borderId="0"/>
    <xf numFmtId="0" fontId="122" fillId="0" borderId="0" applyNumberForma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197" fontId="6" fillId="0" borderId="0" applyFill="0" applyBorder="0" applyAlignment="0"/>
    <xf numFmtId="0" fontId="122" fillId="0" borderId="0" applyNumberFormat="0" applyFill="0" applyBorder="0" applyAlignment="0" applyProtection="0"/>
    <xf numFmtId="42" fontId="120" fillId="0" borderId="0" applyFont="0" applyFill="0" applyBorder="0" applyAlignment="0" applyProtection="0"/>
    <xf numFmtId="0" fontId="125" fillId="0" borderId="0"/>
    <xf numFmtId="0" fontId="125" fillId="0" borderId="0"/>
    <xf numFmtId="219" fontId="128"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5" borderId="0"/>
    <xf numFmtId="219" fontId="128" fillId="0" borderId="24">
      <alignment horizontal="right" vertical="center"/>
    </xf>
    <xf numFmtId="0" fontId="122" fillId="0" borderId="0" applyNumberFormat="0" applyFill="0" applyBorder="0" applyAlignment="0" applyProtection="0"/>
    <xf numFmtId="186"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5"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5" borderId="0"/>
    <xf numFmtId="0" fontId="122" fillId="0" borderId="0" applyNumberFormat="0" applyFill="0" applyBorder="0" applyAlignment="0" applyProtection="0"/>
    <xf numFmtId="218"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270" fontId="179" fillId="0" borderId="0" applyFont="0" applyFill="0" applyBorder="0" applyAlignment="0" applyProtection="0"/>
    <xf numFmtId="42" fontId="120" fillId="0" borderId="0" applyFont="0" applyFill="0" applyBorder="0" applyAlignment="0" applyProtection="0"/>
    <xf numFmtId="0" fontId="125" fillId="0" borderId="0"/>
    <xf numFmtId="205" fontId="120" fillId="0" borderId="0" applyFont="0" applyFill="0" applyBorder="0" applyAlignment="0" applyProtection="0"/>
    <xf numFmtId="42" fontId="120" fillId="0" borderId="0" applyFont="0" applyFill="0" applyBorder="0" applyAlignment="0" applyProtection="0"/>
    <xf numFmtId="219" fontId="128" fillId="0" borderId="24">
      <alignment horizontal="right" vertical="center"/>
    </xf>
    <xf numFmtId="165" fontId="120" fillId="0" borderId="0" applyFont="0" applyFill="0" applyBorder="0" applyAlignment="0" applyProtection="0"/>
    <xf numFmtId="0" fontId="125" fillId="0" borderId="0"/>
    <xf numFmtId="42" fontId="120" fillId="0" borderId="0" applyFont="0" applyFill="0" applyBorder="0" applyAlignment="0" applyProtection="0"/>
    <xf numFmtId="0" fontId="122" fillId="0" borderId="0" applyNumberFormat="0" applyFill="0" applyBorder="0" applyAlignment="0" applyProtection="0"/>
    <xf numFmtId="209" fontId="120" fillId="0" borderId="0" applyFont="0" applyFill="0" applyBorder="0" applyAlignment="0" applyProtection="0"/>
    <xf numFmtId="0" fontId="138" fillId="0" borderId="0"/>
    <xf numFmtId="0" fontId="1" fillId="0" borderId="0"/>
    <xf numFmtId="228" fontId="142" fillId="0" borderId="0" applyFont="0" applyFill="0" applyBorder="0" applyAlignment="0" applyProtection="0"/>
    <xf numFmtId="0" fontId="122" fillId="0" borderId="0" applyNumberFormat="0" applyFill="0" applyBorder="0" applyAlignment="0" applyProtection="0"/>
    <xf numFmtId="205" fontId="120" fillId="0" borderId="0" applyFont="0" applyFill="0" applyBorder="0" applyAlignment="0" applyProtection="0"/>
    <xf numFmtId="231"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199" fontId="126" fillId="0" borderId="24">
      <alignment horizontal="right" vertical="center"/>
    </xf>
    <xf numFmtId="42" fontId="120" fillId="0" borderId="0" applyFont="0" applyFill="0" applyBorder="0" applyAlignment="0" applyProtection="0"/>
    <xf numFmtId="165" fontId="120" fillId="0" borderId="0" applyFont="0" applyFill="0" applyBorder="0" applyAlignment="0" applyProtection="0"/>
    <xf numFmtId="0" fontId="114" fillId="0" borderId="0"/>
    <xf numFmtId="0" fontId="156" fillId="0" borderId="0"/>
    <xf numFmtId="185" fontId="6" fillId="0" borderId="0" applyFont="0" applyFill="0" applyBorder="0" applyAlignment="0" applyProtection="0"/>
    <xf numFmtId="198" fontId="120" fillId="0" borderId="0" applyFont="0" applyFill="0" applyBorder="0" applyAlignment="0" applyProtection="0"/>
    <xf numFmtId="166" fontId="136" fillId="0" borderId="0" applyFont="0" applyFill="0" applyBorder="0" applyAlignment="0" applyProtection="0"/>
    <xf numFmtId="0" fontId="123" fillId="0" borderId="0" applyFont="0" applyFill="0" applyBorder="0" applyAlignment="0" applyProtection="0"/>
    <xf numFmtId="197" fontId="6" fillId="0" borderId="0" applyFill="0" applyBorder="0" applyAlignment="0"/>
    <xf numFmtId="0" fontId="122" fillId="0" borderId="0" applyNumberFormat="0" applyFill="0" applyBorder="0" applyAlignment="0" applyProtection="0"/>
    <xf numFmtId="230" fontId="164" fillId="0" borderId="0" applyFont="0" applyFill="0" applyBorder="0" applyAlignment="0" applyProtection="0"/>
    <xf numFmtId="0" fontId="122" fillId="0" borderId="0" applyNumberForma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0" fontId="184" fillId="0" borderId="0" applyNumberFormat="0" applyFill="0" applyBorder="0" applyAlignment="0" applyProtection="0">
      <alignment vertical="top"/>
      <protection locked="0"/>
    </xf>
    <xf numFmtId="0" fontId="122" fillId="0" borderId="0" applyNumberFormat="0" applyFill="0" applyBorder="0" applyAlignment="0" applyProtection="0"/>
    <xf numFmtId="199" fontId="126" fillId="0" borderId="24">
      <alignment horizontal="right" vertical="center"/>
    </xf>
    <xf numFmtId="0" fontId="11" fillId="0" borderId="0"/>
    <xf numFmtId="209" fontId="6" fillId="0" borderId="0" applyFont="0" applyFill="0" applyBorder="0" applyAlignment="0" applyProtection="0"/>
    <xf numFmtId="220" fontId="120" fillId="0" borderId="0" applyFont="0" applyFill="0" applyBorder="0" applyAlignment="0" applyProtection="0"/>
    <xf numFmtId="0" fontId="122" fillId="0" borderId="0" applyNumberForma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4" fontId="119" fillId="41" borderId="32" applyNumberFormat="0" applyProtection="0">
      <alignment horizontal="right" vertical="center"/>
    </xf>
    <xf numFmtId="220"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0" fontId="122" fillId="0" borderId="0" applyNumberFormat="0" applyFill="0" applyBorder="0" applyAlignment="0" applyProtection="0"/>
    <xf numFmtId="0" fontId="11" fillId="0" borderId="0" applyProtection="0"/>
    <xf numFmtId="0" fontId="125" fillId="0" borderId="0"/>
    <xf numFmtId="165" fontId="120" fillId="0" borderId="0" applyFont="0" applyFill="0" applyBorder="0" applyAlignment="0" applyProtection="0"/>
    <xf numFmtId="10" fontId="6" fillId="0" borderId="0" applyFont="0" applyFill="0" applyBorder="0" applyAlignment="0" applyProtection="0"/>
    <xf numFmtId="165"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9" fontId="6" fillId="0" borderId="38">
      <alignment vertical="center"/>
    </xf>
    <xf numFmtId="207" fontId="6" fillId="0" borderId="0" applyFill="0" applyBorder="0" applyAlignment="0"/>
    <xf numFmtId="0" fontId="122" fillId="0" borderId="0" applyNumberFormat="0" applyFill="0" applyBorder="0" applyAlignment="0" applyProtection="0"/>
    <xf numFmtId="272" fontId="6" fillId="0" borderId="0" applyFont="0" applyFill="0" applyBorder="0" applyAlignment="0" applyProtection="0"/>
    <xf numFmtId="0" fontId="122" fillId="0" borderId="0" applyNumberFormat="0" applyFill="0" applyBorder="0" applyAlignment="0" applyProtection="0"/>
    <xf numFmtId="250"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2" fontId="11" fillId="0" borderId="24">
      <alignment horizontal="right" vertical="center"/>
    </xf>
    <xf numFmtId="228" fontId="142" fillId="0" borderId="0" applyFont="0" applyFill="0" applyBorder="0" applyAlignment="0" applyProtection="0"/>
    <xf numFmtId="0" fontId="122" fillId="0" borderId="0" applyNumberFormat="0" applyFill="0" applyBorder="0" applyAlignment="0" applyProtection="0"/>
    <xf numFmtId="164" fontId="120" fillId="0" borderId="0" applyFont="0" applyFill="0" applyBorder="0" applyAlignment="0" applyProtection="0"/>
    <xf numFmtId="209" fontId="120" fillId="0" borderId="0" applyFont="0" applyFill="0" applyBorder="0" applyAlignment="0" applyProtection="0"/>
    <xf numFmtId="40" fontId="123"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6" fontId="120" fillId="0" borderId="0" applyFont="0" applyFill="0" applyBorder="0" applyAlignment="0" applyProtection="0"/>
    <xf numFmtId="243" fontId="6" fillId="0" borderId="0" applyFill="0" applyBorder="0" applyAlignment="0"/>
    <xf numFmtId="192" fontId="120" fillId="0" borderId="0" applyFont="0" applyFill="0" applyBorder="0" applyAlignment="0" applyProtection="0"/>
    <xf numFmtId="221" fontId="128" fillId="0" borderId="24">
      <alignment horizontal="right" vertical="center"/>
    </xf>
    <xf numFmtId="0" fontId="185" fillId="0" borderId="0" applyNumberFormat="0" applyFill="0" applyBorder="0" applyAlignment="0" applyProtection="0"/>
    <xf numFmtId="239" fontId="120" fillId="0" borderId="0" applyFont="0" applyFill="0" applyBorder="0" applyAlignment="0" applyProtection="0"/>
    <xf numFmtId="231" fontId="120" fillId="0" borderId="0" applyFont="0" applyFill="0" applyBorder="0" applyAlignment="0" applyProtection="0"/>
    <xf numFmtId="280" fontId="120" fillId="0" borderId="0" applyFont="0" applyFill="0" applyBorder="0" applyAlignment="0" applyProtection="0"/>
    <xf numFmtId="0" fontId="138" fillId="0" borderId="0"/>
    <xf numFmtId="0" fontId="125" fillId="0" borderId="0"/>
    <xf numFmtId="42" fontId="120" fillId="0" borderId="0" applyFont="0" applyFill="0" applyBorder="0" applyAlignment="0" applyProtection="0"/>
    <xf numFmtId="0" fontId="125" fillId="0" borderId="0"/>
    <xf numFmtId="256" fontId="6" fillId="0" borderId="0" applyFont="0" applyFill="0" applyBorder="0" applyAlignment="0" applyProtection="0"/>
    <xf numFmtId="228" fontId="142" fillId="0" borderId="0" applyFont="0" applyFill="0" applyBorder="0" applyAlignment="0" applyProtection="0"/>
    <xf numFmtId="0" fontId="133" fillId="36" borderId="0" applyNumberFormat="0" applyFont="0" applyBorder="0" applyAlignment="0">
      <alignment horizontal="center"/>
    </xf>
    <xf numFmtId="42" fontId="120"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228" fontId="142" fillId="0" borderId="0" applyFont="0" applyFill="0" applyBorder="0" applyAlignment="0" applyProtection="0"/>
    <xf numFmtId="43" fontId="135" fillId="0" borderId="0" applyFont="0" applyFill="0" applyBorder="0" applyAlignment="0" applyProtection="0"/>
    <xf numFmtId="188" fontId="120" fillId="0" borderId="0" applyFont="0" applyFill="0" applyBorder="0" applyAlignment="0" applyProtection="0"/>
    <xf numFmtId="187" fontId="120" fillId="0" borderId="0" applyFont="0" applyFill="0" applyBorder="0" applyAlignment="0" applyProtection="0"/>
    <xf numFmtId="228" fontId="142" fillId="0" borderId="0" applyFont="0" applyFill="0" applyBorder="0" applyAlignment="0" applyProtection="0"/>
    <xf numFmtId="221" fontId="128"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8" fontId="142" fillId="0" borderId="0" applyFont="0" applyFill="0" applyBorder="0" applyAlignment="0" applyProtection="0"/>
    <xf numFmtId="186" fontId="120" fillId="0" borderId="0" applyFont="0" applyFill="0" applyBorder="0" applyAlignment="0" applyProtection="0"/>
    <xf numFmtId="192" fontId="120" fillId="0" borderId="0" applyFont="0" applyFill="0" applyBorder="0" applyAlignment="0" applyProtection="0"/>
    <xf numFmtId="43" fontId="120" fillId="0" borderId="0" applyFont="0" applyFill="0" applyBorder="0" applyAlignment="0" applyProtection="0"/>
    <xf numFmtId="207" fontId="6" fillId="0" borderId="0" applyFill="0" applyBorder="0" applyAlignment="0"/>
    <xf numFmtId="194" fontId="120" fillId="0" borderId="0" applyFont="0" applyFill="0" applyBorder="0" applyAlignment="0" applyProtection="0"/>
    <xf numFmtId="249" fontId="120" fillId="0" borderId="0" applyFont="0" applyFill="0" applyBorder="0" applyAlignment="0" applyProtection="0"/>
    <xf numFmtId="209" fontId="120" fillId="0" borderId="0" applyFont="0" applyFill="0" applyBorder="0" applyAlignment="0" applyProtection="0"/>
    <xf numFmtId="186" fontId="120" fillId="0" borderId="0" applyFont="0" applyFill="0" applyBorder="0" applyAlignment="0" applyProtection="0"/>
    <xf numFmtId="193" fontId="120" fillId="0" borderId="0" applyFont="0" applyFill="0" applyBorder="0" applyAlignment="0" applyProtection="0"/>
    <xf numFmtId="165" fontId="120" fillId="0" borderId="0" applyFont="0" applyFill="0" applyBorder="0" applyAlignment="0" applyProtection="0"/>
    <xf numFmtId="191" fontId="120" fillId="0" borderId="0" applyFont="0" applyFill="0" applyBorder="0" applyAlignment="0" applyProtection="0"/>
    <xf numFmtId="206" fontId="142" fillId="0" borderId="0" applyFont="0" applyFill="0" applyBorder="0" applyAlignment="0" applyProtection="0"/>
    <xf numFmtId="43"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209" fontId="120" fillId="0" borderId="0" applyFont="0" applyFill="0" applyBorder="0" applyAlignment="0" applyProtection="0"/>
    <xf numFmtId="277" fontId="6" fillId="0" borderId="0" applyFill="0" applyBorder="0" applyAlignment="0"/>
    <xf numFmtId="209" fontId="120" fillId="0" borderId="0" applyFont="0" applyFill="0" applyBorder="0" applyAlignment="0" applyProtection="0"/>
    <xf numFmtId="186" fontId="120" fillId="0" borderId="0" applyFont="0" applyFill="0" applyBorder="0" applyAlignment="0" applyProtection="0"/>
    <xf numFmtId="43" fontId="52" fillId="0" borderId="0" applyFont="0" applyFill="0" applyBorder="0" applyAlignment="0" applyProtection="0"/>
    <xf numFmtId="41" fontId="120" fillId="0" borderId="0" applyFont="0" applyFill="0" applyBorder="0" applyAlignment="0" applyProtection="0"/>
    <xf numFmtId="43" fontId="120" fillId="0" borderId="0" applyFont="0" applyFill="0" applyBorder="0" applyAlignment="0" applyProtection="0"/>
    <xf numFmtId="209" fontId="120" fillId="0" borderId="0" applyFont="0" applyFill="0" applyBorder="0" applyAlignment="0" applyProtection="0"/>
    <xf numFmtId="165" fontId="120" fillId="0" borderId="0" applyFont="0" applyFill="0" applyBorder="0" applyAlignment="0" applyProtection="0"/>
    <xf numFmtId="254" fontId="120" fillId="0" borderId="0" applyFont="0" applyFill="0" applyBorder="0" applyAlignment="0" applyProtection="0"/>
    <xf numFmtId="165" fontId="120" fillId="0" borderId="0" applyFont="0" applyFill="0" applyBorder="0" applyAlignment="0" applyProtection="0"/>
    <xf numFmtId="209" fontId="120" fillId="0" borderId="0" applyFont="0" applyFill="0" applyBorder="0" applyAlignment="0" applyProtection="0"/>
    <xf numFmtId="0" fontId="52" fillId="0" borderId="0"/>
    <xf numFmtId="220" fontId="120" fillId="0" borderId="0" applyFont="0" applyFill="0" applyBorder="0" applyAlignment="0" applyProtection="0"/>
    <xf numFmtId="0" fontId="131" fillId="35" borderId="0"/>
    <xf numFmtId="43" fontId="120" fillId="0" borderId="0" applyFont="0" applyFill="0" applyBorder="0" applyAlignment="0" applyProtection="0"/>
    <xf numFmtId="186" fontId="120" fillId="0" borderId="0" applyFont="0" applyFill="0" applyBorder="0" applyAlignment="0" applyProtection="0"/>
    <xf numFmtId="220" fontId="120" fillId="0" borderId="0" applyFont="0" applyFill="0" applyBorder="0" applyAlignment="0" applyProtection="0"/>
    <xf numFmtId="231"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0" fontId="148" fillId="0" borderId="0">
      <alignment vertical="center" wrapText="1"/>
      <protection locked="0"/>
    </xf>
    <xf numFmtId="186" fontId="120" fillId="0" borderId="0" applyFont="0" applyFill="0" applyBorder="0" applyAlignment="0" applyProtection="0"/>
    <xf numFmtId="41" fontId="52" fillId="0" borderId="0" applyFont="0" applyFill="0" applyBorder="0" applyAlignment="0" applyProtection="0"/>
    <xf numFmtId="193" fontId="120" fillId="0" borderId="0" applyFont="0" applyFill="0" applyBorder="0" applyAlignment="0" applyProtection="0"/>
    <xf numFmtId="164" fontId="120" fillId="0" borderId="0" applyFont="0" applyFill="0" applyBorder="0" applyAlignment="0" applyProtection="0"/>
    <xf numFmtId="0" fontId="131" fillId="35" borderId="0"/>
    <xf numFmtId="186" fontId="120" fillId="0" borderId="0" applyFont="0" applyFill="0" applyBorder="0" applyAlignment="0" applyProtection="0"/>
    <xf numFmtId="165" fontId="120" fillId="0" borderId="0" applyFont="0" applyFill="0" applyBorder="0" applyAlignment="0" applyProtection="0"/>
    <xf numFmtId="43" fontId="120" fillId="0" borderId="0" applyFont="0" applyFill="0" applyBorder="0" applyAlignment="0" applyProtection="0"/>
    <xf numFmtId="221" fontId="128" fillId="0" borderId="24">
      <alignment horizontal="right" vertical="center"/>
    </xf>
    <xf numFmtId="209" fontId="120" fillId="0" borderId="0" applyFont="0" applyFill="0" applyBorder="0" applyAlignment="0" applyProtection="0"/>
    <xf numFmtId="212" fontId="11" fillId="0" borderId="24">
      <alignment horizontal="right" vertical="center"/>
    </xf>
    <xf numFmtId="42" fontId="120" fillId="0" borderId="0" applyFont="0" applyFill="0" applyBorder="0" applyAlignment="0" applyProtection="0"/>
    <xf numFmtId="41" fontId="120" fillId="0" borderId="0" applyFont="0" applyFill="0" applyBorder="0" applyAlignment="0" applyProtection="0"/>
    <xf numFmtId="193" fontId="6" fillId="0" borderId="0" applyFont="0" applyFill="0" applyBorder="0" applyAlignment="0" applyProtection="0"/>
    <xf numFmtId="205" fontId="120" fillId="0" borderId="0" applyFont="0" applyFill="0" applyBorder="0" applyAlignment="0" applyProtection="0"/>
    <xf numFmtId="0" fontId="6" fillId="0" borderId="0"/>
    <xf numFmtId="186" fontId="120" fillId="0" borderId="0" applyFont="0" applyFill="0" applyBorder="0" applyAlignment="0" applyProtection="0"/>
    <xf numFmtId="193" fontId="6" fillId="0" borderId="0" applyFont="0" applyFill="0" applyBorder="0" applyAlignment="0" applyProtection="0"/>
    <xf numFmtId="198" fontId="120" fillId="0" borderId="0" applyFont="0" applyFill="0" applyBorder="0" applyAlignment="0" applyProtection="0"/>
    <xf numFmtId="0" fontId="52" fillId="0" borderId="0"/>
    <xf numFmtId="209" fontId="120" fillId="0" borderId="0" applyFont="0" applyFill="0" applyBorder="0" applyAlignment="0" applyProtection="0"/>
    <xf numFmtId="221" fontId="128" fillId="0" borderId="24">
      <alignment horizontal="right" vertical="center"/>
    </xf>
    <xf numFmtId="165" fontId="120" fillId="0" borderId="0" applyFont="0" applyFill="0" applyBorder="0" applyAlignment="0" applyProtection="0"/>
    <xf numFmtId="0" fontId="186" fillId="0" borderId="0"/>
    <xf numFmtId="216" fontId="120" fillId="0" borderId="0" applyFont="0" applyFill="0" applyBorder="0" applyAlignment="0" applyProtection="0"/>
    <xf numFmtId="243" fontId="6" fillId="0" borderId="0" applyFill="0" applyBorder="0" applyAlignment="0"/>
    <xf numFmtId="43" fontId="120" fillId="0" borderId="0" applyFont="0" applyFill="0" applyBorder="0" applyAlignment="0" applyProtection="0"/>
    <xf numFmtId="209" fontId="120" fillId="0" borderId="0" applyFont="0" applyFill="0" applyBorder="0" applyAlignment="0" applyProtection="0"/>
    <xf numFmtId="219" fontId="128" fillId="0" borderId="24">
      <alignment horizontal="right" vertical="center"/>
    </xf>
    <xf numFmtId="235" fontId="6" fillId="0" borderId="0" applyFont="0" applyFill="0" applyBorder="0" applyAlignment="0" applyProtection="0"/>
    <xf numFmtId="193" fontId="120" fillId="0" borderId="0" applyFont="0" applyFill="0" applyBorder="0" applyAlignment="0" applyProtection="0"/>
    <xf numFmtId="207" fontId="6" fillId="0" borderId="0" applyFill="0" applyBorder="0" applyAlignment="0"/>
    <xf numFmtId="199" fontId="126" fillId="0" borderId="24">
      <alignment horizontal="right" vertical="center"/>
    </xf>
    <xf numFmtId="186" fontId="120" fillId="0" borderId="0" applyFont="0" applyFill="0" applyBorder="0" applyAlignment="0" applyProtection="0"/>
    <xf numFmtId="209" fontId="142" fillId="0" borderId="0" applyFont="0" applyFill="0" applyBorder="0" applyAlignment="0" applyProtection="0"/>
    <xf numFmtId="240" fontId="11" fillId="0" borderId="0" applyFont="0" applyFill="0" applyBorder="0" applyAlignment="0" applyProtection="0"/>
    <xf numFmtId="221" fontId="128" fillId="0" borderId="24">
      <alignment horizontal="right" vertical="center"/>
    </xf>
    <xf numFmtId="280" fontId="120" fillId="0" borderId="0" applyFont="0" applyFill="0" applyBorder="0" applyAlignment="0" applyProtection="0"/>
    <xf numFmtId="186" fontId="120" fillId="0" borderId="0" applyFont="0" applyFill="0" applyBorder="0" applyAlignment="0" applyProtection="0"/>
    <xf numFmtId="253" fontId="135" fillId="0" borderId="0" applyFont="0" applyFill="0" applyBorder="0" applyAlignment="0" applyProtection="0"/>
    <xf numFmtId="207" fontId="6" fillId="0" borderId="0" applyFill="0" applyBorder="0" applyAlignment="0"/>
    <xf numFmtId="282" fontId="122" fillId="0" borderId="15">
      <alignment horizontal="left" vertical="top"/>
    </xf>
    <xf numFmtId="257" fontId="120" fillId="0" borderId="0" applyFont="0" applyFill="0" applyBorder="0" applyAlignment="0" applyProtection="0"/>
    <xf numFmtId="187" fontId="120" fillId="0" borderId="0" applyFont="0" applyFill="0" applyBorder="0" applyAlignment="0" applyProtection="0"/>
    <xf numFmtId="43" fontId="120" fillId="0" borderId="0" applyFont="0" applyFill="0" applyBorder="0" applyAlignment="0" applyProtection="0"/>
    <xf numFmtId="191" fontId="120" fillId="0" borderId="0" applyFont="0" applyFill="0" applyBorder="0" applyAlignment="0" applyProtection="0"/>
    <xf numFmtId="42" fontId="120" fillId="0" borderId="0" applyFont="0" applyFill="0" applyBorder="0" applyAlignment="0" applyProtection="0"/>
    <xf numFmtId="9" fontId="6" fillId="0" borderId="0" applyFont="0" applyFill="0" applyBorder="0" applyAlignment="0" applyProtection="0"/>
    <xf numFmtId="0" fontId="6" fillId="0" borderId="0"/>
    <xf numFmtId="193" fontId="6" fillId="0" borderId="0" applyFont="0" applyFill="0" applyBorder="0" applyAlignment="0" applyProtection="0"/>
    <xf numFmtId="193" fontId="6"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250" fontId="11" fillId="0" borderId="24">
      <alignment horizontal="right" vertical="center"/>
    </xf>
    <xf numFmtId="220" fontId="120" fillId="0" borderId="0" applyFont="0" applyFill="0" applyBorder="0" applyAlignment="0" applyProtection="0"/>
    <xf numFmtId="9" fontId="6" fillId="0" borderId="0" applyFont="0" applyFill="0" applyBorder="0" applyAlignment="0" applyProtection="0"/>
    <xf numFmtId="0" fontId="52" fillId="34" borderId="7" applyNumberFormat="0" applyFont="0" applyAlignment="0" applyProtection="0"/>
    <xf numFmtId="209" fontId="120" fillId="0" borderId="0" applyFont="0" applyFill="0" applyBorder="0" applyAlignment="0" applyProtection="0"/>
    <xf numFmtId="199" fontId="126" fillId="0" borderId="24">
      <alignment horizontal="right" vertical="center"/>
    </xf>
    <xf numFmtId="254" fontId="120" fillId="0" borderId="0" applyFont="0" applyFill="0" applyBorder="0" applyAlignment="0" applyProtection="0"/>
    <xf numFmtId="42" fontId="120" fillId="0" borderId="0" applyFont="0" applyFill="0" applyBorder="0" applyAlignment="0" applyProtection="0"/>
    <xf numFmtId="248" fontId="4" fillId="0" borderId="0" applyFont="0" applyFill="0" applyBorder="0" applyAlignment="0" applyProtection="0"/>
    <xf numFmtId="42" fontId="120" fillId="0" borderId="0" applyFont="0" applyFill="0" applyBorder="0" applyAlignment="0" applyProtection="0"/>
    <xf numFmtId="247" fontId="120" fillId="0" borderId="0" applyFont="0" applyFill="0" applyBorder="0" applyAlignment="0" applyProtection="0"/>
    <xf numFmtId="254" fontId="120" fillId="0" borderId="0" applyFont="0" applyFill="0" applyBorder="0" applyAlignment="0" applyProtection="0"/>
    <xf numFmtId="199" fontId="126" fillId="0" borderId="24">
      <alignment horizontal="right" vertical="center"/>
    </xf>
    <xf numFmtId="0" fontId="1" fillId="0" borderId="0"/>
    <xf numFmtId="193" fontId="120" fillId="0" borderId="0" applyFont="0" applyFill="0" applyBorder="0" applyAlignment="0" applyProtection="0"/>
    <xf numFmtId="239" fontId="120" fillId="0" borderId="0" applyFont="0" applyFill="0" applyBorder="0" applyAlignment="0" applyProtection="0"/>
    <xf numFmtId="42" fontId="120" fillId="0" borderId="0" applyFont="0" applyFill="0" applyBorder="0" applyAlignment="0" applyProtection="0"/>
    <xf numFmtId="198" fontId="120" fillId="0" borderId="0" applyFont="0" applyFill="0" applyBorder="0" applyAlignment="0" applyProtection="0"/>
    <xf numFmtId="164" fontId="120" fillId="0" borderId="0" applyFont="0" applyFill="0" applyBorder="0" applyAlignment="0" applyProtection="0"/>
    <xf numFmtId="42" fontId="120" fillId="0" borderId="0" applyFont="0" applyFill="0" applyBorder="0" applyAlignment="0" applyProtection="0"/>
    <xf numFmtId="14" fontId="121" fillId="0" borderId="0" applyFill="0" applyBorder="0" applyAlignment="0"/>
    <xf numFmtId="42" fontId="120" fillId="0" borderId="0" applyFont="0" applyFill="0" applyBorder="0" applyAlignment="0" applyProtection="0"/>
    <xf numFmtId="184" fontId="125" fillId="0" borderId="0" applyFill="0" applyBorder="0" applyAlignment="0"/>
    <xf numFmtId="42" fontId="120" fillId="0" borderId="0" applyFont="0" applyFill="0" applyBorder="0" applyAlignment="0" applyProtection="0"/>
    <xf numFmtId="49" fontId="121" fillId="0" borderId="0" applyFill="0" applyBorder="0" applyAlignment="0"/>
    <xf numFmtId="212" fontId="11" fillId="0" borderId="24">
      <alignment horizontal="right" vertical="center"/>
    </xf>
    <xf numFmtId="239" fontId="120" fillId="0" borderId="0" applyFont="0" applyFill="0" applyBorder="0" applyAlignment="0" applyProtection="0"/>
    <xf numFmtId="192" fontId="6" fillId="0" borderId="0" applyFont="0" applyFill="0" applyBorder="0" applyAlignment="0" applyProtection="0"/>
    <xf numFmtId="218" fontId="6" fillId="0" borderId="0" applyFill="0" applyBorder="0" applyAlignment="0"/>
    <xf numFmtId="42" fontId="120" fillId="0" borderId="0" applyFont="0" applyFill="0" applyBorder="0" applyAlignment="0" applyProtection="0"/>
    <xf numFmtId="231" fontId="120" fillId="0" borderId="0" applyFont="0" applyFill="0" applyBorder="0" applyAlignment="0" applyProtection="0"/>
    <xf numFmtId="254" fontId="120" fillId="0" borderId="0" applyFont="0" applyFill="0" applyBorder="0" applyAlignment="0" applyProtection="0"/>
    <xf numFmtId="209" fontId="120" fillId="0" borderId="0" applyFont="0" applyFill="0" applyBorder="0" applyAlignment="0" applyProtection="0"/>
    <xf numFmtId="206"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0" fontId="131" fillId="35" borderId="0"/>
    <xf numFmtId="236" fontId="120" fillId="0" borderId="0" applyFont="0" applyFill="0" applyBorder="0" applyAlignment="0" applyProtection="0"/>
    <xf numFmtId="198" fontId="120" fillId="0" borderId="0" applyFont="0" applyFill="0" applyBorder="0" applyAlignment="0" applyProtection="0"/>
    <xf numFmtId="209" fontId="120" fillId="0" borderId="0" applyFont="0" applyFill="0" applyBorder="0" applyAlignment="0" applyProtection="0"/>
    <xf numFmtId="198" fontId="120" fillId="0" borderId="0" applyFont="0" applyFill="0" applyBorder="0" applyAlignment="0" applyProtection="0"/>
    <xf numFmtId="199" fontId="126" fillId="0" borderId="24">
      <alignment horizontal="right" vertical="center"/>
    </xf>
    <xf numFmtId="249" fontId="120" fillId="0" borderId="0" applyFont="0" applyFill="0" applyBorder="0" applyAlignment="0" applyProtection="0"/>
    <xf numFmtId="218" fontId="6" fillId="0" borderId="0" applyFill="0" applyBorder="0" applyAlignment="0"/>
    <xf numFmtId="188" fontId="120" fillId="0" borderId="0" applyFont="0" applyFill="0" applyBorder="0" applyAlignment="0" applyProtection="0"/>
    <xf numFmtId="42" fontId="120" fillId="0" borderId="0" applyFont="0" applyFill="0" applyBorder="0" applyAlignment="0" applyProtection="0"/>
    <xf numFmtId="220" fontId="120" fillId="0" borderId="0" applyFont="0" applyFill="0" applyBorder="0" applyAlignment="0" applyProtection="0"/>
    <xf numFmtId="194" fontId="120" fillId="0" borderId="0" applyFont="0" applyFill="0" applyBorder="0" applyAlignment="0" applyProtection="0"/>
    <xf numFmtId="193" fontId="120" fillId="0" borderId="0" applyFont="0" applyFill="0" applyBorder="0" applyAlignment="0" applyProtection="0"/>
    <xf numFmtId="186" fontId="120" fillId="0" borderId="0" applyFont="0" applyFill="0" applyBorder="0" applyAlignment="0" applyProtection="0"/>
    <xf numFmtId="210" fontId="126" fillId="0" borderId="0" applyFont="0" applyFill="0" applyBorder="0" applyAlignment="0" applyProtection="0"/>
    <xf numFmtId="166" fontId="13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6" fillId="0" borderId="0"/>
    <xf numFmtId="0" fontId="156" fillId="0" borderId="0"/>
    <xf numFmtId="193" fontId="120" fillId="0" borderId="0" applyFont="0" applyFill="0" applyBorder="0" applyAlignment="0" applyProtection="0"/>
    <xf numFmtId="43" fontId="120" fillId="0" borderId="0" applyFont="0" applyFill="0" applyBorder="0" applyAlignment="0" applyProtection="0"/>
    <xf numFmtId="9" fontId="52" fillId="0" borderId="0" applyFont="0" applyFill="0" applyBorder="0" applyAlignment="0" applyProtection="0"/>
    <xf numFmtId="225" fontId="6" fillId="0" borderId="0" applyFont="0" applyFill="0" applyBorder="0" applyAlignment="0" applyProtection="0"/>
    <xf numFmtId="0" fontId="131" fillId="35" borderId="0"/>
    <xf numFmtId="0" fontId="52" fillId="0" borderId="0"/>
    <xf numFmtId="165" fontId="120" fillId="0" borderId="0" applyFont="0" applyFill="0" applyBorder="0" applyAlignment="0" applyProtection="0"/>
    <xf numFmtId="199" fontId="126" fillId="0" borderId="24">
      <alignment horizontal="right" vertical="center"/>
    </xf>
    <xf numFmtId="165" fontId="120" fillId="0" borderId="0" applyFont="0" applyFill="0" applyBorder="0" applyAlignment="0" applyProtection="0"/>
    <xf numFmtId="165" fontId="120" fillId="0" borderId="0" applyFont="0" applyFill="0" applyBorder="0" applyAlignment="0" applyProtection="0"/>
    <xf numFmtId="186" fontId="120" fillId="0" borderId="0" applyFont="0" applyFill="0" applyBorder="0" applyAlignment="0" applyProtection="0"/>
    <xf numFmtId="0" fontId="120" fillId="0" borderId="0" applyFont="0" applyFill="0" applyBorder="0" applyAlignment="0" applyProtection="0"/>
    <xf numFmtId="191"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0" fontId="146" fillId="0" borderId="0" applyNumberFormat="0" applyFill="0" applyBorder="0" applyAlignment="0" applyProtection="0"/>
    <xf numFmtId="186" fontId="120" fillId="0" borderId="0" applyFont="0" applyFill="0" applyBorder="0" applyAlignment="0" applyProtection="0"/>
    <xf numFmtId="203" fontId="11" fillId="0" borderId="24">
      <alignment horizontal="right" vertical="center"/>
    </xf>
    <xf numFmtId="221" fontId="128" fillId="0" borderId="24">
      <alignment horizontal="right" vertical="center"/>
    </xf>
    <xf numFmtId="253" fontId="120" fillId="0" borderId="0" applyFont="0" applyFill="0" applyBorder="0" applyAlignment="0" applyProtection="0"/>
    <xf numFmtId="0" fontId="1" fillId="0" borderId="0"/>
    <xf numFmtId="216" fontId="120" fillId="0" borderId="0" applyFont="0" applyFill="0" applyBorder="0" applyAlignment="0" applyProtection="0"/>
    <xf numFmtId="0" fontId="125" fillId="0" borderId="0"/>
    <xf numFmtId="199" fontId="126" fillId="0" borderId="24">
      <alignment horizontal="right" vertical="center"/>
    </xf>
    <xf numFmtId="221" fontId="128" fillId="0" borderId="24">
      <alignment horizontal="right" vertical="center"/>
    </xf>
    <xf numFmtId="186" fontId="120" fillId="0" borderId="0" applyFont="0" applyFill="0" applyBorder="0" applyAlignment="0" applyProtection="0"/>
    <xf numFmtId="43" fontId="52"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3" fontId="6" fillId="0" borderId="0" applyFont="0" applyFill="0" applyBorder="0" applyAlignment="0" applyProtection="0"/>
    <xf numFmtId="186" fontId="120"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186" fontId="120" fillId="0" borderId="0" applyFont="0" applyFill="0" applyBorder="0" applyAlignment="0" applyProtection="0"/>
    <xf numFmtId="199" fontId="126" fillId="0" borderId="24">
      <alignment horizontal="right" vertical="center"/>
    </xf>
    <xf numFmtId="165" fontId="120" fillId="0" borderId="0" applyFont="0" applyFill="0" applyBorder="0" applyAlignment="0" applyProtection="0"/>
    <xf numFmtId="199" fontId="126" fillId="0" borderId="24">
      <alignment horizontal="right" vertical="center"/>
    </xf>
    <xf numFmtId="43" fontId="120" fillId="0" borderId="0" applyFont="0" applyFill="0" applyBorder="0" applyAlignment="0" applyProtection="0"/>
    <xf numFmtId="218" fontId="6" fillId="0" borderId="0" applyFill="0" applyBorder="0" applyAlignment="0"/>
    <xf numFmtId="209" fontId="120" fillId="0" borderId="0" applyFont="0" applyFill="0" applyBorder="0" applyAlignment="0" applyProtection="0"/>
    <xf numFmtId="4" fontId="119" fillId="33" borderId="0" applyNumberFormat="0" applyProtection="0">
      <alignment horizontal="left" vertical="center" indent="1"/>
    </xf>
    <xf numFmtId="43" fontId="120" fillId="0" borderId="0" applyFont="0" applyFill="0" applyBorder="0" applyAlignment="0" applyProtection="0"/>
    <xf numFmtId="0" fontId="128" fillId="0" borderId="40" applyFont="0" applyBorder="0" applyAlignment="0">
      <alignment horizontal="center"/>
    </xf>
    <xf numFmtId="186" fontId="120" fillId="0" borderId="0" applyFont="0" applyFill="0" applyBorder="0" applyAlignment="0" applyProtection="0"/>
    <xf numFmtId="217" fontId="187" fillId="0" borderId="41" applyFont="0" applyFill="0" applyBorder="0"/>
    <xf numFmtId="43" fontId="120" fillId="0" borderId="0" applyFont="0" applyFill="0" applyBorder="0" applyAlignment="0" applyProtection="0"/>
    <xf numFmtId="43" fontId="25" fillId="0" borderId="0" applyFont="0" applyFill="0" applyBorder="0" applyAlignment="0" applyProtection="0"/>
    <xf numFmtId="165" fontId="52" fillId="0" borderId="0" applyFont="0" applyFill="0" applyBorder="0" applyAlignment="0" applyProtection="0"/>
    <xf numFmtId="43" fontId="120"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0" fontId="122" fillId="0" borderId="0"/>
    <xf numFmtId="209" fontId="120" fillId="0" borderId="0" applyFont="0" applyFill="0" applyBorder="0" applyAlignment="0" applyProtection="0"/>
    <xf numFmtId="220" fontId="120" fillId="0" borderId="0" applyFont="0" applyFill="0" applyBorder="0" applyAlignment="0" applyProtection="0"/>
    <xf numFmtId="234" fontId="6" fillId="0" borderId="0"/>
    <xf numFmtId="209" fontId="120" fillId="0" borderId="0" applyFont="0" applyFill="0" applyBorder="0" applyAlignment="0" applyProtection="0"/>
    <xf numFmtId="216" fontId="120" fillId="0" borderId="0" applyFont="0" applyFill="0" applyBorder="0" applyAlignment="0" applyProtection="0"/>
    <xf numFmtId="215" fontId="6" fillId="0" borderId="0" applyFont="0" applyFill="0" applyBorder="0" applyAlignment="0" applyProtection="0"/>
    <xf numFmtId="218" fontId="6" fillId="0" borderId="0" applyFill="0" applyBorder="0" applyAlignment="0"/>
    <xf numFmtId="165" fontId="120" fillId="0" borderId="0" applyFont="0" applyFill="0" applyBorder="0" applyAlignment="0" applyProtection="0"/>
    <xf numFmtId="216" fontId="120" fillId="0" borderId="0" applyFont="0" applyFill="0" applyBorder="0" applyAlignment="0" applyProtection="0"/>
    <xf numFmtId="43" fontId="52" fillId="0" borderId="0" applyFont="0" applyFill="0" applyBorder="0" applyAlignment="0" applyProtection="0"/>
    <xf numFmtId="43" fontId="120" fillId="0" borderId="0" applyFont="0" applyFill="0" applyBorder="0" applyAlignment="0" applyProtection="0"/>
    <xf numFmtId="186" fontId="120" fillId="0" borderId="0" applyFont="0" applyFill="0" applyBorder="0" applyAlignment="0" applyProtection="0"/>
    <xf numFmtId="284" fontId="120" fillId="0" borderId="0" applyFont="0" applyFill="0" applyBorder="0" applyAlignment="0" applyProtection="0"/>
    <xf numFmtId="186" fontId="120" fillId="0" borderId="0" applyFont="0" applyFill="0" applyBorder="0" applyAlignment="0" applyProtection="0"/>
    <xf numFmtId="209" fontId="120" fillId="0" borderId="0" applyFont="0" applyFill="0" applyBorder="0" applyAlignment="0" applyProtection="0"/>
    <xf numFmtId="0" fontId="6" fillId="0" borderId="0"/>
    <xf numFmtId="188" fontId="142" fillId="0" borderId="0" applyFont="0" applyFill="0" applyBorder="0" applyAlignment="0" applyProtection="0"/>
    <xf numFmtId="286" fontId="188" fillId="43" borderId="17">
      <alignment vertical="top"/>
    </xf>
    <xf numFmtId="216" fontId="120" fillId="0" borderId="0" applyFont="0" applyFill="0" applyBorder="0" applyAlignment="0" applyProtection="0"/>
    <xf numFmtId="209" fontId="156" fillId="0" borderId="0" applyProtection="0"/>
    <xf numFmtId="193" fontId="120" fillId="0" borderId="0" applyFont="0" applyFill="0" applyBorder="0" applyAlignment="0" applyProtection="0"/>
    <xf numFmtId="43" fontId="120" fillId="0" borderId="0" applyFont="0" applyFill="0" applyBorder="0" applyAlignment="0" applyProtection="0"/>
    <xf numFmtId="193" fontId="120" fillId="0" borderId="0" applyFont="0" applyFill="0" applyBorder="0" applyAlignment="0" applyProtection="0"/>
    <xf numFmtId="193" fontId="120" fillId="0" borderId="0" applyFont="0" applyFill="0" applyBorder="0" applyAlignment="0" applyProtection="0"/>
    <xf numFmtId="186" fontId="120" fillId="0" borderId="0" applyFont="0" applyFill="0" applyBorder="0" applyAlignment="0" applyProtection="0"/>
    <xf numFmtId="199" fontId="126" fillId="0" borderId="24">
      <alignment horizontal="right" vertical="center"/>
    </xf>
    <xf numFmtId="257" fontId="120" fillId="0" borderId="0" applyFont="0" applyFill="0" applyBorder="0" applyAlignment="0" applyProtection="0"/>
    <xf numFmtId="209" fontId="142" fillId="0" borderId="0" applyFont="0" applyFill="0" applyBorder="0" applyAlignment="0" applyProtection="0"/>
    <xf numFmtId="216" fontId="120" fillId="0" borderId="0" applyFont="0" applyFill="0" applyBorder="0" applyAlignment="0" applyProtection="0"/>
    <xf numFmtId="0" fontId="125"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99" fontId="126" fillId="0" borderId="24">
      <alignment horizontal="right" vertical="center"/>
    </xf>
    <xf numFmtId="218" fontId="6" fillId="0" borderId="0" applyFill="0" applyBorder="0" applyAlignment="0"/>
    <xf numFmtId="43" fontId="120" fillId="0" borderId="0" applyFont="0" applyFill="0" applyBorder="0" applyAlignment="0" applyProtection="0"/>
    <xf numFmtId="186" fontId="120" fillId="0" borderId="0" applyFont="0" applyFill="0" applyBorder="0" applyAlignment="0" applyProtection="0"/>
    <xf numFmtId="43" fontId="52" fillId="0" borderId="0" applyFont="0" applyFill="0" applyBorder="0" applyAlignment="0" applyProtection="0"/>
    <xf numFmtId="196" fontId="138" fillId="0" borderId="0" applyFont="0" applyFill="0" applyBorder="0" applyAlignment="0" applyProtection="0"/>
    <xf numFmtId="191"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86" fontId="120" fillId="0" borderId="0" applyFont="0" applyFill="0" applyBorder="0" applyAlignment="0" applyProtection="0"/>
    <xf numFmtId="253" fontId="120" fillId="0" borderId="0" applyFont="0" applyFill="0" applyBorder="0" applyAlignment="0" applyProtection="0"/>
    <xf numFmtId="41" fontId="120" fillId="0" borderId="0" applyFont="0" applyFill="0" applyBorder="0" applyAlignment="0" applyProtection="0"/>
    <xf numFmtId="4" fontId="190" fillId="34" borderId="32" applyNumberFormat="0" applyProtection="0">
      <alignment vertical="center"/>
    </xf>
    <xf numFmtId="188" fontId="120" fillId="0" borderId="0" applyFont="0" applyFill="0" applyBorder="0" applyAlignment="0" applyProtection="0"/>
    <xf numFmtId="195"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38" fontId="120" fillId="0" borderId="0" applyFont="0" applyFill="0" applyBorder="0" applyAlignment="0" applyProtection="0"/>
    <xf numFmtId="212" fontId="11" fillId="0" borderId="24">
      <alignment horizontal="right" vertical="center"/>
    </xf>
    <xf numFmtId="225" fontId="6" fillId="0" borderId="0" applyFont="0" applyFill="0" applyBorder="0" applyAlignment="0" applyProtection="0"/>
    <xf numFmtId="164" fontId="120" fillId="0" borderId="0" applyFont="0" applyFill="0" applyBorder="0" applyAlignment="0" applyProtection="0"/>
    <xf numFmtId="247" fontId="120" fillId="0" borderId="0" applyFont="0" applyFill="0" applyBorder="0" applyAlignment="0" applyProtection="0"/>
    <xf numFmtId="199" fontId="126" fillId="0" borderId="24">
      <alignment horizontal="right" vertical="center"/>
    </xf>
    <xf numFmtId="247" fontId="120" fillId="0" borderId="0" applyFont="0" applyFill="0" applyBorder="0" applyAlignment="0" applyProtection="0"/>
    <xf numFmtId="261" fontId="120" fillId="0" borderId="0" applyFont="0" applyFill="0" applyBorder="0" applyAlignment="0" applyProtection="0"/>
    <xf numFmtId="41" fontId="120" fillId="0" borderId="0" applyFont="0" applyFill="0" applyBorder="0" applyAlignment="0" applyProtection="0"/>
    <xf numFmtId="219" fontId="128" fillId="0" borderId="24">
      <alignment horizontal="right" vertical="center"/>
    </xf>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38" fontId="166" fillId="25" borderId="0" applyNumberFormat="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41" fontId="120" fillId="0" borderId="0" applyFont="0" applyFill="0" applyBorder="0" applyAlignment="0" applyProtection="0"/>
    <xf numFmtId="199" fontId="126" fillId="0" borderId="24">
      <alignment horizontal="right" vertical="center"/>
    </xf>
    <xf numFmtId="41" fontId="120" fillId="0" borderId="0" applyFont="0" applyFill="0" applyBorder="0" applyAlignment="0" applyProtection="0"/>
    <xf numFmtId="188" fontId="120" fillId="0" borderId="0" applyFont="0" applyFill="0" applyBorder="0" applyAlignment="0" applyProtection="0"/>
    <xf numFmtId="238" fontId="120" fillId="0" borderId="0" applyFont="0" applyFill="0" applyBorder="0" applyAlignment="0" applyProtection="0"/>
    <xf numFmtId="0" fontId="4" fillId="0" borderId="0"/>
    <xf numFmtId="41" fontId="120" fillId="0" borderId="0" applyFont="0" applyFill="0" applyBorder="0" applyAlignment="0" applyProtection="0"/>
    <xf numFmtId="186" fontId="120" fillId="0" borderId="0" applyFont="0" applyFill="0" applyBorder="0" applyAlignment="0" applyProtection="0"/>
    <xf numFmtId="195"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88" fontId="120" fillId="0" borderId="0" applyFont="0" applyFill="0" applyBorder="0" applyAlignment="0" applyProtection="0"/>
    <xf numFmtId="164" fontId="120" fillId="0" borderId="0" applyFont="0" applyFill="0" applyBorder="0" applyAlignment="0" applyProtection="0"/>
    <xf numFmtId="220" fontId="142" fillId="0" borderId="0" applyFont="0" applyFill="0" applyBorder="0" applyAlignment="0" applyProtection="0"/>
    <xf numFmtId="9" fontId="6" fillId="0" borderId="0" applyFont="0" applyFill="0" applyBorder="0" applyAlignment="0" applyProtection="0"/>
    <xf numFmtId="0" fontId="191" fillId="0" borderId="0"/>
    <xf numFmtId="202" fontId="6"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247" fontId="120" fillId="0" borderId="0" applyFont="0" applyFill="0" applyBorder="0" applyAlignment="0" applyProtection="0"/>
    <xf numFmtId="213" fontId="120" fillId="0" borderId="0" applyFont="0" applyFill="0" applyBorder="0" applyAlignment="0" applyProtection="0"/>
    <xf numFmtId="220" fontId="120" fillId="0" borderId="0" applyFont="0" applyFill="0" applyBorder="0" applyAlignment="0" applyProtection="0"/>
    <xf numFmtId="199" fontId="126" fillId="0" borderId="24">
      <alignment horizontal="right" vertical="center"/>
    </xf>
    <xf numFmtId="222" fontId="120" fillId="0" borderId="0" applyFont="0" applyFill="0" applyBorder="0" applyAlignment="0" applyProtection="0"/>
    <xf numFmtId="0" fontId="11" fillId="0" borderId="0"/>
    <xf numFmtId="218" fontId="6" fillId="0" borderId="0" applyFont="0" applyFill="0" applyBorder="0" applyAlignment="0" applyProtection="0"/>
    <xf numFmtId="0" fontId="149" fillId="45" borderId="0" applyNumberFormat="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99" fontId="126" fillId="0" borderId="24">
      <alignment horizontal="right" vertical="center"/>
    </xf>
    <xf numFmtId="220" fontId="120" fillId="0" borderId="0" applyFont="0" applyFill="0" applyBorder="0" applyAlignment="0" applyProtection="0"/>
    <xf numFmtId="0" fontId="146" fillId="0" borderId="0" applyNumberFormat="0" applyFill="0" applyBorder="0" applyAlignment="0" applyProtection="0"/>
    <xf numFmtId="218" fontId="6" fillId="0" borderId="0" applyFill="0" applyBorder="0" applyAlignment="0"/>
    <xf numFmtId="220" fontId="120" fillId="0" borderId="0" applyFont="0" applyFill="0" applyBorder="0" applyAlignment="0" applyProtection="0"/>
    <xf numFmtId="220" fontId="120" fillId="0" borderId="0" applyFont="0" applyFill="0" applyBorder="0" applyAlignment="0" applyProtection="0"/>
    <xf numFmtId="0" fontId="122" fillId="0" borderId="0" applyProtection="0"/>
    <xf numFmtId="0" fontId="193" fillId="35" borderId="8" applyNumberFormat="0" applyAlignment="0" applyProtection="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219" fontId="128" fillId="0" borderId="24">
      <alignment horizontal="right" vertical="center"/>
    </xf>
    <xf numFmtId="220"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0" fontId="198" fillId="0" borderId="0" applyFont="0" applyFill="0" applyBorder="0" applyAlignment="0" applyProtection="0"/>
    <xf numFmtId="41" fontId="120" fillId="0" borderId="0" applyFont="0" applyFill="0" applyBorder="0" applyAlignment="0" applyProtection="0"/>
    <xf numFmtId="186"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41" fontId="52" fillId="0" borderId="0" applyFont="0" applyFill="0" applyBorder="0" applyAlignment="0" applyProtection="0"/>
    <xf numFmtId="219" fontId="128" fillId="0" borderId="24">
      <alignment horizontal="right" vertical="center"/>
    </xf>
    <xf numFmtId="188" fontId="120" fillId="0" borderId="0" applyFont="0" applyFill="0" applyBorder="0" applyAlignment="0" applyProtection="0"/>
    <xf numFmtId="199" fontId="126" fillId="0" borderId="24">
      <alignment horizontal="right" vertical="center"/>
    </xf>
    <xf numFmtId="222"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247"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199" fontId="126" fillId="0" borderId="24">
      <alignment horizontal="right" vertical="center"/>
    </xf>
    <xf numFmtId="0" fontId="131" fillId="35" borderId="0"/>
    <xf numFmtId="222" fontId="120" fillId="0" borderId="0" applyFont="0" applyFill="0" applyBorder="0" applyAlignment="0" applyProtection="0"/>
    <xf numFmtId="43" fontId="6" fillId="0" borderId="0" applyFont="0" applyFill="0" applyBorder="0" applyAlignment="0" applyProtection="0"/>
    <xf numFmtId="238" fontId="120" fillId="0" borderId="0" applyFont="0" applyFill="0" applyBorder="0" applyAlignment="0" applyProtection="0"/>
    <xf numFmtId="193" fontId="120" fillId="0" borderId="0" applyFont="0" applyFill="0" applyBorder="0" applyAlignment="0" applyProtection="0"/>
    <xf numFmtId="0" fontId="189" fillId="0" borderId="42">
      <alignment horizontal="center"/>
    </xf>
    <xf numFmtId="41"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38" fontId="120" fillId="0" borderId="0" applyFont="0" applyFill="0" applyBorder="0" applyAlignment="0" applyProtection="0"/>
    <xf numFmtId="0" fontId="1" fillId="0" borderId="0"/>
    <xf numFmtId="0" fontId="122" fillId="0" borderId="0"/>
    <xf numFmtId="220" fontId="120" fillId="0" borderId="0" applyFont="0" applyFill="0" applyBorder="0" applyAlignment="0" applyProtection="0"/>
    <xf numFmtId="43" fontId="120" fillId="0" borderId="0" applyFont="0" applyFill="0" applyBorder="0" applyAlignment="0" applyProtection="0"/>
    <xf numFmtId="4" fontId="121" fillId="44" borderId="0" applyNumberFormat="0" applyProtection="0">
      <alignment horizontal="left" vertical="center" indent="1"/>
    </xf>
    <xf numFmtId="0" fontId="6" fillId="0" borderId="0"/>
    <xf numFmtId="261" fontId="120" fillId="0" borderId="0" applyFont="0" applyFill="0" applyBorder="0" applyAlignment="0" applyProtection="0"/>
    <xf numFmtId="212" fontId="11" fillId="0" borderId="24">
      <alignment horizontal="right" vertical="center"/>
    </xf>
    <xf numFmtId="209" fontId="120" fillId="0" borderId="0" applyFont="0" applyFill="0" applyBorder="0" applyAlignment="0" applyProtection="0"/>
    <xf numFmtId="41" fontId="120" fillId="0" borderId="0" applyFont="0" applyFill="0" applyBorder="0" applyAlignment="0" applyProtection="0"/>
    <xf numFmtId="199" fontId="126" fillId="0" borderId="24">
      <alignment horizontal="right" vertical="center"/>
    </xf>
    <xf numFmtId="41" fontId="120" fillId="0" borderId="0" applyFont="0" applyFill="0" applyBorder="0" applyAlignment="0" applyProtection="0"/>
    <xf numFmtId="41" fontId="135" fillId="0" borderId="0" applyFont="0" applyFill="0" applyBorder="0" applyAlignment="0" applyProtection="0"/>
    <xf numFmtId="41" fontId="120" fillId="0" borderId="0" applyFont="0" applyFill="0" applyBorder="0" applyAlignment="0" applyProtection="0"/>
    <xf numFmtId="0" fontId="25" fillId="0" borderId="0"/>
    <xf numFmtId="41" fontId="120" fillId="0" borderId="0" applyFont="0" applyFill="0" applyBorder="0" applyAlignment="0" applyProtection="0"/>
    <xf numFmtId="0" fontId="200" fillId="0" borderId="0" applyNumberFormat="0" applyFill="0" applyBorder="0" applyAlignment="0" applyProtection="0"/>
    <xf numFmtId="247" fontId="120" fillId="0" borderId="0" applyFont="0" applyFill="0" applyBorder="0" applyAlignment="0" applyProtection="0"/>
    <xf numFmtId="239" fontId="120" fillId="0" borderId="0" applyFont="0" applyFill="0" applyBorder="0" applyAlignment="0" applyProtection="0"/>
    <xf numFmtId="195"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201" fillId="0" borderId="23" applyNumberFormat="0" applyFill="0" applyBorder="0" applyAlignment="0" applyProtection="0">
      <alignment horizontal="center" vertical="center"/>
    </xf>
    <xf numFmtId="0" fontId="122" fillId="0" borderId="0" applyNumberFormat="0" applyFill="0" applyBorder="0" applyAlignment="0" applyProtection="0"/>
    <xf numFmtId="254" fontId="120" fillId="0" borderId="0" applyFont="0" applyFill="0" applyBorder="0" applyAlignment="0" applyProtection="0"/>
    <xf numFmtId="199" fontId="126" fillId="0" borderId="24">
      <alignment horizontal="right" vertical="center"/>
    </xf>
    <xf numFmtId="42" fontId="120" fillId="0" borderId="0" applyFont="0" applyFill="0" applyBorder="0" applyAlignment="0" applyProtection="0"/>
    <xf numFmtId="234" fontId="6" fillId="0" borderId="0"/>
    <xf numFmtId="42" fontId="120" fillId="0" borderId="0" applyFont="0" applyFill="0" applyBorder="0" applyAlignment="0" applyProtection="0"/>
    <xf numFmtId="216" fontId="120" fillId="0" borderId="0" applyFont="0" applyFill="0" applyBorder="0" applyAlignment="0" applyProtection="0"/>
    <xf numFmtId="193" fontId="120" fillId="0" borderId="0" applyFont="0" applyFill="0" applyBorder="0" applyAlignment="0" applyProtection="0"/>
    <xf numFmtId="254" fontId="120" fillId="0" borderId="0" applyFont="0" applyFill="0" applyBorder="0" applyAlignment="0" applyProtection="0"/>
    <xf numFmtId="206" fontId="142" fillId="0" borderId="0" applyFont="0" applyFill="0" applyBorder="0" applyAlignment="0" applyProtection="0"/>
    <xf numFmtId="231" fontId="120" fillId="0" borderId="0" applyFont="0" applyFill="0" applyBorder="0" applyAlignment="0" applyProtection="0"/>
    <xf numFmtId="0" fontId="131" fillId="35" borderId="0"/>
    <xf numFmtId="205" fontId="120" fillId="0" borderId="0" applyFont="0" applyFill="0" applyBorder="0" applyAlignment="0" applyProtection="0"/>
    <xf numFmtId="205" fontId="120" fillId="0" borderId="0" applyFont="0" applyFill="0" applyBorder="0" applyAlignment="0" applyProtection="0"/>
    <xf numFmtId="250" fontId="11" fillId="0" borderId="24">
      <alignment horizontal="right" vertical="center"/>
    </xf>
    <xf numFmtId="239" fontId="120" fillId="0" borderId="0" applyFont="0" applyFill="0" applyBorder="0" applyAlignment="0" applyProtection="0"/>
    <xf numFmtId="42" fontId="120" fillId="0" borderId="0" applyFont="0" applyFill="0" applyBorder="0" applyAlignment="0" applyProtection="0"/>
    <xf numFmtId="206"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52" fillId="32" borderId="0" applyNumberFormat="0" applyBorder="0" applyAlignment="0" applyProtection="0"/>
    <xf numFmtId="42" fontId="120" fillId="0" borderId="0" applyFont="0" applyFill="0" applyBorder="0" applyAlignment="0" applyProtection="0"/>
    <xf numFmtId="264" fontId="6" fillId="0" borderId="0" applyFill="0" applyBorder="0" applyAlignment="0"/>
    <xf numFmtId="42" fontId="120"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239" fontId="120" fillId="0" borderId="0" applyFont="0" applyFill="0" applyBorder="0" applyAlignment="0" applyProtection="0"/>
    <xf numFmtId="199" fontId="126" fillId="0" borderId="24">
      <alignment horizontal="right" vertical="center"/>
    </xf>
    <xf numFmtId="198" fontId="120" fillId="0" borderId="0" applyFont="0" applyFill="0" applyBorder="0" applyAlignment="0" applyProtection="0"/>
    <xf numFmtId="42" fontId="120"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31" fontId="120" fillId="0" borderId="0" applyFont="0" applyFill="0" applyBorder="0" applyAlignment="0" applyProtection="0"/>
    <xf numFmtId="0" fontId="181" fillId="0" borderId="10" applyNumberFormat="0" applyFont="0" applyBorder="0" applyAlignment="0">
      <alignment horizontal="center"/>
    </xf>
    <xf numFmtId="42" fontId="120" fillId="0" borderId="0" applyFont="0" applyFill="0" applyBorder="0" applyAlignment="0" applyProtection="0"/>
    <xf numFmtId="42" fontId="120" fillId="0" borderId="0" applyFont="0" applyFill="0" applyBorder="0" applyAlignment="0" applyProtection="0"/>
    <xf numFmtId="218" fontId="6" fillId="0" borderId="0" applyFill="0" applyBorder="0" applyAlignment="0"/>
    <xf numFmtId="43" fontId="1" fillId="0" borderId="0" applyFont="0" applyFill="0" applyBorder="0" applyAlignment="0" applyProtection="0"/>
    <xf numFmtId="42" fontId="120" fillId="0" borderId="0" applyFont="0" applyFill="0" applyBorder="0" applyAlignment="0" applyProtection="0"/>
    <xf numFmtId="199" fontId="126" fillId="0" borderId="24">
      <alignment horizontal="right" vertical="center"/>
    </xf>
    <xf numFmtId="254" fontId="120" fillId="0" borderId="0" applyFont="0" applyFill="0" applyBorder="0" applyAlignment="0" applyProtection="0"/>
    <xf numFmtId="206"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0" fontId="203" fillId="35" borderId="1" applyNumberFormat="0" applyAlignment="0" applyProtection="0"/>
    <xf numFmtId="230" fontId="164" fillId="0" borderId="0" applyFont="0" applyFill="0" applyBorder="0" applyAlignment="0" applyProtection="0"/>
    <xf numFmtId="236"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226" fontId="8" fillId="0" borderId="0"/>
    <xf numFmtId="41" fontId="120" fillId="0" borderId="0" applyFont="0" applyFill="0" applyBorder="0" applyAlignment="0" applyProtection="0"/>
    <xf numFmtId="253" fontId="135" fillId="0" borderId="0" applyFont="0" applyFill="0" applyBorder="0" applyAlignment="0" applyProtection="0"/>
    <xf numFmtId="206" fontId="120" fillId="0" borderId="0" applyFont="0" applyFill="0" applyBorder="0" applyAlignment="0" applyProtection="0"/>
    <xf numFmtId="199" fontId="126" fillId="0" borderId="24">
      <alignment horizontal="right" vertical="center"/>
    </xf>
    <xf numFmtId="249" fontId="120" fillId="0" borderId="0" applyFont="0" applyFill="0" applyBorder="0" applyAlignment="0" applyProtection="0"/>
    <xf numFmtId="254" fontId="120" fillId="0" borderId="0" applyFont="0" applyFill="0" applyBorder="0" applyAlignment="0" applyProtection="0"/>
    <xf numFmtId="239" fontId="120" fillId="0" borderId="0" applyFont="0" applyFill="0" applyBorder="0" applyAlignment="0" applyProtection="0"/>
    <xf numFmtId="42" fontId="120" fillId="0" borderId="0" applyFont="0" applyFill="0" applyBorder="0" applyAlignment="0" applyProtection="0"/>
    <xf numFmtId="221" fontId="128" fillId="0" borderId="24">
      <alignment horizontal="right" vertical="center"/>
    </xf>
    <xf numFmtId="220" fontId="120" fillId="0" borderId="0" applyFont="0" applyFill="0" applyBorder="0" applyAlignment="0" applyProtection="0"/>
    <xf numFmtId="219" fontId="128" fillId="0" borderId="24">
      <alignment horizontal="right" vertical="center"/>
    </xf>
    <xf numFmtId="41" fontId="120" fillId="0" borderId="0" applyFont="0" applyFill="0" applyBorder="0" applyAlignment="0" applyProtection="0"/>
    <xf numFmtId="199" fontId="126" fillId="0" borderId="24">
      <alignment horizontal="right" vertical="center"/>
    </xf>
    <xf numFmtId="197" fontId="6" fillId="0" borderId="0" applyFill="0" applyBorder="0" applyAlignment="0"/>
    <xf numFmtId="188" fontId="120" fillId="0" borderId="0" applyFont="0" applyFill="0" applyBorder="0" applyAlignment="0" applyProtection="0"/>
    <xf numFmtId="199" fontId="126" fillId="0" borderId="24">
      <alignment horizontal="right" vertical="center"/>
    </xf>
    <xf numFmtId="195" fontId="120" fillId="0" borderId="0" applyFont="0" applyFill="0" applyBorder="0" applyAlignment="0" applyProtection="0"/>
    <xf numFmtId="219" fontId="128" fillId="0" borderId="24">
      <alignment horizontal="right" vertical="center"/>
    </xf>
    <xf numFmtId="43" fontId="52" fillId="0" borderId="0" applyFont="0" applyFill="0" applyBorder="0" applyAlignment="0" applyProtection="0"/>
    <xf numFmtId="0" fontId="52"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262" fontId="6" fillId="0" borderId="0" applyFont="0" applyFill="0" applyBorder="0" applyAlignment="0" applyProtection="0"/>
    <xf numFmtId="41" fontId="120" fillId="0" borderId="0" applyFont="0" applyFill="0" applyBorder="0" applyAlignment="0" applyProtection="0"/>
    <xf numFmtId="245" fontId="160" fillId="0" borderId="0" applyFont="0" applyFill="0" applyBorder="0" applyAlignment="0" applyProtection="0"/>
    <xf numFmtId="188" fontId="120" fillId="0" borderId="0" applyFont="0" applyFill="0" applyBorder="0" applyAlignment="0" applyProtection="0"/>
    <xf numFmtId="238"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195" fontId="120" fillId="0" borderId="0" applyFont="0" applyFill="0" applyBorder="0" applyAlignment="0" applyProtection="0"/>
    <xf numFmtId="43" fontId="120" fillId="0" borderId="0" applyFont="0" applyFill="0" applyBorder="0" applyAlignment="0" applyProtection="0"/>
    <xf numFmtId="199" fontId="126" fillId="0" borderId="24">
      <alignment horizontal="right" vertical="center"/>
    </xf>
    <xf numFmtId="164" fontId="120" fillId="0" borderId="0" applyFont="0" applyFill="0" applyBorder="0" applyAlignment="0" applyProtection="0"/>
    <xf numFmtId="212" fontId="11" fillId="0" borderId="24">
      <alignment horizontal="right" vertical="center"/>
    </xf>
    <xf numFmtId="164" fontId="120" fillId="0" borderId="0" applyFont="0" applyFill="0" applyBorder="0" applyAlignment="0" applyProtection="0"/>
    <xf numFmtId="250" fontId="11" fillId="0" borderId="24">
      <alignment horizontal="right" vertical="center"/>
    </xf>
    <xf numFmtId="164" fontId="120" fillId="0" borderId="0" applyFont="0" applyFill="0" applyBorder="0" applyAlignment="0" applyProtection="0"/>
    <xf numFmtId="3" fontId="6" fillId="0" borderId="0" applyFont="0" applyFill="0" applyBorder="0" applyAlignment="0" applyProtection="0"/>
    <xf numFmtId="188" fontId="120" fillId="0" borderId="0" applyFont="0" applyFill="0" applyBorder="0" applyAlignment="0" applyProtection="0"/>
    <xf numFmtId="220" fontId="120" fillId="0" borderId="0" applyFont="0" applyFill="0" applyBorder="0" applyAlignment="0" applyProtection="0"/>
    <xf numFmtId="188" fontId="135" fillId="0" borderId="0" applyFont="0" applyFill="0" applyBorder="0" applyAlignment="0" applyProtection="0"/>
    <xf numFmtId="228" fontId="142" fillId="0" borderId="0" applyFont="0" applyFill="0" applyBorder="0" applyAlignment="0" applyProtection="0"/>
    <xf numFmtId="220" fontId="142" fillId="0" borderId="0" applyFont="0" applyFill="0" applyBorder="0" applyAlignment="0" applyProtection="0"/>
    <xf numFmtId="165"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247" fontId="120" fillId="0" borderId="0" applyFont="0" applyFill="0" applyBorder="0" applyAlignment="0" applyProtection="0"/>
    <xf numFmtId="250" fontId="11" fillId="0" borderId="24">
      <alignment horizontal="right" vertical="center"/>
    </xf>
    <xf numFmtId="220" fontId="120" fillId="0" borderId="0" applyFont="0" applyFill="0" applyBorder="0" applyAlignment="0" applyProtection="0"/>
    <xf numFmtId="221" fontId="128" fillId="0" borderId="24">
      <alignment horizontal="right" vertical="center"/>
    </xf>
    <xf numFmtId="213" fontId="120" fillId="0" borderId="0" applyFont="0" applyFill="0" applyBorder="0" applyAlignment="0" applyProtection="0"/>
    <xf numFmtId="220" fontId="120" fillId="0" borderId="0" applyFont="0" applyFill="0" applyBorder="0" applyAlignment="0" applyProtection="0"/>
    <xf numFmtId="0" fontId="128" fillId="0" borderId="0"/>
    <xf numFmtId="222" fontId="120" fillId="0" borderId="0" applyFont="0" applyFill="0" applyBorder="0" applyAlignment="0" applyProtection="0"/>
    <xf numFmtId="242" fontId="6" fillId="0" borderId="0" applyFont="0" applyFill="0" applyBorder="0" applyAlignment="0" applyProtection="0"/>
    <xf numFmtId="220" fontId="120" fillId="0" borderId="0" applyFont="0" applyFill="0" applyBorder="0" applyAlignment="0" applyProtection="0"/>
    <xf numFmtId="273" fontId="122" fillId="0" borderId="0"/>
    <xf numFmtId="220" fontId="120" fillId="0" borderId="0" applyFont="0" applyFill="0" applyBorder="0" applyAlignment="0" applyProtection="0"/>
    <xf numFmtId="0" fontId="202" fillId="0" borderId="0" applyNumberFormat="0" applyFill="0" applyBorder="0" applyAlignment="0" applyProtection="0"/>
    <xf numFmtId="0" fontId="122" fillId="0" borderId="0" applyNumberFormat="0" applyFill="0" applyBorder="0" applyAlignment="0" applyProtection="0"/>
    <xf numFmtId="220" fontId="120" fillId="0" borderId="0" applyFont="0" applyFill="0" applyBorder="0" applyAlignment="0" applyProtection="0"/>
    <xf numFmtId="275" fontId="6" fillId="0" borderId="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88" fontId="120" fillId="0" borderId="0" applyFont="0" applyFill="0" applyBorder="0" applyAlignment="0" applyProtection="0"/>
    <xf numFmtId="0" fontId="122" fillId="0" borderId="0" applyNumberForma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222" fontId="120" fillId="0" borderId="0" applyFont="0" applyFill="0" applyBorder="0" applyAlignment="0" applyProtection="0"/>
    <xf numFmtId="222" fontId="120" fillId="0" borderId="0" applyFont="0" applyFill="0" applyBorder="0" applyAlignment="0" applyProtection="0"/>
    <xf numFmtId="43" fontId="4"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47"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43" fontId="52" fillId="0" borderId="0" applyFont="0" applyFill="0" applyBorder="0" applyAlignment="0" applyProtection="0"/>
    <xf numFmtId="207" fontId="6" fillId="0" borderId="0" applyFont="0" applyFill="0" applyBorder="0" applyAlignment="0" applyProtection="0"/>
    <xf numFmtId="0" fontId="6" fillId="0" borderId="0" applyFont="0" applyFill="0" applyBorder="0" applyAlignment="0" applyProtection="0"/>
    <xf numFmtId="222" fontId="120" fillId="0" borderId="0" applyFont="0" applyFill="0" applyBorder="0" applyAlignment="0" applyProtection="0"/>
    <xf numFmtId="238" fontId="120" fillId="0" borderId="0" applyFont="0" applyFill="0" applyBorder="0" applyAlignment="0" applyProtection="0"/>
    <xf numFmtId="0" fontId="131" fillId="35" borderId="0"/>
    <xf numFmtId="41" fontId="120" fillId="0" borderId="0" applyFont="0" applyFill="0" applyBorder="0" applyAlignment="0" applyProtection="0"/>
    <xf numFmtId="0" fontId="122" fillId="0" borderId="0"/>
    <xf numFmtId="23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61" fontId="120" fillId="0" borderId="0" applyFont="0" applyFill="0" applyBorder="0" applyAlignment="0" applyProtection="0"/>
    <xf numFmtId="187" fontId="120" fillId="0" borderId="0" applyFont="0" applyFill="0" applyBorder="0" applyAlignment="0" applyProtection="0"/>
    <xf numFmtId="222" fontId="120" fillId="0" borderId="0" applyFont="0" applyFill="0" applyBorder="0" applyAlignment="0" applyProtection="0"/>
    <xf numFmtId="199" fontId="126" fillId="0" borderId="24">
      <alignment horizontal="right" vertical="center"/>
    </xf>
    <xf numFmtId="0" fontId="141" fillId="0" borderId="0" applyProtection="0"/>
    <xf numFmtId="199" fontId="126" fillId="0" borderId="24">
      <alignment horizontal="right" vertical="center"/>
    </xf>
    <xf numFmtId="3" fontId="204" fillId="0" borderId="15" applyNumberFormat="0" applyAlignment="0">
      <alignment horizontal="center" vertical="center"/>
    </xf>
    <xf numFmtId="41" fontId="135"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0" fontId="1" fillId="0" borderId="0"/>
    <xf numFmtId="247" fontId="120" fillId="0" borderId="0" applyFont="0" applyFill="0" applyBorder="0" applyAlignment="0" applyProtection="0"/>
    <xf numFmtId="220" fontId="120" fillId="0" borderId="0" applyFont="0" applyFill="0" applyBorder="0" applyAlignment="0" applyProtection="0"/>
    <xf numFmtId="186" fontId="120" fillId="0" borderId="0" applyFont="0" applyFill="0" applyBorder="0" applyAlignment="0" applyProtection="0"/>
    <xf numFmtId="192" fontId="120" fillId="0" borderId="0" applyFont="0" applyFill="0" applyBorder="0" applyAlignment="0" applyProtection="0"/>
    <xf numFmtId="296" fontId="6" fillId="0" borderId="0" applyFont="0" applyFill="0" applyBorder="0" applyAlignment="0" applyProtection="0"/>
    <xf numFmtId="209" fontId="120" fillId="0" borderId="0" applyFont="0" applyFill="0" applyBorder="0" applyAlignment="0" applyProtection="0"/>
    <xf numFmtId="227" fontId="139" fillId="0" borderId="24">
      <alignment horizontal="right" vertical="center"/>
    </xf>
    <xf numFmtId="165" fontId="120" fillId="0" borderId="0" applyFont="0" applyFill="0" applyBorder="0" applyAlignment="0" applyProtection="0"/>
    <xf numFmtId="194" fontId="120" fillId="0" borderId="0" applyFont="0" applyFill="0" applyBorder="0" applyAlignment="0" applyProtection="0"/>
    <xf numFmtId="193" fontId="120" fillId="0" borderId="0" applyFont="0" applyFill="0" applyBorder="0" applyAlignment="0" applyProtection="0"/>
    <xf numFmtId="186" fontId="120" fillId="0" borderId="0" applyFont="0" applyFill="0" applyBorder="0" applyAlignment="0" applyProtection="0"/>
    <xf numFmtId="191" fontId="120" fillId="0" borderId="0" applyFont="0" applyFill="0" applyBorder="0" applyAlignment="0" applyProtection="0"/>
    <xf numFmtId="199" fontId="126" fillId="0" borderId="24">
      <alignment horizontal="right" vertical="center"/>
    </xf>
    <xf numFmtId="227" fontId="139" fillId="0" borderId="24">
      <alignment horizontal="right" vertical="center"/>
    </xf>
    <xf numFmtId="221" fontId="128" fillId="0" borderId="24">
      <alignment horizontal="right" vertical="center"/>
    </xf>
    <xf numFmtId="43" fontId="120" fillId="0" borderId="0" applyFont="0" applyFill="0" applyBorder="0" applyAlignment="0" applyProtection="0"/>
    <xf numFmtId="209" fontId="120" fillId="0" borderId="0" applyFont="0" applyFill="0" applyBorder="0" applyAlignment="0" applyProtection="0"/>
    <xf numFmtId="209" fontId="120" fillId="0" borderId="0" applyFont="0" applyFill="0" applyBorder="0" applyAlignment="0" applyProtection="0"/>
    <xf numFmtId="197" fontId="6" fillId="0" borderId="0" applyFill="0" applyBorder="0" applyAlignment="0"/>
    <xf numFmtId="43" fontId="120" fillId="0" borderId="0" applyFont="0" applyFill="0" applyBorder="0" applyAlignment="0" applyProtection="0"/>
    <xf numFmtId="219" fontId="128" fillId="0" borderId="24">
      <alignment horizontal="right" vertical="center"/>
    </xf>
    <xf numFmtId="186" fontId="120" fillId="0" borderId="0" applyFont="0" applyFill="0" applyBorder="0" applyAlignment="0" applyProtection="0"/>
    <xf numFmtId="197" fontId="6" fillId="0" borderId="0" applyFill="0" applyBorder="0" applyAlignment="0"/>
    <xf numFmtId="43" fontId="120" fillId="0" borderId="0" applyFont="0" applyFill="0" applyBorder="0" applyAlignment="0" applyProtection="0"/>
    <xf numFmtId="209" fontId="120" fillId="0" borderId="0" applyFont="0" applyFill="0" applyBorder="0" applyAlignment="0" applyProtection="0"/>
    <xf numFmtId="0" fontId="122" fillId="0" borderId="0"/>
    <xf numFmtId="193" fontId="120" fillId="0" borderId="0" applyFont="0" applyFill="0" applyBorder="0" applyAlignment="0" applyProtection="0"/>
    <xf numFmtId="43" fontId="120" fillId="0" borderId="0" applyFont="0" applyFill="0" applyBorder="0" applyAlignment="0" applyProtection="0"/>
    <xf numFmtId="194" fontId="120" fillId="0" borderId="0" applyFont="0" applyFill="0" applyBorder="0" applyAlignment="0" applyProtection="0"/>
    <xf numFmtId="199" fontId="126" fillId="0" borderId="24">
      <alignment horizontal="right" vertical="center"/>
    </xf>
    <xf numFmtId="165" fontId="120" fillId="0" borderId="0" applyFont="0" applyFill="0" applyBorder="0" applyAlignment="0" applyProtection="0"/>
    <xf numFmtId="165" fontId="120" fillId="0" borderId="0" applyFont="0" applyFill="0" applyBorder="0" applyAlignment="0" applyProtection="0"/>
    <xf numFmtId="165" fontId="52" fillId="0" borderId="0" applyFont="0" applyFill="0" applyBorder="0" applyAlignment="0" applyProtection="0"/>
    <xf numFmtId="43" fontId="117" fillId="0" borderId="0" applyFont="0" applyFill="0" applyBorder="0" applyAlignment="0" applyProtection="0"/>
    <xf numFmtId="165" fontId="120" fillId="0" borderId="0" applyFont="0" applyFill="0" applyBorder="0" applyAlignment="0" applyProtection="0"/>
    <xf numFmtId="43" fontId="4" fillId="0" borderId="0" applyFont="0" applyFill="0" applyBorder="0" applyAlignment="0" applyProtection="0"/>
    <xf numFmtId="165" fontId="120" fillId="0" borderId="0" applyFont="0" applyFill="0" applyBorder="0" applyAlignment="0" applyProtection="0"/>
    <xf numFmtId="209" fontId="120" fillId="0" borderId="0" applyFont="0" applyFill="0" applyBorder="0" applyAlignment="0" applyProtection="0"/>
    <xf numFmtId="290" fontId="11" fillId="0" borderId="0"/>
    <xf numFmtId="206" fontId="120" fillId="0" borderId="0" applyFont="0" applyFill="0" applyBorder="0" applyAlignment="0" applyProtection="0"/>
    <xf numFmtId="0" fontId="122" fillId="0" borderId="0"/>
    <xf numFmtId="220" fontId="142" fillId="0" borderId="0" applyFont="0" applyFill="0" applyBorder="0" applyAlignment="0" applyProtection="0"/>
    <xf numFmtId="186" fontId="120" fillId="0" borderId="0" applyFont="0" applyFill="0" applyBorder="0" applyAlignment="0" applyProtection="0"/>
    <xf numFmtId="0" fontId="120" fillId="0" borderId="0" applyFont="0" applyFill="0" applyBorder="0" applyAlignment="0" applyProtection="0"/>
    <xf numFmtId="212" fontId="11" fillId="0" borderId="24">
      <alignment horizontal="right" vertical="center"/>
    </xf>
    <xf numFmtId="209" fontId="120" fillId="0" borderId="0" applyFont="0" applyFill="0" applyBorder="0" applyAlignment="0" applyProtection="0"/>
    <xf numFmtId="4" fontId="190" fillId="33" borderId="0" applyNumberFormat="0" applyProtection="0">
      <alignment horizontal="left" vertical="center" indent="1"/>
    </xf>
    <xf numFmtId="209" fontId="120" fillId="0" borderId="0" applyFont="0" applyFill="0" applyBorder="0" applyAlignment="0" applyProtection="0"/>
    <xf numFmtId="209" fontId="120" fillId="0" borderId="0" applyFont="0" applyFill="0" applyBorder="0" applyAlignment="0" applyProtection="0"/>
    <xf numFmtId="221" fontId="128" fillId="0" borderId="24">
      <alignment horizontal="right" vertical="center"/>
    </xf>
    <xf numFmtId="192" fontId="120" fillId="0" borderId="0" applyFont="0" applyFill="0" applyBorder="0" applyAlignment="0" applyProtection="0"/>
    <xf numFmtId="0" fontId="206" fillId="0" borderId="0"/>
    <xf numFmtId="0" fontId="52" fillId="46" borderId="0" applyNumberFormat="0" applyBorder="0" applyAlignment="0" applyProtection="0"/>
    <xf numFmtId="191"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43" fontId="52" fillId="0" borderId="0" applyFont="0" applyFill="0" applyBorder="0" applyAlignment="0" applyProtection="0"/>
    <xf numFmtId="218" fontId="6" fillId="0" borderId="0" applyFill="0" applyBorder="0" applyAlignment="0"/>
    <xf numFmtId="216" fontId="120" fillId="0" borderId="0" applyFont="0" applyFill="0" applyBorder="0" applyAlignment="0" applyProtection="0"/>
    <xf numFmtId="186" fontId="120" fillId="0" borderId="0" applyFont="0" applyFill="0" applyBorder="0" applyAlignment="0" applyProtection="0"/>
    <xf numFmtId="0" fontId="158" fillId="0" borderId="0"/>
    <xf numFmtId="0" fontId="156" fillId="0" borderId="0" applyProtection="0"/>
    <xf numFmtId="186" fontId="120" fillId="0" borderId="0" applyFont="0" applyFill="0" applyBorder="0" applyAlignment="0" applyProtection="0"/>
    <xf numFmtId="186" fontId="120" fillId="0" borderId="0" applyFont="0" applyFill="0" applyBorder="0" applyAlignment="0" applyProtection="0"/>
    <xf numFmtId="227" fontId="139" fillId="0" borderId="24">
      <alignment horizontal="right" vertical="center"/>
    </xf>
    <xf numFmtId="276" fontId="145"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0" fontId="6" fillId="0" borderId="0"/>
    <xf numFmtId="43" fontId="120" fillId="0" borderId="0" applyFont="0" applyFill="0" applyBorder="0" applyAlignment="0" applyProtection="0"/>
    <xf numFmtId="188" fontId="11" fillId="0" borderId="0" applyFont="0" applyFill="0" applyBorder="0" applyAlignment="0" applyProtection="0"/>
    <xf numFmtId="209" fontId="120" fillId="0" borderId="0" applyFont="0" applyFill="0" applyBorder="0" applyAlignment="0" applyProtection="0"/>
    <xf numFmtId="43" fontId="120" fillId="0" borderId="0" applyFont="0" applyFill="0" applyBorder="0" applyAlignment="0" applyProtection="0"/>
    <xf numFmtId="0" fontId="4" fillId="0" borderId="0"/>
    <xf numFmtId="209" fontId="120" fillId="0" borderId="0" applyFont="0" applyFill="0" applyBorder="0" applyAlignment="0" applyProtection="0"/>
    <xf numFmtId="43" fontId="120" fillId="0" borderId="0" applyFont="0" applyFill="0" applyBorder="0" applyAlignment="0" applyProtection="0"/>
    <xf numFmtId="186" fontId="120" fillId="0" borderId="0" applyFont="0" applyFill="0" applyBorder="0" applyAlignment="0" applyProtection="0"/>
    <xf numFmtId="209" fontId="120" fillId="0" borderId="0" applyFont="0" applyFill="0" applyBorder="0" applyAlignment="0" applyProtection="0"/>
    <xf numFmtId="199" fontId="126" fillId="0" borderId="24">
      <alignment horizontal="right" vertical="center"/>
    </xf>
    <xf numFmtId="43" fontId="120" fillId="0" borderId="0" applyFont="0" applyFill="0" applyBorder="0" applyAlignment="0" applyProtection="0"/>
    <xf numFmtId="186" fontId="120" fillId="0" borderId="0" applyFont="0" applyFill="0" applyBorder="0" applyAlignment="0" applyProtection="0"/>
    <xf numFmtId="0" fontId="6" fillId="0" borderId="0" applyFont="0" applyFill="0" applyBorder="0" applyAlignment="0" applyProtection="0"/>
    <xf numFmtId="43" fontId="120" fillId="0" borderId="0" applyFont="0" applyFill="0" applyBorder="0" applyAlignment="0" applyProtection="0"/>
    <xf numFmtId="209" fontId="120" fillId="0" borderId="0" applyFont="0" applyFill="0" applyBorder="0" applyAlignment="0" applyProtection="0"/>
    <xf numFmtId="43" fontId="6" fillId="0" borderId="0" applyFont="0" applyFill="0" applyBorder="0" applyAlignment="0" applyProtection="0"/>
    <xf numFmtId="216" fontId="120" fillId="0" borderId="0" applyFont="0" applyFill="0" applyBorder="0" applyAlignment="0" applyProtection="0"/>
    <xf numFmtId="199" fontId="126" fillId="0" borderId="24">
      <alignment horizontal="right" vertical="center"/>
    </xf>
    <xf numFmtId="165" fontId="120" fillId="0" borderId="0" applyFont="0" applyFill="0" applyBorder="0" applyAlignment="0" applyProtection="0"/>
    <xf numFmtId="216" fontId="120" fillId="0" borderId="0" applyFont="0" applyFill="0" applyBorder="0" applyAlignment="0" applyProtection="0"/>
    <xf numFmtId="201" fontId="120" fillId="0" borderId="24">
      <alignment horizontal="right" vertical="center"/>
    </xf>
    <xf numFmtId="264" fontId="6" fillId="0" borderId="0" applyFill="0" applyBorder="0" applyAlignment="0"/>
    <xf numFmtId="43" fontId="120" fillId="0" borderId="0" applyFont="0" applyFill="0" applyBorder="0" applyAlignment="0" applyProtection="0"/>
    <xf numFmtId="0" fontId="1" fillId="0" borderId="0"/>
    <xf numFmtId="186" fontId="120" fillId="0" borderId="0" applyFont="0" applyFill="0" applyBorder="0" applyAlignment="0" applyProtection="0"/>
    <xf numFmtId="191" fontId="120" fillId="0" borderId="0" applyFont="0" applyFill="0" applyBorder="0" applyAlignment="0" applyProtection="0"/>
    <xf numFmtId="0" fontId="6" fillId="0" borderId="0"/>
    <xf numFmtId="209" fontId="120" fillId="0" borderId="0" applyFont="0" applyFill="0" applyBorder="0" applyAlignment="0" applyProtection="0"/>
    <xf numFmtId="209" fontId="120" fillId="0" borderId="0" applyFont="0" applyFill="0" applyBorder="0" applyAlignment="0" applyProtection="0"/>
    <xf numFmtId="216" fontId="120" fillId="0" borderId="0" applyFont="0" applyFill="0" applyBorder="0" applyAlignment="0" applyProtection="0"/>
    <xf numFmtId="207" fontId="6" fillId="0" borderId="0" applyFill="0" applyBorder="0" applyAlignment="0"/>
    <xf numFmtId="43" fontId="120" fillId="0" borderId="0" applyFont="0" applyFill="0" applyBorder="0" applyAlignment="0" applyProtection="0"/>
    <xf numFmtId="193" fontId="120" fillId="0" borderId="0" applyFont="0" applyFill="0" applyBorder="0" applyAlignment="0" applyProtection="0"/>
    <xf numFmtId="219" fontId="128" fillId="0" borderId="24">
      <alignment horizontal="right" vertical="center"/>
    </xf>
    <xf numFmtId="186" fontId="120" fillId="0" borderId="0" applyFont="0" applyFill="0" applyBorder="0" applyAlignment="0" applyProtection="0"/>
    <xf numFmtId="212" fontId="11" fillId="0" borderId="24">
      <alignment horizontal="right" vertical="center"/>
    </xf>
    <xf numFmtId="193"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186"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280" fontId="120" fillId="0" borderId="0" applyFont="0" applyFill="0" applyBorder="0" applyAlignment="0" applyProtection="0"/>
    <xf numFmtId="257" fontId="120" fillId="0" borderId="0" applyFont="0" applyFill="0" applyBorder="0" applyAlignment="0" applyProtection="0"/>
    <xf numFmtId="221" fontId="128" fillId="0" borderId="24">
      <alignment horizontal="right" vertical="center"/>
    </xf>
    <xf numFmtId="216" fontId="120" fillId="0" borderId="0" applyFont="0" applyFill="0" applyBorder="0" applyAlignment="0" applyProtection="0"/>
    <xf numFmtId="243" fontId="6" fillId="0" borderId="0" applyFill="0" applyBorder="0" applyAlignment="0"/>
    <xf numFmtId="0" fontId="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221" fontId="128" fillId="0" borderId="24">
      <alignment horizontal="right" vertical="center"/>
    </xf>
    <xf numFmtId="191" fontId="120" fillId="0" borderId="0" applyFont="0" applyFill="0" applyBorder="0" applyAlignment="0" applyProtection="0"/>
    <xf numFmtId="221" fontId="128" fillId="0" borderId="24">
      <alignment horizontal="right" vertical="center"/>
    </xf>
    <xf numFmtId="9" fontId="52" fillId="0" borderId="0" applyFont="0" applyFill="0" applyBorder="0" applyAlignment="0" applyProtection="0"/>
    <xf numFmtId="186" fontId="120" fillId="0" borderId="0" applyFont="0" applyFill="0" applyBorder="0" applyAlignment="0" applyProtection="0"/>
    <xf numFmtId="188" fontId="142" fillId="0" borderId="0" applyFont="0" applyFill="0" applyBorder="0" applyAlignment="0" applyProtection="0"/>
    <xf numFmtId="228" fontId="142" fillId="0" borderId="0" applyFont="0" applyFill="0" applyBorder="0" applyAlignment="0" applyProtection="0"/>
    <xf numFmtId="207" fontId="6" fillId="0" borderId="0" applyFill="0" applyBorder="0" applyAlignment="0"/>
    <xf numFmtId="252" fontId="142" fillId="0" borderId="0" applyFont="0" applyFill="0" applyBorder="0" applyAlignment="0" applyProtection="0"/>
    <xf numFmtId="228" fontId="142" fillId="0" borderId="0" applyFont="0" applyFill="0" applyBorder="0" applyAlignment="0" applyProtection="0"/>
    <xf numFmtId="207" fontId="6"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0" fontId="146" fillId="0" borderId="0" applyNumberFormat="0" applyFill="0" applyBorder="0" applyAlignment="0" applyProtection="0"/>
    <xf numFmtId="43" fontId="1" fillId="0" borderId="0" applyFont="0" applyFill="0" applyBorder="0" applyAlignment="0" applyProtection="0"/>
    <xf numFmtId="228" fontId="142" fillId="0" borderId="0" applyFont="0" applyFill="0" applyBorder="0" applyAlignment="0" applyProtection="0"/>
    <xf numFmtId="43" fontId="1" fillId="0" borderId="0" applyFont="0" applyFill="0" applyBorder="0" applyAlignment="0" applyProtection="0"/>
    <xf numFmtId="252"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189" fontId="6" fillId="0" borderId="24">
      <alignment horizontal="right" vertical="center"/>
    </xf>
    <xf numFmtId="0" fontId="122" fillId="0" borderId="0" applyNumberFormat="0" applyFill="0" applyBorder="0" applyAlignment="0" applyProtection="0"/>
    <xf numFmtId="219" fontId="128" fillId="0" borderId="24">
      <alignment horizontal="right" vertical="center"/>
    </xf>
    <xf numFmtId="246" fontId="142" fillId="0" borderId="0" applyFont="0" applyFill="0" applyBorder="0" applyAlignment="0" applyProtection="0"/>
    <xf numFmtId="42" fontId="120" fillId="0" borderId="0" applyFont="0" applyFill="0" applyBorder="0" applyAlignment="0" applyProtection="0"/>
    <xf numFmtId="209" fontId="6" fillId="0" borderId="0" applyFont="0" applyFill="0" applyBorder="0" applyAlignment="0" applyProtection="0"/>
    <xf numFmtId="231" fontId="120" fillId="0" borderId="0" applyFont="0" applyFill="0" applyBorder="0" applyAlignment="0" applyProtection="0"/>
    <xf numFmtId="199" fontId="126" fillId="0" borderId="24">
      <alignment horizontal="right" vertical="center"/>
    </xf>
    <xf numFmtId="42" fontId="120" fillId="0" borderId="0" applyFont="0" applyFill="0" applyBorder="0" applyAlignment="0" applyProtection="0"/>
    <xf numFmtId="42" fontId="120" fillId="0" borderId="0" applyFont="0" applyFill="0" applyBorder="0" applyAlignment="0" applyProtection="0"/>
    <xf numFmtId="0" fontId="1" fillId="0" borderId="0"/>
    <xf numFmtId="42" fontId="120" fillId="0" borderId="0" applyFont="0" applyFill="0" applyBorder="0" applyAlignment="0" applyProtection="0"/>
    <xf numFmtId="42"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42" fontId="120" fillId="0" borderId="0" applyFont="0" applyFill="0" applyBorder="0" applyAlignment="0" applyProtection="0"/>
    <xf numFmtId="43" fontId="1" fillId="0" borderId="0" applyFont="0" applyFill="0" applyBorder="0" applyAlignment="0" applyProtection="0"/>
    <xf numFmtId="0" fontId="122" fillId="0" borderId="0" applyNumberFormat="0" applyFill="0" applyBorder="0" applyAlignment="0" applyProtection="0"/>
    <xf numFmtId="188" fontId="120"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0" fontId="52" fillId="34" borderId="7" applyNumberFormat="0" applyFont="0" applyAlignment="0" applyProtection="0"/>
    <xf numFmtId="0" fontId="122" fillId="0" borderId="0" applyNumberFormat="0" applyFill="0" applyBorder="0" applyAlignment="0" applyProtection="0"/>
    <xf numFmtId="212"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85"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52" fontId="142" fillId="0" borderId="0" applyFont="0" applyFill="0" applyBorder="0" applyAlignment="0" applyProtection="0"/>
    <xf numFmtId="254"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212" fontId="11" fillId="0" borderId="24">
      <alignment horizontal="right" vertical="center"/>
    </xf>
    <xf numFmtId="198" fontId="120" fillId="0" borderId="0" applyFont="0" applyFill="0" applyBorder="0" applyAlignment="0" applyProtection="0"/>
    <xf numFmtId="189" fontId="6" fillId="0" borderId="24">
      <alignment horizontal="right" vertical="center"/>
    </xf>
    <xf numFmtId="206" fontId="142" fillId="0" borderId="0" applyFont="0" applyFill="0" applyBorder="0" applyAlignment="0" applyProtection="0"/>
    <xf numFmtId="230" fontId="164" fillId="0" borderId="0" applyFont="0" applyFill="0" applyBorder="0" applyAlignment="0" applyProtection="0"/>
    <xf numFmtId="236" fontId="120" fillId="0" borderId="0" applyFont="0" applyFill="0" applyBorder="0" applyAlignment="0" applyProtection="0"/>
    <xf numFmtId="198" fontId="120" fillId="0" borderId="0" applyFont="0" applyFill="0" applyBorder="0" applyAlignment="0" applyProtection="0"/>
    <xf numFmtId="189" fontId="6" fillId="0" borderId="24">
      <alignment horizontal="right" vertical="center"/>
    </xf>
    <xf numFmtId="218" fontId="6" fillId="0" borderId="0" applyFill="0" applyBorder="0" applyAlignment="0"/>
    <xf numFmtId="0" fontId="131" fillId="35" borderId="0"/>
    <xf numFmtId="198" fontId="120" fillId="0" borderId="0" applyFont="0" applyFill="0" applyBorder="0" applyAlignment="0" applyProtection="0"/>
    <xf numFmtId="222" fontId="120" fillId="0" borderId="0" applyFont="0" applyFill="0" applyBorder="0" applyAlignment="0" applyProtection="0"/>
    <xf numFmtId="239" fontId="120" fillId="0" borderId="0" applyFont="0" applyFill="0" applyBorder="0" applyAlignment="0" applyProtection="0"/>
    <xf numFmtId="192" fontId="135" fillId="0" borderId="0" applyFont="0" applyFill="0" applyBorder="0" applyAlignment="0" applyProtection="0"/>
    <xf numFmtId="198" fontId="120" fillId="0" borderId="0" applyFont="0" applyFill="0" applyBorder="0" applyAlignment="0" applyProtection="0"/>
    <xf numFmtId="213" fontId="120"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206" fontId="120" fillId="0" borderId="0" applyFont="0" applyFill="0" applyBorder="0" applyAlignment="0" applyProtection="0"/>
    <xf numFmtId="267" fontId="156" fillId="0" borderId="0" applyFont="0" applyFill="0" applyBorder="0" applyAlignment="0" applyProtection="0"/>
    <xf numFmtId="43" fontId="6" fillId="0" borderId="0" applyFont="0" applyFill="0" applyBorder="0" applyAlignment="0" applyProtection="0"/>
    <xf numFmtId="0" fontId="122" fillId="0" borderId="0" applyNumberFormat="0" applyFill="0" applyBorder="0" applyAlignment="0" applyProtection="0"/>
    <xf numFmtId="0" fontId="125" fillId="0" borderId="0"/>
    <xf numFmtId="0" fontId="125" fillId="0" borderId="0"/>
    <xf numFmtId="231" fontId="120" fillId="0" borderId="0" applyFont="0" applyFill="0" applyBorder="0" applyAlignment="0" applyProtection="0"/>
    <xf numFmtId="0" fontId="208" fillId="0" borderId="42"/>
    <xf numFmtId="166" fontId="136"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125" fillId="0" borderId="0"/>
    <xf numFmtId="42" fontId="120" fillId="0" borderId="0" applyFont="0" applyFill="0" applyBorder="0" applyAlignment="0" applyProtection="0"/>
    <xf numFmtId="0" fontId="209" fillId="0" borderId="0"/>
    <xf numFmtId="42" fontId="120" fillId="0" borderId="0" applyFont="0" applyFill="0" applyBorder="0" applyAlignment="0" applyProtection="0"/>
    <xf numFmtId="218" fontId="6" fillId="0" borderId="0" applyFill="0" applyBorder="0" applyAlignment="0"/>
    <xf numFmtId="188" fontId="142" fillId="0" borderId="0" applyFont="0" applyFill="0" applyBorder="0" applyAlignment="0" applyProtection="0"/>
    <xf numFmtId="0" fontId="52" fillId="47" borderId="0" applyNumberFormat="0" applyBorder="0" applyAlignment="0" applyProtection="0"/>
    <xf numFmtId="253"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217" fontId="187" fillId="0" borderId="41" applyFont="0" applyFill="0" applyBorder="0"/>
    <xf numFmtId="164" fontId="120" fillId="0" borderId="0" applyFont="0" applyFill="0" applyBorder="0" applyAlignment="0" applyProtection="0"/>
    <xf numFmtId="43" fontId="52" fillId="0" borderId="0" applyFont="0" applyFill="0" applyBorder="0" applyAlignment="0" applyProtection="0"/>
    <xf numFmtId="195" fontId="120" fillId="0" borderId="0" applyFont="0" applyFill="0" applyBorder="0" applyAlignment="0" applyProtection="0"/>
    <xf numFmtId="41"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38" fontId="120" fillId="0" borderId="0" applyFont="0" applyFill="0" applyBorder="0" applyAlignment="0" applyProtection="0"/>
    <xf numFmtId="199" fontId="126" fillId="0" borderId="24">
      <alignment horizontal="right" vertical="center"/>
    </xf>
    <xf numFmtId="164" fontId="1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47"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0" fontId="151" fillId="0" borderId="0" applyNumberFormat="0" applyFill="0" applyBorder="0" applyAlignment="0" applyProtection="0">
      <alignment vertical="top"/>
      <protection locked="0"/>
    </xf>
    <xf numFmtId="188" fontId="120" fillId="0" borderId="0" applyFont="0" applyFill="0" applyBorder="0" applyAlignment="0" applyProtection="0"/>
    <xf numFmtId="238" fontId="120" fillId="0" borderId="0" applyFont="0" applyFill="0" applyBorder="0" applyAlignment="0" applyProtection="0"/>
    <xf numFmtId="41" fontId="120" fillId="0" borderId="0" applyFont="0" applyFill="0" applyBorder="0" applyAlignment="0" applyProtection="0"/>
    <xf numFmtId="195"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88" fontId="120" fillId="0" borderId="0" applyFont="0" applyFill="0" applyBorder="0" applyAlignment="0" applyProtection="0"/>
    <xf numFmtId="199" fontId="126" fillId="0" borderId="24">
      <alignment horizontal="right" vertical="center"/>
    </xf>
    <xf numFmtId="199" fontId="126" fillId="0" borderId="24">
      <alignment horizontal="right" vertical="center"/>
    </xf>
    <xf numFmtId="0" fontId="151" fillId="0" borderId="0" applyNumberFormat="0" applyFill="0" applyBorder="0" applyAlignment="0" applyProtection="0">
      <alignment vertical="top"/>
      <protection locked="0"/>
    </xf>
    <xf numFmtId="164"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247" fontId="120" fillId="0" borderId="0" applyFont="0" applyFill="0" applyBorder="0" applyAlignment="0" applyProtection="0"/>
    <xf numFmtId="213"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220" fontId="120" fillId="0" borderId="0" applyFont="0" applyFill="0" applyBorder="0" applyAlignment="0" applyProtection="0"/>
    <xf numFmtId="221" fontId="128" fillId="0" borderId="24">
      <alignment horizontal="right" vertical="center"/>
    </xf>
    <xf numFmtId="186"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0" fontId="149" fillId="39" borderId="0" applyNumberFormat="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99" fontId="126" fillId="0" borderId="24">
      <alignment horizontal="right" vertical="center"/>
    </xf>
    <xf numFmtId="164" fontId="120" fillId="0" borderId="0" applyFont="0" applyFill="0" applyBorder="0" applyAlignment="0" applyProtection="0"/>
    <xf numFmtId="188" fontId="120" fillId="0" borderId="0" applyFont="0" applyFill="0" applyBorder="0" applyAlignment="0" applyProtection="0"/>
    <xf numFmtId="0" fontId="8" fillId="0" borderId="0" applyNumberFormat="0" applyFont="0" applyFill="0" applyBorder="0" applyProtection="0">
      <alignment horizontal="left" vertical="center"/>
    </xf>
    <xf numFmtId="0" fontId="131" fillId="35" borderId="0"/>
    <xf numFmtId="41" fontId="120" fillId="0" borderId="0" applyFont="0" applyFill="0" applyBorder="0" applyAlignment="0" applyProtection="0"/>
    <xf numFmtId="0" fontId="162" fillId="0" borderId="0" applyNumberFormat="0" applyFill="0" applyBorder="0" applyProtection="0">
      <alignment vertical="center"/>
    </xf>
    <xf numFmtId="188" fontId="120" fillId="0" borderId="0" applyFont="0" applyFill="0" applyBorder="0" applyAlignment="0" applyProtection="0"/>
    <xf numFmtId="220" fontId="120" fillId="0" borderId="0" applyFont="0" applyFill="0" applyBorder="0" applyAlignment="0" applyProtection="0"/>
    <xf numFmtId="188" fontId="120" fillId="0" borderId="0" applyFont="0" applyFill="0" applyBorder="0" applyAlignment="0" applyProtection="0"/>
    <xf numFmtId="38" fontId="166" fillId="25" borderId="0" applyNumberFormat="0" applyBorder="0" applyAlignment="0" applyProtection="0"/>
    <xf numFmtId="0" fontId="127" fillId="0" borderId="0" applyProtection="0"/>
    <xf numFmtId="41" fontId="120" fillId="0" borderId="0" applyFont="0" applyFill="0" applyBorder="0" applyAlignment="0" applyProtection="0"/>
    <xf numFmtId="0" fontId="131" fillId="0" borderId="0">
      <alignment wrapText="1"/>
    </xf>
    <xf numFmtId="220" fontId="120" fillId="0" borderId="0" applyFont="0" applyFill="0" applyBorder="0" applyAlignment="0" applyProtection="0"/>
    <xf numFmtId="41" fontId="120" fillId="0" borderId="0" applyFont="0" applyFill="0" applyBorder="0" applyAlignment="0" applyProtection="0"/>
    <xf numFmtId="9" fontId="211" fillId="0" borderId="0" applyBorder="0" applyAlignment="0" applyProtection="0"/>
    <xf numFmtId="188" fontId="120" fillId="0" borderId="0" applyFont="0" applyFill="0" applyBorder="0" applyAlignment="0" applyProtection="0"/>
    <xf numFmtId="43" fontId="52" fillId="0" borderId="0" applyFont="0" applyFill="0" applyBorder="0" applyAlignment="0" applyProtection="0"/>
    <xf numFmtId="43" fontId="117" fillId="0" borderId="0" applyFont="0" applyFill="0" applyBorder="0" applyAlignment="0" applyProtection="0"/>
    <xf numFmtId="222" fontId="120" fillId="0" borderId="0" applyFont="0" applyFill="0" applyBorder="0" applyAlignment="0" applyProtection="0"/>
    <xf numFmtId="164" fontId="120" fillId="0" borderId="0" applyFont="0" applyFill="0" applyBorder="0" applyAlignment="0" applyProtection="0"/>
    <xf numFmtId="222" fontId="120" fillId="0" borderId="0" applyFont="0" applyFill="0" applyBorder="0" applyAlignment="0" applyProtection="0"/>
    <xf numFmtId="256" fontId="6"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47" fontId="120" fillId="0" borderId="0" applyFont="0" applyFill="0" applyBorder="0" applyAlignment="0" applyProtection="0"/>
    <xf numFmtId="220" fontId="120" fillId="0" borderId="0" applyFont="0" applyFill="0" applyBorder="0" applyAlignment="0" applyProtection="0"/>
    <xf numFmtId="188" fontId="120" fillId="0" borderId="0" applyFont="0" applyFill="0" applyBorder="0" applyAlignment="0" applyProtection="0"/>
    <xf numFmtId="221" fontId="128" fillId="0" borderId="24">
      <alignment horizontal="right" vertical="center"/>
    </xf>
    <xf numFmtId="222" fontId="120" fillId="0" borderId="0" applyFont="0" applyFill="0" applyBorder="0" applyAlignment="0" applyProtection="0"/>
    <xf numFmtId="238" fontId="120" fillId="0" borderId="0" applyFont="0" applyFill="0" applyBorder="0" applyAlignment="0" applyProtection="0"/>
    <xf numFmtId="41"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4" fontId="119" fillId="33" borderId="0" applyNumberFormat="0" applyProtection="0">
      <alignment horizontal="left" vertical="center" indent="1"/>
    </xf>
    <xf numFmtId="238" fontId="120" fillId="0" borderId="0" applyFont="0" applyFill="0" applyBorder="0" applyAlignment="0" applyProtection="0"/>
    <xf numFmtId="206" fontId="142" fillId="0" borderId="0" applyFont="0" applyFill="0" applyBorder="0" applyAlignment="0" applyProtection="0"/>
    <xf numFmtId="236"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0" fontId="131" fillId="35" borderId="0"/>
    <xf numFmtId="41" fontId="120" fillId="0" borderId="0" applyFont="0" applyFill="0" applyBorder="0" applyAlignment="0" applyProtection="0"/>
    <xf numFmtId="41" fontId="120" fillId="0" borderId="0" applyFont="0" applyFill="0" applyBorder="0" applyAlignment="0" applyProtection="0"/>
    <xf numFmtId="0" fontId="6" fillId="0" borderId="0" applyFont="0" applyFill="0" applyBorder="0" applyAlignment="0" applyProtection="0"/>
    <xf numFmtId="0" fontId="6" fillId="0" borderId="0"/>
    <xf numFmtId="41" fontId="120" fillId="0" borderId="0" applyFont="0" applyFill="0" applyBorder="0" applyAlignment="0" applyProtection="0"/>
    <xf numFmtId="220" fontId="120" fillId="0" borderId="0" applyFont="0" applyFill="0" applyBorder="0" applyAlignment="0" applyProtection="0"/>
    <xf numFmtId="43" fontId="120" fillId="0" borderId="0" applyFont="0" applyFill="0" applyBorder="0" applyAlignment="0" applyProtection="0"/>
    <xf numFmtId="209" fontId="120" fillId="0" borderId="0" applyFont="0" applyFill="0" applyBorder="0" applyAlignment="0" applyProtection="0"/>
    <xf numFmtId="250" fontId="11" fillId="0" borderId="24">
      <alignment horizontal="right" vertical="center"/>
    </xf>
    <xf numFmtId="165" fontId="120" fillId="0" borderId="0" applyFont="0" applyFill="0" applyBorder="0" applyAlignment="0" applyProtection="0"/>
    <xf numFmtId="0" fontId="158" fillId="0" borderId="0"/>
    <xf numFmtId="209" fontId="135" fillId="0" borderId="0" applyFont="0" applyFill="0" applyBorder="0" applyAlignment="0" applyProtection="0"/>
    <xf numFmtId="194" fontId="120" fillId="0" borderId="0" applyFont="0" applyFill="0" applyBorder="0" applyAlignment="0" applyProtection="0"/>
    <xf numFmtId="193" fontId="120" fillId="0" borderId="0" applyFont="0" applyFill="0" applyBorder="0" applyAlignment="0" applyProtection="0"/>
    <xf numFmtId="186" fontId="120" fillId="0" borderId="0" applyFont="0" applyFill="0" applyBorder="0" applyAlignment="0" applyProtection="0"/>
    <xf numFmtId="165" fontId="120" fillId="0" borderId="0" applyFont="0" applyFill="0" applyBorder="0" applyAlignment="0" applyProtection="0"/>
    <xf numFmtId="221" fontId="128" fillId="0" borderId="24">
      <alignment horizontal="right" vertical="center"/>
    </xf>
    <xf numFmtId="191" fontId="120" fillId="0" borderId="0" applyFont="0" applyFill="0" applyBorder="0" applyAlignment="0" applyProtection="0"/>
    <xf numFmtId="260" fontId="125" fillId="0" borderId="0" applyFill="0" applyBorder="0" applyAlignment="0"/>
    <xf numFmtId="209" fontId="120" fillId="0" borderId="0" applyFont="0" applyFill="0" applyBorder="0" applyAlignment="0" applyProtection="0"/>
    <xf numFmtId="227" fontId="139" fillId="0" borderId="24">
      <alignment horizontal="right" vertical="center"/>
    </xf>
    <xf numFmtId="209" fontId="120" fillId="0" borderId="0" applyFont="0" applyFill="0" applyBorder="0" applyAlignment="0" applyProtection="0"/>
    <xf numFmtId="277" fontId="6" fillId="0" borderId="0" applyFill="0" applyBorder="0" applyAlignment="0"/>
    <xf numFmtId="209" fontId="120" fillId="0" borderId="0" applyFont="0" applyFill="0" applyBorder="0" applyAlignment="0" applyProtection="0"/>
    <xf numFmtId="209" fontId="135" fillId="0" borderId="0" applyFont="0" applyFill="0" applyBorder="0" applyAlignment="0" applyProtection="0"/>
    <xf numFmtId="43" fontId="120" fillId="0" borderId="0" applyFont="0" applyFill="0" applyBorder="0" applyAlignment="0" applyProtection="0"/>
    <xf numFmtId="186" fontId="120" fillId="0" borderId="0" applyFont="0" applyFill="0" applyBorder="0" applyAlignment="0" applyProtection="0"/>
    <xf numFmtId="216" fontId="120" fillId="0" borderId="0" applyFont="0" applyFill="0" applyBorder="0" applyAlignment="0" applyProtection="0"/>
    <xf numFmtId="0" fontId="131" fillId="35" borderId="0"/>
    <xf numFmtId="43" fontId="120" fillId="0" borderId="0" applyFont="0" applyFill="0" applyBorder="0" applyAlignment="0" applyProtection="0"/>
    <xf numFmtId="209" fontId="120" fillId="0" borderId="0" applyFont="0" applyFill="0" applyBorder="0" applyAlignment="0" applyProtection="0"/>
    <xf numFmtId="43" fontId="6" fillId="0" borderId="0" applyFont="0" applyFill="0" applyBorder="0" applyAlignment="0" applyProtection="0"/>
    <xf numFmtId="193" fontId="120" fillId="0" borderId="0" applyFont="0" applyFill="0" applyBorder="0" applyAlignment="0" applyProtection="0"/>
    <xf numFmtId="0" fontId="131" fillId="35" borderId="0"/>
    <xf numFmtId="43" fontId="120" fillId="0" borderId="0" applyFont="0" applyFill="0" applyBorder="0" applyAlignment="0" applyProtection="0"/>
    <xf numFmtId="194"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99" fontId="126" fillId="0" borderId="24">
      <alignment horizontal="right" vertical="center"/>
    </xf>
    <xf numFmtId="165" fontId="120" fillId="0" borderId="0" applyFont="0" applyFill="0" applyBorder="0" applyAlignment="0" applyProtection="0"/>
    <xf numFmtId="184" fontId="125" fillId="0" borderId="0" applyFill="0" applyBorder="0" applyAlignment="0"/>
    <xf numFmtId="165" fontId="120" fillId="0" borderId="0" applyFont="0" applyFill="0" applyBorder="0" applyAlignment="0" applyProtection="0"/>
    <xf numFmtId="209" fontId="120" fillId="0" borderId="0" applyFont="0" applyFill="0" applyBorder="0" applyAlignment="0" applyProtection="0"/>
    <xf numFmtId="199" fontId="126" fillId="0" borderId="24">
      <alignment horizontal="right" vertical="center"/>
    </xf>
    <xf numFmtId="43" fontId="52" fillId="0" borderId="0" applyFont="0" applyFill="0" applyBorder="0" applyAlignment="0" applyProtection="0"/>
    <xf numFmtId="0" fontId="122" fillId="0" borderId="0"/>
    <xf numFmtId="165" fontId="120" fillId="0" borderId="0" applyFont="0" applyFill="0" applyBorder="0" applyAlignment="0" applyProtection="0"/>
    <xf numFmtId="0" fontId="120" fillId="0" borderId="0" applyFont="0" applyFill="0" applyBorder="0" applyAlignment="0" applyProtection="0"/>
    <xf numFmtId="189" fontId="6" fillId="0" borderId="24">
      <alignment horizontal="right" vertical="center"/>
    </xf>
    <xf numFmtId="209" fontId="120" fillId="0" borderId="0" applyFont="0" applyFill="0" applyBorder="0" applyAlignment="0" applyProtection="0"/>
    <xf numFmtId="199" fontId="126" fillId="0" borderId="24">
      <alignment horizontal="right" vertical="center"/>
    </xf>
    <xf numFmtId="0" fontId="131" fillId="35" borderId="0"/>
    <xf numFmtId="209" fontId="120" fillId="0" borderId="0" applyFont="0" applyFill="0" applyBorder="0" applyAlignment="0" applyProtection="0"/>
    <xf numFmtId="199" fontId="126" fillId="0" borderId="24">
      <alignment horizontal="right" vertical="center"/>
    </xf>
    <xf numFmtId="197" fontId="6" fillId="0" borderId="0" applyFill="0" applyBorder="0" applyAlignment="0"/>
    <xf numFmtId="0" fontId="52" fillId="48" borderId="0" applyNumberFormat="0" applyBorder="0" applyAlignment="0" applyProtection="0"/>
    <xf numFmtId="191" fontId="120" fillId="0" borderId="0" applyFont="0" applyFill="0" applyBorder="0" applyAlignment="0" applyProtection="0"/>
    <xf numFmtId="199" fontId="126" fillId="0" borderId="24">
      <alignment horizontal="right" vertical="center"/>
    </xf>
    <xf numFmtId="186" fontId="120" fillId="0" borderId="0" applyFont="0" applyFill="0" applyBorder="0" applyAlignment="0" applyProtection="0"/>
    <xf numFmtId="229" fontId="6" fillId="0" borderId="38">
      <alignment vertical="center"/>
    </xf>
    <xf numFmtId="207" fontId="6" fillId="0" borderId="0" applyFill="0" applyBorder="0" applyAlignment="0"/>
    <xf numFmtId="186" fontId="120" fillId="0" borderId="0" applyFont="0" applyFill="0" applyBorder="0" applyAlignment="0" applyProtection="0"/>
    <xf numFmtId="216" fontId="120" fillId="0" borderId="0" applyFont="0" applyFill="0" applyBorder="0" applyAlignment="0" applyProtection="0"/>
    <xf numFmtId="221" fontId="128" fillId="0" borderId="24">
      <alignment horizontal="right" vertical="center"/>
    </xf>
    <xf numFmtId="186" fontId="120" fillId="0" borderId="0" applyFont="0" applyFill="0" applyBorder="0" applyAlignment="0" applyProtection="0"/>
    <xf numFmtId="186" fontId="120" fillId="0" borderId="0" applyFont="0" applyFill="0" applyBorder="0" applyAlignment="0" applyProtection="0"/>
    <xf numFmtId="199" fontId="126" fillId="0" borderId="24">
      <alignment horizontal="right" vertical="center"/>
    </xf>
    <xf numFmtId="256" fontId="6"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0" fontId="208" fillId="0" borderId="42"/>
    <xf numFmtId="186" fontId="120" fillId="0" borderId="0" applyFont="0" applyFill="0" applyBorder="0" applyAlignment="0" applyProtection="0"/>
    <xf numFmtId="186" fontId="120" fillId="0" borderId="0" applyFont="0" applyFill="0" applyBorder="0" applyAlignment="0" applyProtection="0"/>
    <xf numFmtId="214" fontId="6" fillId="0" borderId="24">
      <alignment horizontal="right" vertical="center"/>
    </xf>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254" fontId="120" fillId="0" borderId="0" applyFont="0" applyFill="0" applyBorder="0" applyAlignment="0" applyProtection="0"/>
    <xf numFmtId="206" fontId="120" fillId="0" borderId="0" applyFont="0" applyFill="0" applyBorder="0" applyAlignment="0" applyProtection="0"/>
    <xf numFmtId="227" fontId="139" fillId="0" borderId="24">
      <alignment horizontal="right" vertical="center"/>
    </xf>
    <xf numFmtId="165" fontId="120" fillId="0" borderId="0" applyFont="0" applyFill="0" applyBorder="0" applyAlignment="0" applyProtection="0"/>
    <xf numFmtId="0" fontId="151" fillId="0" borderId="0" applyNumberFormat="0" applyFill="0" applyBorder="0" applyAlignment="0" applyProtection="0">
      <alignment vertical="top"/>
      <protection locked="0"/>
    </xf>
    <xf numFmtId="43" fontId="120"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6" fontId="120" fillId="0" borderId="0" applyFont="0" applyFill="0" applyBorder="0" applyAlignment="0" applyProtection="0"/>
    <xf numFmtId="225" fontId="11" fillId="0" borderId="0" applyFont="0" applyFill="0" applyBorder="0" applyAlignment="0" applyProtection="0"/>
    <xf numFmtId="234" fontId="6" fillId="0" borderId="0"/>
    <xf numFmtId="0" fontId="131" fillId="35" borderId="0"/>
    <xf numFmtId="209" fontId="120" fillId="0" borderId="0" applyFont="0" applyFill="0" applyBorder="0" applyAlignment="0" applyProtection="0"/>
    <xf numFmtId="43" fontId="120" fillId="0" borderId="0" applyFont="0" applyFill="0" applyBorder="0" applyAlignment="0" applyProtection="0"/>
    <xf numFmtId="201" fontId="120" fillId="0" borderId="24">
      <alignment horizontal="right" vertical="center"/>
    </xf>
    <xf numFmtId="209" fontId="120" fillId="0" borderId="0" applyFont="0" applyFill="0" applyBorder="0" applyAlignment="0" applyProtection="0"/>
    <xf numFmtId="0" fontId="4" fillId="0" borderId="0"/>
    <xf numFmtId="197" fontId="6" fillId="0" borderId="0" applyFill="0" applyBorder="0" applyAlignment="0"/>
    <xf numFmtId="216" fontId="120" fillId="0" borderId="0" applyFont="0" applyFill="0" applyBorder="0" applyAlignment="0" applyProtection="0"/>
    <xf numFmtId="165" fontId="120" fillId="0" borderId="0" applyFont="0" applyFill="0" applyBorder="0" applyAlignment="0" applyProtection="0"/>
    <xf numFmtId="216" fontId="120" fillId="0" borderId="0" applyFont="0" applyFill="0" applyBorder="0" applyAlignment="0" applyProtection="0"/>
    <xf numFmtId="43" fontId="120" fillId="0" borderId="0" applyFont="0" applyFill="0" applyBorder="0" applyAlignment="0" applyProtection="0"/>
    <xf numFmtId="0" fontId="206" fillId="0" borderId="0"/>
    <xf numFmtId="4" fontId="212" fillId="49" borderId="32" applyNumberFormat="0" applyProtection="0">
      <alignment horizontal="right" vertical="center"/>
    </xf>
    <xf numFmtId="218" fontId="6" fillId="0" borderId="0" applyFill="0" applyBorder="0" applyAlignment="0"/>
    <xf numFmtId="191" fontId="120" fillId="0" borderId="0" applyFont="0" applyFill="0" applyBorder="0" applyAlignment="0" applyProtection="0"/>
    <xf numFmtId="186" fontId="120" fillId="0" borderId="0" applyFont="0" applyFill="0" applyBorder="0" applyAlignment="0" applyProtection="0"/>
    <xf numFmtId="43" fontId="120" fillId="0" borderId="0" applyFont="0" applyFill="0" applyBorder="0" applyAlignment="0" applyProtection="0"/>
    <xf numFmtId="164" fontId="135" fillId="0" borderId="0" applyFont="0" applyFill="0" applyBorder="0" applyAlignment="0" applyProtection="0"/>
    <xf numFmtId="216" fontId="120" fillId="0" borderId="0" applyFont="0" applyFill="0" applyBorder="0" applyAlignment="0" applyProtection="0"/>
    <xf numFmtId="193" fontId="120" fillId="0" borderId="0" applyFont="0" applyFill="0" applyBorder="0" applyAlignment="0" applyProtection="0"/>
    <xf numFmtId="0" fontId="213" fillId="0" borderId="0" applyNumberFormat="0" applyFill="0" applyBorder="0" applyAlignment="0" applyProtection="0">
      <alignment vertical="top"/>
      <protection locked="0"/>
    </xf>
    <xf numFmtId="0" fontId="122" fillId="0" borderId="0"/>
    <xf numFmtId="0" fontId="199" fillId="0" borderId="10" applyNumberFormat="0" applyFont="0" applyFill="0" applyBorder="0" applyAlignment="0">
      <alignment horizontal="center"/>
    </xf>
    <xf numFmtId="43" fontId="120" fillId="0" borderId="0" applyFont="0" applyFill="0" applyBorder="0" applyAlignment="0" applyProtection="0"/>
    <xf numFmtId="193" fontId="120" fillId="0" borderId="0" applyFont="0" applyFill="0" applyBorder="0" applyAlignment="0" applyProtection="0"/>
    <xf numFmtId="186" fontId="120" fillId="0" borderId="0" applyFont="0" applyFill="0" applyBorder="0" applyAlignment="0" applyProtection="0"/>
    <xf numFmtId="193" fontId="120" fillId="0" borderId="0" applyFont="0" applyFill="0" applyBorder="0" applyAlignment="0" applyProtection="0"/>
    <xf numFmtId="186" fontId="120" fillId="0" borderId="0" applyFont="0" applyFill="0" applyBorder="0" applyAlignment="0" applyProtection="0"/>
    <xf numFmtId="43" fontId="6" fillId="0" borderId="0" applyFont="0" applyFill="0" applyBorder="0" applyAlignment="0" applyProtection="0"/>
    <xf numFmtId="280" fontId="120" fillId="0" borderId="0" applyFont="0" applyFill="0" applyBorder="0" applyAlignment="0" applyProtection="0"/>
    <xf numFmtId="0" fontId="131" fillId="35" borderId="0"/>
    <xf numFmtId="43" fontId="120" fillId="0" borderId="0" applyFont="0" applyFill="0" applyBorder="0" applyAlignment="0" applyProtection="0"/>
    <xf numFmtId="0" fontId="122" fillId="0" borderId="0"/>
    <xf numFmtId="43" fontId="120" fillId="0" borderId="0" applyFont="0" applyFill="0" applyBorder="0" applyAlignment="0" applyProtection="0"/>
    <xf numFmtId="219" fontId="128" fillId="0" borderId="24">
      <alignment horizontal="right" vertical="center"/>
    </xf>
    <xf numFmtId="43" fontId="120" fillId="0" borderId="0" applyFont="0" applyFill="0" applyBorder="0" applyAlignment="0" applyProtection="0"/>
    <xf numFmtId="191" fontId="120" fillId="0" borderId="0" applyFont="0" applyFill="0" applyBorder="0" applyAlignment="0" applyProtection="0"/>
    <xf numFmtId="221" fontId="128" fillId="0" borderId="24">
      <alignment horizontal="right" vertical="center"/>
    </xf>
    <xf numFmtId="186" fontId="120" fillId="0" borderId="0" applyFont="0" applyFill="0" applyBorder="0" applyAlignment="0" applyProtection="0"/>
    <xf numFmtId="41" fontId="135" fillId="0" borderId="0" applyFont="0" applyFill="0" applyBorder="0" applyAlignment="0" applyProtection="0"/>
    <xf numFmtId="0" fontId="52" fillId="44" borderId="0" applyNumberFormat="0" applyBorder="0" applyAlignment="0" applyProtection="0"/>
    <xf numFmtId="252"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0" fontId="1" fillId="0" borderId="0"/>
    <xf numFmtId="228" fontId="142" fillId="0" borderId="0" applyFont="0" applyFill="0" applyBorder="0" applyAlignment="0" applyProtection="0"/>
    <xf numFmtId="252" fontId="142" fillId="0" borderId="0" applyFont="0" applyFill="0" applyBorder="0" applyAlignment="0" applyProtection="0"/>
    <xf numFmtId="228" fontId="142" fillId="0" borderId="0" applyFont="0" applyFill="0" applyBorder="0" applyAlignment="0" applyProtection="0"/>
    <xf numFmtId="49" fontId="214" fillId="0" borderId="10">
      <alignment vertical="center"/>
    </xf>
    <xf numFmtId="228" fontId="142" fillId="0" borderId="0" applyFont="0" applyFill="0" applyBorder="0" applyAlignment="0" applyProtection="0"/>
    <xf numFmtId="228" fontId="142" fillId="0" borderId="0" applyFont="0" applyFill="0" applyBorder="0" applyAlignment="0" applyProtection="0"/>
    <xf numFmtId="246" fontId="142"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8" fontId="6" fillId="0" borderId="0" applyFill="0" applyBorder="0" applyAlignment="0"/>
    <xf numFmtId="197"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227" fontId="139" fillId="0" borderId="24">
      <alignment horizontal="right" vertical="center"/>
    </xf>
    <xf numFmtId="0" fontId="174" fillId="35" borderId="0"/>
    <xf numFmtId="0" fontId="122" fillId="0" borderId="0" applyNumberFormat="0" applyFill="0" applyBorder="0" applyAlignment="0" applyProtection="0"/>
    <xf numFmtId="0" fontId="176" fillId="0" borderId="13">
      <alignment horizontal="center" vertical="center" wrapText="1"/>
    </xf>
    <xf numFmtId="0" fontId="175" fillId="0" borderId="6" applyNumberFormat="0" applyFill="0" applyAlignment="0" applyProtection="0"/>
    <xf numFmtId="0" fontId="122" fillId="0" borderId="0" applyNumberFormat="0" applyFill="0" applyBorder="0" applyAlignment="0" applyProtection="0"/>
    <xf numFmtId="165" fontId="13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lignment vertical="top"/>
    </xf>
    <xf numFmtId="0" fontId="121" fillId="0" borderId="0">
      <alignment vertical="top"/>
    </xf>
    <xf numFmtId="41" fontId="52" fillId="0" borderId="0" applyFont="0" applyFill="0" applyBorder="0" applyAlignment="0" applyProtection="0"/>
    <xf numFmtId="178" fontId="156" fillId="0" borderId="0" applyProtection="0"/>
    <xf numFmtId="0" fontId="121" fillId="0" borderId="0">
      <alignment vertical="top"/>
    </xf>
    <xf numFmtId="40" fontId="215" fillId="0" borderId="0" applyFont="0" applyFill="0" applyBorder="0" applyAlignment="0" applyProtection="0"/>
    <xf numFmtId="0" fontId="121" fillId="0" borderId="0">
      <alignment vertical="top"/>
    </xf>
    <xf numFmtId="0" fontId="6" fillId="0" borderId="0" applyFill="0" applyBorder="0" applyAlignment="0"/>
    <xf numFmtId="0" fontId="121" fillId="0" borderId="0">
      <alignment vertical="top"/>
    </xf>
    <xf numFmtId="0" fontId="6" fillId="0" borderId="0"/>
    <xf numFmtId="199" fontId="126" fillId="0" borderId="24">
      <alignment horizontal="right" vertical="center"/>
    </xf>
    <xf numFmtId="0" fontId="121" fillId="0" borderId="0">
      <alignment vertical="top"/>
    </xf>
    <xf numFmtId="221" fontId="128" fillId="0" borderId="24">
      <alignment horizontal="right" vertical="center"/>
    </xf>
    <xf numFmtId="188" fontId="120" fillId="0" borderId="0" applyFont="0" applyFill="0" applyBorder="0" applyAlignment="0" applyProtection="0"/>
    <xf numFmtId="188" fontId="120" fillId="0" borderId="0" applyFont="0" applyFill="0" applyBorder="0" applyAlignment="0" applyProtection="0"/>
    <xf numFmtId="0" fontId="121" fillId="0" borderId="0">
      <alignment vertical="top"/>
    </xf>
    <xf numFmtId="3" fontId="129" fillId="0" borderId="10"/>
    <xf numFmtId="0" fontId="121" fillId="0" borderId="0">
      <alignment vertical="top"/>
    </xf>
    <xf numFmtId="10" fontId="6" fillId="0" borderId="0" applyFont="0" applyFill="0" applyBorder="0" applyAlignment="0" applyProtection="0"/>
    <xf numFmtId="0" fontId="121" fillId="0" borderId="0">
      <alignment vertical="top"/>
    </xf>
    <xf numFmtId="238" fontId="120" fillId="0" borderId="0" applyFont="0" applyFill="0" applyBorder="0" applyAlignment="0" applyProtection="0"/>
    <xf numFmtId="238" fontId="120" fillId="0" borderId="0" applyFont="0" applyFill="0" applyBorder="0" applyAlignment="0" applyProtection="0"/>
    <xf numFmtId="0" fontId="121" fillId="0" borderId="0">
      <alignment vertical="top"/>
    </xf>
    <xf numFmtId="0" fontId="121" fillId="0" borderId="0">
      <alignment vertical="top"/>
    </xf>
    <xf numFmtId="0" fontId="131" fillId="35" borderId="0"/>
    <xf numFmtId="0" fontId="121" fillId="0" borderId="0">
      <alignment vertical="top"/>
    </xf>
    <xf numFmtId="0" fontId="121" fillId="0" borderId="0">
      <alignment vertical="top"/>
    </xf>
    <xf numFmtId="187" fontId="120" fillId="0" borderId="0" applyFont="0" applyFill="0" applyBorder="0" applyAlignment="0" applyProtection="0"/>
    <xf numFmtId="0" fontId="6" fillId="0" borderId="0"/>
    <xf numFmtId="192" fontId="135" fillId="0" borderId="0" applyFont="0" applyFill="0" applyBorder="0" applyAlignment="0" applyProtection="0"/>
    <xf numFmtId="0" fontId="121" fillId="0" borderId="0">
      <alignment vertical="top"/>
    </xf>
    <xf numFmtId="0" fontId="121" fillId="0" borderId="0">
      <alignment vertical="top"/>
    </xf>
    <xf numFmtId="4" fontId="121" fillId="33" borderId="0" applyNumberFormat="0" applyProtection="0">
      <alignment horizontal="left" vertical="center" indent="1"/>
    </xf>
    <xf numFmtId="43" fontId="6" fillId="0" borderId="0" applyFont="0" applyFill="0" applyBorder="0" applyAlignment="0" applyProtection="0"/>
    <xf numFmtId="0" fontId="121" fillId="0" borderId="0">
      <alignment vertical="top"/>
    </xf>
    <xf numFmtId="192" fontId="6" fillId="0" borderId="0" applyFont="0" applyFill="0" applyBorder="0" applyAlignment="0" applyProtection="0"/>
    <xf numFmtId="218" fontId="6" fillId="0" borderId="0" applyFill="0" applyBorder="0" applyAlignment="0"/>
    <xf numFmtId="0" fontId="121" fillId="0" borderId="0">
      <alignment vertical="top"/>
    </xf>
    <xf numFmtId="0" fontId="122" fillId="0" borderId="0" applyNumberFormat="0" applyFill="0" applyBorder="0" applyAlignment="0" applyProtection="0"/>
    <xf numFmtId="0" fontId="124" fillId="0" borderId="0"/>
    <xf numFmtId="0" fontId="1" fillId="0" borderId="0"/>
    <xf numFmtId="0" fontId="122" fillId="0" borderId="0" applyNumberFormat="0" applyFill="0" applyBorder="0" applyAlignment="0" applyProtection="0"/>
    <xf numFmtId="212"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64" fontId="6" fillId="0" borderId="0" applyFont="0" applyFill="0" applyBorder="0" applyAlignment="0" applyProtection="0"/>
    <xf numFmtId="246" fontId="156" fillId="0" borderId="0" applyProtection="0"/>
    <xf numFmtId="0" fontId="122" fillId="0" borderId="0" applyNumberFormat="0" applyFill="0" applyBorder="0" applyAlignment="0" applyProtection="0"/>
    <xf numFmtId="199" fontId="126" fillId="0" borderId="24">
      <alignment horizontal="right" vertical="center"/>
    </xf>
    <xf numFmtId="0" fontId="122" fillId="0" borderId="0" applyNumberFormat="0" applyFill="0" applyBorder="0" applyAlignment="0" applyProtection="0"/>
    <xf numFmtId="0" fontId="131" fillId="0" borderId="0">
      <alignment wrapText="1"/>
    </xf>
    <xf numFmtId="0" fontId="122" fillId="0" borderId="0" applyNumberFormat="0" applyFill="0" applyBorder="0" applyAlignment="0" applyProtection="0"/>
    <xf numFmtId="43" fontId="52" fillId="0" borderId="0" applyFont="0" applyFill="0" applyBorder="0" applyAlignment="0" applyProtection="0"/>
    <xf numFmtId="0" fontId="122" fillId="0" borderId="0" applyNumberFormat="0" applyFill="0" applyBorder="0" applyAlignment="0" applyProtection="0"/>
    <xf numFmtId="207" fontId="6"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3"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99" fontId="126" fillId="0" borderId="24">
      <alignment horizontal="right" vertical="center"/>
    </xf>
    <xf numFmtId="189" fontId="6" fillId="0" borderId="24">
      <alignment horizontal="right" vertical="center"/>
    </xf>
    <xf numFmtId="256"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71" fontId="216" fillId="0" borderId="0" applyFill="0" applyBorder="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8" fontId="156" fillId="0" borderId="0" applyProtection="0"/>
    <xf numFmtId="0" fontId="127" fillId="0" borderId="0" applyProtection="0"/>
    <xf numFmtId="218" fontId="6" fillId="0" borderId="0" applyFill="0" applyBorder="0" applyAlignment="0"/>
    <xf numFmtId="197" fontId="6" fillId="0" borderId="0" applyFill="0" applyBorder="0" applyAlignment="0"/>
    <xf numFmtId="246" fontId="156" fillId="0" borderId="0" applyProtection="0"/>
    <xf numFmtId="199" fontId="126" fillId="0" borderId="24">
      <alignment horizontal="right" vertical="center"/>
    </xf>
    <xf numFmtId="228" fontId="156" fillId="0" borderId="0" applyProtection="0"/>
    <xf numFmtId="228" fontId="156" fillId="0" borderId="0" applyProtection="0"/>
    <xf numFmtId="166" fontId="136" fillId="0" borderId="0" applyFont="0" applyFill="0" applyBorder="0" applyAlignment="0" applyProtection="0"/>
    <xf numFmtId="0" fontId="122" fillId="0" borderId="0" applyNumberFormat="0" applyFill="0" applyBorder="0" applyAlignment="0" applyProtection="0"/>
    <xf numFmtId="199" fontId="126" fillId="0" borderId="24">
      <alignment horizontal="right" vertical="center"/>
    </xf>
    <xf numFmtId="0" fontId="52" fillId="34" borderId="7" applyNumberFormat="0" applyFont="0" applyAlignment="0" applyProtection="0"/>
    <xf numFmtId="0" fontId="12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8"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43" fontId="6" fillId="0" borderId="0" applyFont="0" applyFill="0" applyBorder="0" applyAlignment="0" applyProtection="0"/>
    <xf numFmtId="0" fontId="122" fillId="0" borderId="0" applyNumberFormat="0" applyFill="0" applyBorder="0" applyAlignment="0" applyProtection="0"/>
    <xf numFmtId="0" fontId="125" fillId="0" borderId="0"/>
    <xf numFmtId="239" fontId="120" fillId="0" borderId="0" applyFont="0" applyFill="0" applyBorder="0" applyAlignment="0" applyProtection="0"/>
    <xf numFmtId="0" fontId="125" fillId="0" borderId="0"/>
    <xf numFmtId="0" fontId="6" fillId="0" borderId="0"/>
    <xf numFmtId="0" fontId="6" fillId="0" borderId="0"/>
    <xf numFmtId="281" fontId="217" fillId="0" borderId="0" applyFont="0" applyFill="0" applyBorder="0" applyAlignment="0" applyProtection="0"/>
    <xf numFmtId="190" fontId="217" fillId="0" borderId="0" applyFont="0" applyFill="0" applyBorder="0" applyAlignment="0" applyProtection="0"/>
    <xf numFmtId="0" fontId="191" fillId="0" borderId="0"/>
    <xf numFmtId="0" fontId="191" fillId="0" borderId="0"/>
    <xf numFmtId="41" fontId="52" fillId="0" borderId="0" applyFont="0" applyFill="0" applyBorder="0" applyAlignment="0" applyProtection="0"/>
    <xf numFmtId="0" fontId="8" fillId="0" borderId="0"/>
    <xf numFmtId="1" fontId="218" fillId="0" borderId="10" applyBorder="0" applyAlignment="0">
      <alignment horizontal="center"/>
    </xf>
    <xf numFmtId="1" fontId="218" fillId="0" borderId="10" applyBorder="0" applyAlignment="0">
      <alignment horizontal="center"/>
    </xf>
    <xf numFmtId="212" fontId="11" fillId="0" borderId="24">
      <alignment horizontal="right" vertical="center"/>
    </xf>
    <xf numFmtId="0" fontId="136" fillId="0" borderId="0"/>
    <xf numFmtId="0" fontId="136" fillId="0" borderId="0"/>
    <xf numFmtId="0" fontId="6" fillId="0" borderId="0"/>
    <xf numFmtId="250" fontId="11" fillId="0" borderId="24">
      <alignment horizontal="right" vertical="center"/>
    </xf>
    <xf numFmtId="207" fontId="6" fillId="0" borderId="0" applyFill="0" applyBorder="0" applyAlignment="0"/>
    <xf numFmtId="43" fontId="135" fillId="0" borderId="0" applyFont="0" applyFill="0" applyBorder="0" applyAlignment="0" applyProtection="0"/>
    <xf numFmtId="0" fontId="136" fillId="0" borderId="0" applyProtection="0"/>
    <xf numFmtId="3" fontId="129" fillId="0" borderId="10"/>
    <xf numFmtId="189" fontId="6" fillId="0" borderId="24">
      <alignment horizontal="right" vertical="center"/>
    </xf>
    <xf numFmtId="0" fontId="131" fillId="35" borderId="0"/>
    <xf numFmtId="199" fontId="126" fillId="0" borderId="24">
      <alignment horizontal="right" vertical="center"/>
    </xf>
    <xf numFmtId="3" fontId="129" fillId="0" borderId="10"/>
    <xf numFmtId="189" fontId="6" fillId="0" borderId="24">
      <alignment horizontal="right" vertical="center"/>
    </xf>
    <xf numFmtId="264" fontId="6" fillId="0" borderId="0" applyFill="0" applyBorder="0" applyAlignment="0"/>
    <xf numFmtId="3" fontId="129" fillId="0" borderId="10"/>
    <xf numFmtId="245" fontId="160" fillId="0" borderId="0" applyFont="0" applyFill="0" applyBorder="0" applyAlignment="0" applyProtection="0"/>
    <xf numFmtId="0" fontId="180" fillId="35" borderId="0"/>
    <xf numFmtId="218" fontId="6" fillId="0" borderId="0" applyFill="0" applyBorder="0" applyAlignment="0"/>
    <xf numFmtId="0" fontId="180" fillId="35" borderId="0"/>
    <xf numFmtId="4" fontId="119" fillId="49" borderId="32" applyNumberFormat="0" applyProtection="0">
      <alignment horizontal="right" vertical="center"/>
    </xf>
    <xf numFmtId="243" fontId="6" fillId="0" borderId="0" applyFill="0" applyBorder="0" applyAlignment="0"/>
    <xf numFmtId="0" fontId="180" fillId="35" borderId="0"/>
    <xf numFmtId="245" fontId="160" fillId="0" borderId="0" applyFont="0" applyFill="0" applyBorder="0" applyAlignment="0" applyProtection="0"/>
    <xf numFmtId="0" fontId="180" fillId="35" borderId="0"/>
    <xf numFmtId="0" fontId="131" fillId="35" borderId="0"/>
    <xf numFmtId="199" fontId="126" fillId="0" borderId="24">
      <alignment horizontal="right" vertical="center"/>
    </xf>
    <xf numFmtId="0" fontId="131" fillId="35" borderId="0"/>
    <xf numFmtId="0" fontId="131" fillId="35" borderId="0"/>
    <xf numFmtId="0" fontId="131" fillId="35" borderId="0"/>
    <xf numFmtId="199" fontId="126" fillId="0" borderId="24">
      <alignment horizontal="right" vertical="center"/>
    </xf>
    <xf numFmtId="38" fontId="123" fillId="0" borderId="0" applyFont="0" applyFill="0" applyBorder="0" applyAlignment="0" applyProtection="0"/>
    <xf numFmtId="0" fontId="131" fillId="35" borderId="0"/>
    <xf numFmtId="207" fontId="6" fillId="0" borderId="0" applyFill="0" applyBorder="0" applyAlignment="0"/>
    <xf numFmtId="0" fontId="1" fillId="0" borderId="0"/>
    <xf numFmtId="0" fontId="131" fillId="35" borderId="0"/>
    <xf numFmtId="199" fontId="126" fillId="0" borderId="24">
      <alignment horizontal="right" vertical="center"/>
    </xf>
    <xf numFmtId="0" fontId="131" fillId="35" borderId="0"/>
    <xf numFmtId="0" fontId="131" fillId="35" borderId="0"/>
    <xf numFmtId="219" fontId="128" fillId="0" borderId="24">
      <alignment horizontal="right" vertical="center"/>
    </xf>
    <xf numFmtId="0" fontId="1" fillId="0" borderId="0"/>
    <xf numFmtId="201" fontId="120" fillId="0" borderId="24">
      <alignment horizontal="right" vertical="center"/>
    </xf>
    <xf numFmtId="283" fontId="99" fillId="0" borderId="0" applyFont="0" applyFill="0" applyBorder="0" applyAlignment="0" applyProtection="0"/>
    <xf numFmtId="0" fontId="131" fillId="35" borderId="0"/>
    <xf numFmtId="0" fontId="131" fillId="35" borderId="0"/>
    <xf numFmtId="0" fontId="131" fillId="35" borderId="0"/>
    <xf numFmtId="197" fontId="6" fillId="0" borderId="0" applyFill="0" applyBorder="0" applyAlignment="0"/>
    <xf numFmtId="220" fontId="120" fillId="0" borderId="0" applyFont="0" applyFill="0" applyBorder="0" applyAlignment="0" applyProtection="0"/>
    <xf numFmtId="188" fontId="120" fillId="0" borderId="0" applyFont="0" applyFill="0" applyBorder="0" applyAlignment="0" applyProtection="0"/>
    <xf numFmtId="0" fontId="131" fillId="35" borderId="0"/>
    <xf numFmtId="0" fontId="131" fillId="35" borderId="0"/>
    <xf numFmtId="43" fontId="117" fillId="0" borderId="0" applyFont="0" applyFill="0" applyBorder="0" applyAlignment="0" applyProtection="0"/>
    <xf numFmtId="43" fontId="6" fillId="0" borderId="0" applyFont="0" applyFill="0" applyBorder="0" applyAlignment="0" applyProtection="0"/>
    <xf numFmtId="0" fontId="122" fillId="0" borderId="0"/>
    <xf numFmtId="199" fontId="126" fillId="0" borderId="24">
      <alignment horizontal="right" vertical="center"/>
    </xf>
    <xf numFmtId="0" fontId="131" fillId="35" borderId="0"/>
    <xf numFmtId="0" fontId="131" fillId="35" borderId="0"/>
    <xf numFmtId="0" fontId="182" fillId="0" borderId="0" applyFont="0" applyFill="0" applyBorder="0" applyAlignment="0">
      <alignment horizontal="left"/>
    </xf>
    <xf numFmtId="0" fontId="180" fillId="35" borderId="0"/>
    <xf numFmtId="0" fontId="182" fillId="0" borderId="0" applyFont="0" applyFill="0" applyBorder="0" applyAlignment="0">
      <alignment horizontal="left"/>
    </xf>
    <xf numFmtId="4" fontId="190" fillId="44" borderId="43" applyNumberFormat="0" applyProtection="0">
      <alignment horizontal="left" vertical="center" indent="1"/>
    </xf>
    <xf numFmtId="43" fontId="207" fillId="0" borderId="0" applyFont="0" applyFill="0" applyBorder="0" applyAlignment="0" applyProtection="0"/>
    <xf numFmtId="277" fontId="6" fillId="0" borderId="0" applyFill="0" applyBorder="0" applyAlignment="0"/>
    <xf numFmtId="0" fontId="131" fillId="35" borderId="0"/>
    <xf numFmtId="189" fontId="6" fillId="0" borderId="24">
      <alignment horizontal="right" vertical="center"/>
    </xf>
    <xf numFmtId="0" fontId="131" fillId="35" borderId="0"/>
    <xf numFmtId="0" fontId="131" fillId="35" borderId="0"/>
    <xf numFmtId="219" fontId="128" fillId="0" borderId="24">
      <alignment horizontal="right" vertical="center"/>
    </xf>
    <xf numFmtId="0" fontId="4" fillId="0" borderId="0"/>
    <xf numFmtId="245" fontId="160" fillId="0" borderId="0" applyFont="0" applyFill="0" applyBorder="0" applyAlignment="0" applyProtection="0"/>
    <xf numFmtId="199" fontId="126" fillId="0" borderId="24">
      <alignment horizontal="right" vertical="center"/>
    </xf>
    <xf numFmtId="202" fontId="6" fillId="0" borderId="0" applyFont="0" applyFill="0" applyBorder="0" applyAlignment="0" applyProtection="0"/>
    <xf numFmtId="0" fontId="180" fillId="35" borderId="0"/>
    <xf numFmtId="0" fontId="180" fillId="35" borderId="0"/>
    <xf numFmtId="197" fontId="6" fillId="0" borderId="0" applyFill="0" applyBorder="0" applyAlignment="0"/>
    <xf numFmtId="0" fontId="181" fillId="0" borderId="10" applyNumberFormat="0" applyFont="0" applyBorder="0">
      <alignment horizontal="left" indent="2"/>
    </xf>
    <xf numFmtId="274" fontId="145" fillId="0" borderId="0" applyFont="0" applyFill="0" applyBorder="0" applyAlignment="0" applyProtection="0"/>
    <xf numFmtId="0" fontId="181" fillId="0" borderId="10" applyNumberFormat="0" applyFont="0" applyBorder="0">
      <alignment horizontal="left" indent="2"/>
    </xf>
    <xf numFmtId="0" fontId="182" fillId="0" borderId="0" applyFont="0" applyFill="0" applyBorder="0" applyAlignment="0">
      <alignment horizontal="left"/>
    </xf>
    <xf numFmtId="0" fontId="182" fillId="0" borderId="0" applyFont="0" applyFill="0" applyBorder="0" applyAlignment="0">
      <alignment horizontal="left"/>
    </xf>
    <xf numFmtId="275" fontId="6" fillId="0" borderId="0"/>
    <xf numFmtId="0" fontId="183" fillId="0" borderId="39" applyFont="0" applyFill="0" applyAlignment="0">
      <alignment vertical="center" wrapText="1"/>
    </xf>
    <xf numFmtId="0" fontId="174" fillId="35" borderId="0"/>
    <xf numFmtId="0" fontId="174" fillId="35" borderId="0"/>
    <xf numFmtId="199" fontId="126" fillId="0" borderId="24">
      <alignment horizontal="right" vertical="center"/>
    </xf>
    <xf numFmtId="207" fontId="6" fillId="0" borderId="0" applyFill="0" applyBorder="0" applyAlignment="0"/>
    <xf numFmtId="225" fontId="6" fillId="0" borderId="0" applyFont="0" applyFill="0" applyBorder="0" applyAlignment="0" applyProtection="0"/>
    <xf numFmtId="9" fontId="6" fillId="0" borderId="0" applyFont="0" applyFill="0" applyBorder="0" applyAlignment="0" applyProtection="0"/>
    <xf numFmtId="0" fontId="131" fillId="0" borderId="0">
      <alignment wrapText="1"/>
    </xf>
    <xf numFmtId="0" fontId="131" fillId="35" borderId="0"/>
    <xf numFmtId="221" fontId="128" fillId="0" borderId="24">
      <alignment horizontal="right" vertical="center"/>
    </xf>
    <xf numFmtId="0" fontId="131" fillId="35" borderId="0"/>
    <xf numFmtId="189" fontId="6" fillId="0" borderId="24">
      <alignment horizontal="right" vertical="center"/>
    </xf>
    <xf numFmtId="0" fontId="131" fillId="35" borderId="0"/>
    <xf numFmtId="43" fontId="6" fillId="0" borderId="0" applyFont="0" applyFill="0" applyBorder="0" applyAlignment="0" applyProtection="0"/>
    <xf numFmtId="0" fontId="131" fillId="0" borderId="0">
      <alignment wrapText="1"/>
    </xf>
    <xf numFmtId="0" fontId="131" fillId="35" borderId="0"/>
    <xf numFmtId="199" fontId="126" fillId="0" borderId="24">
      <alignment horizontal="right" vertical="center"/>
    </xf>
    <xf numFmtId="38" fontId="166" fillId="25" borderId="0" applyNumberFormat="0" applyBorder="0" applyAlignment="0" applyProtection="0"/>
    <xf numFmtId="0" fontId="131" fillId="35" borderId="0"/>
    <xf numFmtId="0" fontId="131" fillId="35" borderId="0"/>
    <xf numFmtId="207" fontId="6" fillId="0" borderId="0" applyFill="0" applyBorder="0" applyAlignment="0"/>
    <xf numFmtId="0" fontId="131" fillId="35" borderId="0"/>
    <xf numFmtId="167" fontId="52" fillId="0" borderId="0" applyFont="0" applyFill="0" applyBorder="0" applyAlignment="0" applyProtection="0"/>
    <xf numFmtId="0" fontId="131" fillId="35" borderId="0"/>
    <xf numFmtId="3" fontId="6" fillId="0" borderId="0" applyFont="0" applyFill="0" applyBorder="0" applyAlignment="0" applyProtection="0"/>
    <xf numFmtId="0" fontId="131" fillId="35" borderId="0"/>
    <xf numFmtId="241" fontId="136" fillId="0" borderId="24">
      <alignment horizontal="right" vertical="center"/>
    </xf>
    <xf numFmtId="0" fontId="131" fillId="35" borderId="0"/>
    <xf numFmtId="0" fontId="131" fillId="35" borderId="0"/>
    <xf numFmtId="0" fontId="131" fillId="35" borderId="0"/>
    <xf numFmtId="0" fontId="131" fillId="35" borderId="0"/>
    <xf numFmtId="0" fontId="131" fillId="35" borderId="0"/>
    <xf numFmtId="0" fontId="131" fillId="35" borderId="0"/>
    <xf numFmtId="0" fontId="131" fillId="35" borderId="0"/>
    <xf numFmtId="0" fontId="131" fillId="35" borderId="0"/>
    <xf numFmtId="200" fontId="6" fillId="0" borderId="0" applyFont="0" applyFill="0" applyBorder="0" applyAlignment="0" applyProtection="0"/>
    <xf numFmtId="0" fontId="131" fillId="35" borderId="0"/>
    <xf numFmtId="0" fontId="131" fillId="35" borderId="0"/>
    <xf numFmtId="0" fontId="131" fillId="35" borderId="0"/>
    <xf numFmtId="188" fontId="191" fillId="0" borderId="0" applyFont="0" applyFill="0" applyBorder="0" applyAlignment="0" applyProtection="0"/>
    <xf numFmtId="0" fontId="131" fillId="35" borderId="0"/>
    <xf numFmtId="221" fontId="128" fillId="0" borderId="24">
      <alignment horizontal="right" vertical="center"/>
    </xf>
    <xf numFmtId="0" fontId="131" fillId="35" borderId="0"/>
    <xf numFmtId="189" fontId="6" fillId="0" borderId="24">
      <alignment horizontal="right" vertical="center"/>
    </xf>
    <xf numFmtId="0" fontId="174" fillId="35" borderId="0"/>
    <xf numFmtId="199" fontId="126" fillId="0" borderId="24">
      <alignment horizontal="right" vertical="center"/>
    </xf>
    <xf numFmtId="0" fontId="181" fillId="0" borderId="10" applyNumberFormat="0" applyFont="0" applyBorder="0" applyAlignment="0">
      <alignment horizontal="center"/>
    </xf>
    <xf numFmtId="0" fontId="52" fillId="40" borderId="0" applyNumberFormat="0" applyBorder="0" applyAlignment="0" applyProtection="0"/>
    <xf numFmtId="0" fontId="52" fillId="50" borderId="0" applyNumberFormat="0" applyBorder="0" applyAlignment="0" applyProtection="0"/>
    <xf numFmtId="0" fontId="52" fillId="46" borderId="0" applyNumberFormat="0" applyBorder="0" applyAlignment="0" applyProtection="0"/>
    <xf numFmtId="0" fontId="122" fillId="0" borderId="0"/>
    <xf numFmtId="0" fontId="52" fillId="24" borderId="0" applyNumberFormat="0" applyBorder="0" applyAlignment="0" applyProtection="0"/>
    <xf numFmtId="193" fontId="6" fillId="0" borderId="0" applyFont="0" applyFill="0" applyBorder="0" applyAlignment="0" applyProtection="0"/>
    <xf numFmtId="0" fontId="52" fillId="51" borderId="0" applyNumberFormat="0" applyBorder="0" applyAlignment="0" applyProtection="0"/>
    <xf numFmtId="0" fontId="6" fillId="0" borderId="0"/>
    <xf numFmtId="229" fontId="6" fillId="0" borderId="38">
      <alignment vertical="center"/>
    </xf>
    <xf numFmtId="0" fontId="172" fillId="35" borderId="0"/>
    <xf numFmtId="0" fontId="6" fillId="0" borderId="0"/>
    <xf numFmtId="0" fontId="131" fillId="35" borderId="0"/>
    <xf numFmtId="0" fontId="131" fillId="35" borderId="0"/>
    <xf numFmtId="0" fontId="131" fillId="35" borderId="0"/>
    <xf numFmtId="0" fontId="131" fillId="35" borderId="0"/>
    <xf numFmtId="0" fontId="131" fillId="35" borderId="0"/>
    <xf numFmtId="0" fontId="123" fillId="0" borderId="0"/>
    <xf numFmtId="268" fontId="8" fillId="0" borderId="0" applyFill="0" applyBorder="0" applyProtection="0"/>
    <xf numFmtId="0" fontId="131" fillId="35" borderId="0"/>
    <xf numFmtId="0" fontId="131" fillId="35" borderId="0"/>
    <xf numFmtId="212" fontId="11" fillId="0" borderId="24">
      <alignment horizontal="right" vertical="center"/>
    </xf>
    <xf numFmtId="0" fontId="131" fillId="35" borderId="0"/>
    <xf numFmtId="4" fontId="119" fillId="52" borderId="32" applyNumberFormat="0" applyProtection="0">
      <alignment horizontal="right" vertical="center"/>
    </xf>
    <xf numFmtId="0" fontId="6" fillId="0" borderId="0"/>
    <xf numFmtId="0" fontId="131" fillId="35" borderId="0"/>
    <xf numFmtId="241" fontId="136" fillId="0" borderId="24">
      <alignment horizontal="right" vertical="center"/>
    </xf>
    <xf numFmtId="0" fontId="131" fillId="35" borderId="0"/>
    <xf numFmtId="0" fontId="131" fillId="35" borderId="0"/>
    <xf numFmtId="0" fontId="131" fillId="35" borderId="0"/>
    <xf numFmtId="0" fontId="131" fillId="35" borderId="0"/>
    <xf numFmtId="0" fontId="131" fillId="35" borderId="0"/>
    <xf numFmtId="184" fontId="125" fillId="0" borderId="0" applyFill="0" applyBorder="0" applyAlignment="0"/>
    <xf numFmtId="197" fontId="6" fillId="0" borderId="0" applyFill="0" applyBorder="0" applyAlignment="0"/>
    <xf numFmtId="221" fontId="128" fillId="0" borderId="24">
      <alignment horizontal="right" vertical="center"/>
    </xf>
    <xf numFmtId="0" fontId="131" fillId="35" borderId="0"/>
    <xf numFmtId="0" fontId="131" fillId="35" borderId="0"/>
    <xf numFmtId="0" fontId="131" fillId="35" borderId="0"/>
    <xf numFmtId="199" fontId="126" fillId="0" borderId="24">
      <alignment horizontal="right" vertical="center"/>
    </xf>
    <xf numFmtId="0" fontId="131" fillId="35" borderId="0"/>
    <xf numFmtId="199" fontId="126" fillId="0" borderId="24">
      <alignment horizontal="right" vertical="center"/>
    </xf>
    <xf numFmtId="0" fontId="131" fillId="35" borderId="0"/>
    <xf numFmtId="0" fontId="131" fillId="35" borderId="0"/>
    <xf numFmtId="0" fontId="131" fillId="35" borderId="0"/>
    <xf numFmtId="0" fontId="172" fillId="35" borderId="0"/>
    <xf numFmtId="0" fontId="168" fillId="0" borderId="0">
      <alignment wrapText="1"/>
    </xf>
    <xf numFmtId="0" fontId="168" fillId="0" borderId="0">
      <alignment wrapText="1"/>
    </xf>
    <xf numFmtId="0" fontId="125" fillId="0" borderId="0"/>
    <xf numFmtId="192" fontId="6" fillId="0" borderId="0" applyFont="0" applyFill="0" applyBorder="0" applyAlignment="0" applyProtection="0"/>
    <xf numFmtId="0" fontId="131" fillId="0" borderId="0">
      <alignment wrapText="1"/>
    </xf>
    <xf numFmtId="0" fontId="131" fillId="0" borderId="0">
      <alignment wrapText="1"/>
    </xf>
    <xf numFmtId="0" fontId="131" fillId="0" borderId="0">
      <alignment wrapText="1"/>
    </xf>
    <xf numFmtId="0" fontId="131" fillId="0" borderId="0">
      <alignment wrapText="1"/>
    </xf>
    <xf numFmtId="197" fontId="6" fillId="0" borderId="0" applyFill="0" applyBorder="0" applyAlignment="0"/>
    <xf numFmtId="0" fontId="131" fillId="0" borderId="0">
      <alignment wrapText="1"/>
    </xf>
    <xf numFmtId="0" fontId="131" fillId="0" borderId="0">
      <alignment wrapText="1"/>
    </xf>
    <xf numFmtId="0" fontId="131" fillId="0" borderId="0">
      <alignment wrapText="1"/>
    </xf>
    <xf numFmtId="9" fontId="52" fillId="0" borderId="0" applyFont="0" applyFill="0" applyBorder="0" applyAlignment="0" applyProtection="0"/>
    <xf numFmtId="1" fontId="223" fillId="0" borderId="30" applyBorder="0"/>
    <xf numFmtId="0" fontId="131" fillId="0" borderId="0">
      <alignment wrapText="1"/>
    </xf>
    <xf numFmtId="199" fontId="126" fillId="0" borderId="24">
      <alignment horizontal="right" vertical="center"/>
    </xf>
    <xf numFmtId="199" fontId="126" fillId="0" borderId="24">
      <alignment horizontal="right" vertical="center"/>
    </xf>
    <xf numFmtId="207" fontId="6" fillId="0" borderId="0" applyFill="0" applyBorder="0" applyAlignment="0"/>
    <xf numFmtId="0" fontId="131" fillId="0" borderId="0">
      <alignment wrapText="1"/>
    </xf>
    <xf numFmtId="199" fontId="126" fillId="0" borderId="24">
      <alignment horizontal="right" vertical="center"/>
    </xf>
    <xf numFmtId="199" fontId="126" fillId="0" borderId="24">
      <alignment horizontal="right" vertical="center"/>
    </xf>
    <xf numFmtId="0" fontId="131" fillId="0" borderId="0">
      <alignment wrapText="1"/>
    </xf>
    <xf numFmtId="0" fontId="131" fillId="0" borderId="0">
      <alignment wrapText="1"/>
    </xf>
    <xf numFmtId="0" fontId="131" fillId="0" borderId="0">
      <alignment wrapText="1"/>
    </xf>
    <xf numFmtId="199" fontId="126" fillId="0" borderId="24">
      <alignment horizontal="right" vertical="center"/>
    </xf>
    <xf numFmtId="0" fontId="131" fillId="0" borderId="0">
      <alignment wrapText="1"/>
    </xf>
    <xf numFmtId="0" fontId="131" fillId="0" borderId="0">
      <alignment wrapText="1"/>
    </xf>
    <xf numFmtId="0" fontId="131" fillId="0" borderId="0">
      <alignment wrapText="1"/>
    </xf>
    <xf numFmtId="218" fontId="6" fillId="0" borderId="0" applyFill="0" applyBorder="0" applyAlignment="0"/>
    <xf numFmtId="279" fontId="122" fillId="0" borderId="10"/>
    <xf numFmtId="0" fontId="131" fillId="0" borderId="0">
      <alignment wrapText="1"/>
    </xf>
    <xf numFmtId="0" fontId="131" fillId="0" borderId="0">
      <alignment wrapText="1"/>
    </xf>
    <xf numFmtId="0" fontId="131" fillId="0" borderId="0">
      <alignment wrapText="1"/>
    </xf>
    <xf numFmtId="209" fontId="128" fillId="0" borderId="0" applyFont="0" applyFill="0" applyBorder="0" applyAlignment="0" applyProtection="0"/>
    <xf numFmtId="0" fontId="131" fillId="0" borderId="0">
      <alignment wrapText="1"/>
    </xf>
    <xf numFmtId="0" fontId="131" fillId="0" borderId="0">
      <alignment wrapText="1"/>
    </xf>
    <xf numFmtId="0" fontId="131" fillId="0" borderId="0">
      <alignment wrapText="1"/>
    </xf>
    <xf numFmtId="0" fontId="131" fillId="0" borderId="0">
      <alignment wrapText="1"/>
    </xf>
    <xf numFmtId="0" fontId="131" fillId="0" borderId="0">
      <alignment wrapText="1"/>
    </xf>
    <xf numFmtId="193" fontId="6" fillId="0" borderId="0" applyFont="0" applyFill="0" applyBorder="0" applyAlignment="0" applyProtection="0"/>
    <xf numFmtId="0" fontId="131" fillId="0" borderId="0">
      <alignment wrapText="1"/>
    </xf>
    <xf numFmtId="0" fontId="131" fillId="0" borderId="0">
      <alignment wrapText="1"/>
    </xf>
    <xf numFmtId="0" fontId="52" fillId="44" borderId="0" applyNumberFormat="0" applyBorder="0" applyAlignment="0" applyProtection="0"/>
    <xf numFmtId="207" fontId="6" fillId="0" borderId="0" applyFill="0" applyBorder="0" applyAlignment="0"/>
    <xf numFmtId="212" fontId="11" fillId="0" borderId="24">
      <alignment horizontal="right" vertical="center"/>
    </xf>
    <xf numFmtId="0" fontId="52" fillId="37" borderId="0" applyNumberFormat="0" applyBorder="0" applyAlignment="0" applyProtection="0"/>
    <xf numFmtId="197" fontId="6" fillId="0" borderId="0" applyFill="0" applyBorder="0" applyAlignment="0"/>
    <xf numFmtId="166" fontId="224" fillId="0" borderId="25" applyNumberFormat="0" applyFont="0" applyBorder="0" applyAlignment="0">
      <alignment horizontal="center" vertical="center"/>
    </xf>
    <xf numFmtId="0" fontId="122" fillId="0" borderId="0"/>
    <xf numFmtId="199" fontId="126" fillId="0" borderId="24">
      <alignment horizontal="right" vertical="center"/>
    </xf>
    <xf numFmtId="0" fontId="122" fillId="0" borderId="0"/>
    <xf numFmtId="0" fontId="4" fillId="0" borderId="0"/>
    <xf numFmtId="0" fontId="6" fillId="0" borderId="0"/>
    <xf numFmtId="0" fontId="122" fillId="0" borderId="0"/>
    <xf numFmtId="0" fontId="6" fillId="0" borderId="0"/>
    <xf numFmtId="202" fontId="6" fillId="0" borderId="0" applyFont="0" applyFill="0" applyBorder="0" applyAlignment="0" applyProtection="0"/>
    <xf numFmtId="0" fontId="122" fillId="0" borderId="0"/>
    <xf numFmtId="0" fontId="122" fillId="0" borderId="0"/>
    <xf numFmtId="221" fontId="128" fillId="0" borderId="24">
      <alignment horizontal="right" vertical="center"/>
    </xf>
    <xf numFmtId="212" fontId="11" fillId="0" borderId="24">
      <alignment horizontal="right" vertical="center"/>
    </xf>
    <xf numFmtId="0" fontId="122" fillId="0" borderId="0"/>
    <xf numFmtId="231" fontId="120" fillId="0" borderId="0" applyFont="0" applyFill="0" applyBorder="0" applyAlignment="0" applyProtection="0"/>
    <xf numFmtId="230" fontId="164" fillId="0" borderId="0" applyFont="0" applyFill="0" applyBorder="0" applyAlignment="0" applyProtection="0"/>
    <xf numFmtId="199" fontId="126" fillId="0" borderId="24">
      <alignment horizontal="right" vertical="center"/>
    </xf>
    <xf numFmtId="0" fontId="122" fillId="0" borderId="0"/>
    <xf numFmtId="0" fontId="122" fillId="0" borderId="0"/>
    <xf numFmtId="0" fontId="122" fillId="0" borderId="0"/>
    <xf numFmtId="199" fontId="126" fillId="0" borderId="24">
      <alignment horizontal="right" vertical="center"/>
    </xf>
    <xf numFmtId="43" fontId="1"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6" fillId="0" borderId="0" applyFont="0" applyFill="0" applyBorder="0" applyAlignment="0" applyProtection="0"/>
    <xf numFmtId="0" fontId="122" fillId="0" borderId="0"/>
    <xf numFmtId="0" fontId="4" fillId="0" borderId="0"/>
    <xf numFmtId="0" fontId="122" fillId="0" borderId="0"/>
    <xf numFmtId="199" fontId="126" fillId="0" borderId="24">
      <alignment horizontal="right" vertical="center"/>
    </xf>
    <xf numFmtId="0" fontId="149" fillId="47" borderId="0" applyNumberFormat="0" applyBorder="0" applyAlignment="0" applyProtection="0"/>
    <xf numFmtId="0" fontId="122" fillId="0" borderId="0"/>
    <xf numFmtId="0" fontId="122" fillId="0" borderId="0"/>
    <xf numFmtId="41" fontId="120" fillId="0" borderId="0" applyFont="0" applyFill="0" applyBorder="0" applyAlignment="0" applyProtection="0"/>
    <xf numFmtId="261" fontId="120" fillId="0" borderId="0" applyFont="0" applyFill="0" applyBorder="0" applyAlignment="0" applyProtection="0"/>
    <xf numFmtId="0" fontId="122" fillId="0" borderId="0"/>
    <xf numFmtId="188" fontId="11" fillId="0" borderId="0" applyFont="0" applyFill="0" applyBorder="0" applyAlignment="0" applyProtection="0"/>
    <xf numFmtId="0" fontId="122" fillId="0" borderId="0"/>
    <xf numFmtId="0" fontId="149" fillId="32" borderId="0" applyNumberFormat="0" applyBorder="0" applyAlignment="0" applyProtection="0"/>
    <xf numFmtId="14" fontId="24" fillId="0" borderId="0">
      <alignment horizontal="center" wrapText="1"/>
      <protection locked="0"/>
    </xf>
    <xf numFmtId="0" fontId="149" fillId="38" borderId="0" applyNumberFormat="0" applyBorder="0" applyAlignment="0" applyProtection="0"/>
    <xf numFmtId="0" fontId="149" fillId="53" borderId="0" applyNumberFormat="0" applyBorder="0" applyAlignment="0" applyProtection="0"/>
    <xf numFmtId="0" fontId="128" fillId="0" borderId="0"/>
    <xf numFmtId="232" fontId="125" fillId="0" borderId="0" applyFill="0" applyBorder="0" applyAlignment="0"/>
    <xf numFmtId="0" fontId="128" fillId="0" borderId="0"/>
    <xf numFmtId="0" fontId="52" fillId="0" borderId="0"/>
    <xf numFmtId="0" fontId="128" fillId="0" borderId="0"/>
    <xf numFmtId="221" fontId="128" fillId="0" borderId="24">
      <alignment horizontal="right" vertical="center"/>
    </xf>
    <xf numFmtId="0" fontId="128" fillId="0" borderId="0"/>
    <xf numFmtId="199" fontId="126" fillId="0" borderId="24">
      <alignment horizontal="right" vertical="center"/>
    </xf>
    <xf numFmtId="221" fontId="128" fillId="0" borderId="24">
      <alignment horizontal="right" vertical="center"/>
    </xf>
    <xf numFmtId="218" fontId="6" fillId="0" borderId="0" applyFill="0" applyBorder="0" applyAlignment="0"/>
    <xf numFmtId="43" fontId="1" fillId="0" borderId="0" applyFont="0" applyFill="0" applyBorder="0" applyAlignment="0" applyProtection="0"/>
    <xf numFmtId="0" fontId="128" fillId="0" borderId="0"/>
    <xf numFmtId="0" fontId="6" fillId="0" borderId="0" applyFont="0" applyFill="0" applyBorder="0" applyAlignment="0" applyProtection="0"/>
    <xf numFmtId="0" fontId="149" fillId="42" borderId="0" applyNumberFormat="0" applyBorder="0" applyAlignment="0" applyProtection="0"/>
    <xf numFmtId="0" fontId="149" fillId="27" borderId="0" applyNumberFormat="0" applyBorder="0" applyAlignment="0" applyProtection="0"/>
    <xf numFmtId="201" fontId="120" fillId="0" borderId="24">
      <alignment horizontal="right" vertical="center"/>
    </xf>
    <xf numFmtId="215" fontId="6" fillId="0" borderId="0" applyFont="0" applyFill="0" applyBorder="0" applyAlignment="0" applyProtection="0"/>
    <xf numFmtId="0" fontId="149" fillId="41" borderId="0" applyNumberFormat="0" applyBorder="0" applyAlignment="0" applyProtection="0"/>
    <xf numFmtId="0" fontId="149" fillId="54" borderId="0" applyNumberFormat="0" applyBorder="0" applyAlignment="0" applyProtection="0"/>
    <xf numFmtId="323" fontId="227" fillId="0" borderId="0" applyFont="0" applyFill="0" applyBorder="0" applyAlignment="0" applyProtection="0"/>
    <xf numFmtId="247" fontId="227" fillId="0" borderId="0" applyFont="0" applyFill="0" applyBorder="0" applyAlignment="0" applyProtection="0"/>
    <xf numFmtId="0" fontId="198" fillId="0" borderId="0" applyFont="0" applyFill="0" applyBorder="0" applyAlignment="0" applyProtection="0"/>
    <xf numFmtId="43" fontId="6" fillId="0" borderId="0" applyFont="0" applyFill="0" applyBorder="0" applyAlignment="0" applyProtection="0"/>
    <xf numFmtId="325" fontId="227" fillId="0" borderId="0" applyFont="0" applyFill="0" applyBorder="0" applyAlignment="0" applyProtection="0"/>
    <xf numFmtId="0" fontId="6" fillId="0" borderId="0"/>
    <xf numFmtId="0" fontId="24" fillId="0" borderId="0">
      <alignment horizontal="center" wrapText="1"/>
      <protection locked="0"/>
    </xf>
    <xf numFmtId="195" fontId="186" fillId="0" borderId="0" applyFont="0" applyFill="0" applyBorder="0" applyAlignment="0" applyProtection="0"/>
    <xf numFmtId="192" fontId="6" fillId="0" borderId="0" applyFont="0" applyFill="0" applyBorder="0" applyAlignment="0" applyProtection="0"/>
    <xf numFmtId="0" fontId="228" fillId="0" borderId="0" applyFont="0" applyFill="0" applyBorder="0" applyAlignment="0" applyProtection="0"/>
    <xf numFmtId="194" fontId="186" fillId="0" borderId="0" applyFont="0" applyFill="0" applyBorder="0" applyAlignment="0" applyProtection="0"/>
    <xf numFmtId="256" fontId="6" fillId="0" borderId="0" applyFont="0" applyFill="0" applyBorder="0" applyAlignment="0" applyProtection="0"/>
    <xf numFmtId="5" fontId="159" fillId="28" borderId="10" applyNumberFormat="0" applyAlignment="0">
      <alignment horizontal="left" vertical="top"/>
    </xf>
    <xf numFmtId="0" fontId="228" fillId="0" borderId="0" applyFont="0" applyFill="0" applyBorder="0" applyAlignment="0" applyProtection="0"/>
    <xf numFmtId="308" fontId="120" fillId="0" borderId="0" applyFont="0" applyFill="0" applyBorder="0" applyAlignment="0" applyProtection="0"/>
    <xf numFmtId="228" fontId="142" fillId="0" borderId="0" applyFont="0" applyFill="0" applyBorder="0" applyAlignment="0" applyProtection="0"/>
    <xf numFmtId="0" fontId="229" fillId="40" borderId="0" applyNumberFormat="0" applyBorder="0" applyAlignment="0" applyProtection="0"/>
    <xf numFmtId="221" fontId="128" fillId="0" borderId="24">
      <alignment horizontal="right" vertical="center"/>
    </xf>
    <xf numFmtId="0" fontId="4" fillId="0" borderId="0"/>
    <xf numFmtId="0" fontId="228" fillId="0" borderId="0"/>
    <xf numFmtId="0" fontId="126" fillId="0" borderId="0"/>
    <xf numFmtId="0" fontId="8" fillId="0" borderId="0"/>
    <xf numFmtId="0" fontId="228" fillId="0" borderId="0"/>
    <xf numFmtId="0" fontId="230" fillId="0" borderId="0"/>
    <xf numFmtId="0" fontId="148" fillId="0" borderId="0"/>
    <xf numFmtId="197" fontId="6" fillId="0" borderId="0" applyFill="0" applyBorder="0" applyAlignment="0"/>
    <xf numFmtId="305" fontId="123" fillId="0" borderId="0" applyFill="0" applyBorder="0" applyAlignment="0"/>
    <xf numFmtId="206" fontId="142" fillId="0" borderId="0" applyFont="0" applyFill="0" applyBorder="0" applyAlignment="0" applyProtection="0"/>
    <xf numFmtId="254" fontId="120" fillId="0" borderId="0" applyFont="0" applyFill="0" applyBorder="0" applyAlignment="0" applyProtection="0"/>
    <xf numFmtId="302" fontId="11"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9" fontId="128" fillId="0" borderId="24">
      <alignment horizontal="right" vertical="center"/>
    </xf>
    <xf numFmtId="218" fontId="6" fillId="0" borderId="0" applyFill="0" applyBorder="0" applyAlignment="0"/>
    <xf numFmtId="199" fontId="126" fillId="0" borderId="24">
      <alignment horizontal="right" vertical="center"/>
    </xf>
    <xf numFmtId="193" fontId="6" fillId="0" borderId="0" applyFont="0" applyFill="0" applyBorder="0" applyAlignment="0" applyProtection="0"/>
    <xf numFmtId="218" fontId="6" fillId="0" borderId="0" applyFill="0" applyBorder="0" applyAlignment="0"/>
    <xf numFmtId="193" fontId="6" fillId="0" borderId="0" applyFont="0" applyFill="0" applyBorder="0" applyAlignment="0" applyProtection="0"/>
    <xf numFmtId="218" fontId="6" fillId="0" borderId="0" applyFill="0" applyBorder="0" applyAlignment="0"/>
    <xf numFmtId="193" fontId="6" fillId="0" borderId="0" applyFont="0" applyFill="0" applyBorder="0" applyAlignment="0" applyProtection="0"/>
    <xf numFmtId="218" fontId="6" fillId="0" borderId="0" applyFill="0" applyBorder="0" applyAlignment="0"/>
    <xf numFmtId="218" fontId="6" fillId="0" borderId="0" applyFill="0" applyBorder="0" applyAlignment="0"/>
    <xf numFmtId="215" fontId="6" fillId="0" borderId="0" applyFont="0" applyFill="0" applyBorder="0" applyAlignment="0" applyProtection="0"/>
    <xf numFmtId="218" fontId="6" fillId="0" borderId="0" applyFill="0" applyBorder="0" applyAlignment="0"/>
    <xf numFmtId="215" fontId="6" fillId="0" borderId="0" applyFont="0" applyFill="0" applyBorder="0" applyAlignment="0" applyProtection="0"/>
    <xf numFmtId="218" fontId="6" fillId="0" borderId="0" applyFill="0" applyBorder="0" applyAlignment="0"/>
    <xf numFmtId="199" fontId="126" fillId="0" borderId="24">
      <alignment horizontal="right" vertical="center"/>
    </xf>
    <xf numFmtId="215" fontId="6" fillId="0" borderId="0" applyFont="0" applyFill="0" applyBorder="0" applyAlignment="0" applyProtection="0"/>
    <xf numFmtId="218" fontId="6" fillId="0" borderId="0" applyFill="0" applyBorder="0" applyAlignment="0"/>
    <xf numFmtId="0" fontId="122" fillId="0" borderId="0" applyProtection="0"/>
    <xf numFmtId="209" fontId="135" fillId="0" borderId="0" applyFont="0" applyFill="0" applyBorder="0" applyAlignment="0" applyProtection="0"/>
    <xf numFmtId="215" fontId="6" fillId="0" borderId="0" applyFont="0" applyFill="0" applyBorder="0" applyAlignment="0" applyProtection="0"/>
    <xf numFmtId="218" fontId="6" fillId="0" borderId="0" applyFill="0" applyBorder="0" applyAlignment="0"/>
    <xf numFmtId="215" fontId="6" fillId="0" borderId="0" applyFont="0" applyFill="0" applyBorder="0" applyAlignment="0" applyProtection="0"/>
    <xf numFmtId="218" fontId="6" fillId="0" borderId="0" applyFill="0" applyBorder="0" applyAlignment="0"/>
    <xf numFmtId="314" fontId="6" fillId="0" borderId="0" applyFill="0" applyBorder="0" applyAlignment="0"/>
    <xf numFmtId="221" fontId="128" fillId="0" borderId="24">
      <alignment horizontal="right" vertical="center"/>
    </xf>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0" fontId="189" fillId="0" borderId="0">
      <alignment horizontal="center"/>
    </xf>
    <xf numFmtId="277" fontId="6" fillId="0" borderId="0" applyFill="0" applyBorder="0" applyAlignment="0"/>
    <xf numFmtId="311"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64" fontId="6" fillId="0" borderId="0" applyFill="0" applyBorder="0" applyAlignment="0"/>
    <xf numFmtId="4" fontId="119" fillId="49" borderId="32" applyNumberFormat="0" applyProtection="0">
      <alignment horizontal="right" vertical="center"/>
    </xf>
    <xf numFmtId="264" fontId="6" fillId="0" borderId="0" applyFill="0" applyBorder="0" applyAlignment="0"/>
    <xf numFmtId="264" fontId="6" fillId="0" borderId="0" applyFill="0" applyBorder="0" applyAlignment="0"/>
    <xf numFmtId="264" fontId="6" fillId="0" borderId="0" applyFill="0" applyBorder="0" applyAlignment="0"/>
    <xf numFmtId="219" fontId="128" fillId="0" borderId="24">
      <alignment horizontal="right" vertical="center"/>
    </xf>
    <xf numFmtId="264" fontId="6" fillId="0" borderId="0" applyFill="0" applyBorder="0" applyAlignment="0"/>
    <xf numFmtId="264" fontId="6" fillId="0" borderId="0" applyFill="0" applyBorder="0" applyAlignment="0"/>
    <xf numFmtId="264" fontId="6" fillId="0" borderId="0" applyFill="0" applyBorder="0" applyAlignment="0"/>
    <xf numFmtId="43" fontId="135" fillId="0" borderId="0" applyFont="0" applyFill="0" applyBorder="0" applyAlignment="0" applyProtection="0"/>
    <xf numFmtId="264" fontId="6" fillId="0" borderId="0" applyFill="0" applyBorder="0" applyAlignment="0"/>
    <xf numFmtId="264" fontId="6" fillId="0" borderId="0" applyFill="0" applyBorder="0" applyAlignment="0"/>
    <xf numFmtId="201" fontId="120" fillId="0" borderId="24">
      <alignment horizontal="right" vertical="center"/>
    </xf>
    <xf numFmtId="292" fontId="6" fillId="0" borderId="0" applyFont="0" applyFill="0" applyBorder="0" applyAlignment="0" applyProtection="0"/>
    <xf numFmtId="214" fontId="6" fillId="0" borderId="24">
      <alignment horizontal="right" vertical="center"/>
    </xf>
    <xf numFmtId="264" fontId="6" fillId="0" borderId="0" applyFill="0" applyBorder="0" applyAlignment="0"/>
    <xf numFmtId="264" fontId="6" fillId="0" borderId="0" applyFill="0" applyBorder="0" applyAlignment="0"/>
    <xf numFmtId="232" fontId="125" fillId="0" borderId="0" applyFill="0" applyBorder="0" applyAlignment="0"/>
    <xf numFmtId="235" fontId="6" fillId="0" borderId="0" applyFont="0" applyFill="0" applyBorder="0" applyAlignment="0" applyProtection="0"/>
    <xf numFmtId="207" fontId="6" fillId="0" borderId="0" applyFill="0" applyBorder="0" applyAlignment="0"/>
    <xf numFmtId="207" fontId="6" fillId="0" borderId="0" applyFill="0" applyBorder="0" applyAlignment="0"/>
    <xf numFmtId="214" fontId="6" fillId="0" borderId="24">
      <alignment horizontal="right" vertical="center"/>
    </xf>
    <xf numFmtId="207" fontId="6" fillId="0" borderId="0" applyFill="0" applyBorder="0" applyAlignment="0"/>
    <xf numFmtId="199" fontId="126" fillId="0" borderId="24">
      <alignment horizontal="right" vertical="center"/>
    </xf>
    <xf numFmtId="207" fontId="6" fillId="0" borderId="0" applyFill="0" applyBorder="0" applyAlignment="0"/>
    <xf numFmtId="207" fontId="6" fillId="0" borderId="0" applyFill="0" applyBorder="0" applyAlignment="0"/>
    <xf numFmtId="0" fontId="1" fillId="0" borderId="0"/>
    <xf numFmtId="207" fontId="6" fillId="0" borderId="0" applyFill="0" applyBorder="0" applyAlignment="0"/>
    <xf numFmtId="0" fontId="1" fillId="0" borderId="0"/>
    <xf numFmtId="207" fontId="6" fillId="0" borderId="0" applyFill="0" applyBorder="0" applyAlignment="0"/>
    <xf numFmtId="207" fontId="6" fillId="0" borderId="0" applyFill="0" applyBorder="0" applyAlignment="0"/>
    <xf numFmtId="207" fontId="6" fillId="0" borderId="0" applyFill="0" applyBorder="0" applyAlignment="0"/>
    <xf numFmtId="199" fontId="126" fillId="0" borderId="24">
      <alignment horizontal="right" vertical="center"/>
    </xf>
    <xf numFmtId="10" fontId="166" fillId="25" borderId="10" applyNumberFormat="0" applyBorder="0" applyAlignment="0" applyProtection="0"/>
    <xf numFmtId="207" fontId="6" fillId="0" borderId="0" applyFill="0" applyBorder="0" applyAlignment="0"/>
    <xf numFmtId="10" fontId="166" fillId="25" borderId="10" applyNumberFormat="0" applyBorder="0" applyAlignment="0" applyProtection="0"/>
    <xf numFmtId="0" fontId="126" fillId="0" borderId="0" applyNumberFormat="0" applyFill="0" applyBorder="0" applyAlignment="0" applyProtection="0"/>
    <xf numFmtId="207" fontId="6" fillId="0" borderId="0" applyFill="0" applyBorder="0" applyAlignment="0"/>
    <xf numFmtId="41" fontId="207" fillId="0" borderId="0" applyFont="0" applyFill="0" applyBorder="0" applyAlignment="0" applyProtection="0"/>
    <xf numFmtId="10" fontId="166" fillId="25" borderId="10" applyNumberFormat="0" applyBorder="0" applyAlignment="0" applyProtection="0"/>
    <xf numFmtId="165" fontId="52" fillId="0" borderId="0" applyFont="0" applyFill="0" applyBorder="0" applyAlignment="0" applyProtection="0"/>
    <xf numFmtId="207" fontId="6" fillId="0" borderId="0" applyFill="0" applyBorder="0" applyAlignment="0"/>
    <xf numFmtId="10" fontId="166" fillId="25" borderId="10" applyNumberFormat="0" applyBorder="0" applyAlignment="0" applyProtection="0"/>
    <xf numFmtId="207" fontId="6" fillId="0" borderId="0" applyFill="0" applyBorder="0" applyAlignment="0"/>
    <xf numFmtId="260" fontId="125"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0" fontId="52" fillId="0" borderId="0" applyProtection="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84" fontId="125"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50" fontId="11" fillId="0" borderId="24">
      <alignment horizontal="right" vertical="center"/>
    </xf>
    <xf numFmtId="218" fontId="6" fillId="0" borderId="0" applyFill="0" applyBorder="0" applyAlignment="0"/>
    <xf numFmtId="218" fontId="6" fillId="0" borderId="0" applyFill="0" applyBorder="0" applyAlignment="0"/>
    <xf numFmtId="218" fontId="6" fillId="0" borderId="0" applyFill="0" applyBorder="0" applyAlignment="0"/>
    <xf numFmtId="0" fontId="1" fillId="0" borderId="0"/>
    <xf numFmtId="218" fontId="6" fillId="0" borderId="0" applyFill="0" applyBorder="0" applyAlignment="0"/>
    <xf numFmtId="0" fontId="244" fillId="56" borderId="0"/>
    <xf numFmtId="218" fontId="6" fillId="0" borderId="0" applyFill="0" applyBorder="0" applyAlignment="0"/>
    <xf numFmtId="275" fontId="6" fillId="0" borderId="0"/>
    <xf numFmtId="218" fontId="6" fillId="0" borderId="0" applyFill="0" applyBorder="0" applyAlignment="0"/>
    <xf numFmtId="275" fontId="6" fillId="0" borderId="0"/>
    <xf numFmtId="189" fontId="6" fillId="0" borderId="24">
      <alignment horizontal="right" vertical="center"/>
    </xf>
    <xf numFmtId="218" fontId="6" fillId="0" borderId="0" applyFill="0" applyBorder="0" applyAlignment="0"/>
    <xf numFmtId="275" fontId="6" fillId="0" borderId="0"/>
    <xf numFmtId="193" fontId="6" fillId="0" borderId="0" applyFont="0" applyFill="0" applyBorder="0" applyAlignment="0" applyProtection="0"/>
    <xf numFmtId="0" fontId="6" fillId="0" borderId="0"/>
    <xf numFmtId="218" fontId="6" fillId="0" borderId="0" applyFill="0" applyBorder="0" applyAlignment="0"/>
    <xf numFmtId="275" fontId="6" fillId="0" borderId="0"/>
    <xf numFmtId="218" fontId="6" fillId="0" borderId="0" applyFill="0" applyBorder="0" applyAlignment="0"/>
    <xf numFmtId="218" fontId="6" fillId="0" borderId="0" applyFill="0" applyBorder="0" applyAlignment="0"/>
    <xf numFmtId="218" fontId="6" fillId="0" borderId="0" applyFill="0" applyBorder="0" applyAlignment="0"/>
    <xf numFmtId="0" fontId="245" fillId="0" borderId="0"/>
    <xf numFmtId="0" fontId="245" fillId="0" borderId="0"/>
    <xf numFmtId="0" fontId="146" fillId="0" borderId="0" applyFill="0" applyBorder="0" applyProtection="0">
      <alignment horizontal="center"/>
      <protection locked="0"/>
    </xf>
    <xf numFmtId="319" fontId="120" fillId="0" borderId="0" applyFont="0" applyFill="0" applyBorder="0" applyAlignment="0" applyProtection="0"/>
    <xf numFmtId="0" fontId="246" fillId="57" borderId="2" applyNumberFormat="0" applyAlignment="0" applyProtection="0"/>
    <xf numFmtId="253" fontId="135" fillId="0" borderId="0" applyFont="0" applyFill="0" applyBorder="0" applyAlignment="0" applyProtection="0"/>
    <xf numFmtId="166" fontId="136" fillId="0" borderId="0" applyFont="0" applyFill="0" applyBorder="0" applyAlignment="0" applyProtection="0"/>
    <xf numFmtId="0" fontId="247" fillId="0" borderId="17">
      <alignment horizontal="center"/>
    </xf>
    <xf numFmtId="263" fontId="155" fillId="0" borderId="0"/>
    <xf numFmtId="263" fontId="155" fillId="0" borderId="0"/>
    <xf numFmtId="199" fontId="126" fillId="0" borderId="24">
      <alignment horizontal="right" vertical="center"/>
    </xf>
    <xf numFmtId="221" fontId="128" fillId="0" borderId="24">
      <alignment horizontal="right" vertical="center"/>
    </xf>
    <xf numFmtId="263" fontId="155" fillId="0" borderId="0"/>
    <xf numFmtId="219" fontId="128" fillId="0" borderId="24">
      <alignment horizontal="right" vertical="center"/>
    </xf>
    <xf numFmtId="263" fontId="155" fillId="0" borderId="0"/>
    <xf numFmtId="227" fontId="139" fillId="0" borderId="24">
      <alignment horizontal="right" vertical="center"/>
    </xf>
    <xf numFmtId="43" fontId="4" fillId="0" borderId="0" applyFont="0" applyFill="0" applyBorder="0" applyAlignment="0" applyProtection="0"/>
    <xf numFmtId="263" fontId="155" fillId="0" borderId="0"/>
    <xf numFmtId="263" fontId="155" fillId="0" borderId="0"/>
    <xf numFmtId="263" fontId="155" fillId="0" borderId="0"/>
    <xf numFmtId="289" fontId="6" fillId="0" borderId="0" applyFont="0" applyFill="0" applyBorder="0" applyAlignment="0" applyProtection="0"/>
    <xf numFmtId="0" fontId="6" fillId="0" borderId="0"/>
    <xf numFmtId="200" fontId="6" fillId="0" borderId="0" applyFont="0" applyFill="0" applyBorder="0" applyAlignment="0" applyProtection="0"/>
    <xf numFmtId="201" fontId="120" fillId="0" borderId="24">
      <alignment horizontal="right" vertical="center"/>
    </xf>
    <xf numFmtId="200" fontId="6" fillId="0" borderId="0" applyFont="0" applyFill="0" applyBorder="0" applyAlignment="0" applyProtection="0"/>
    <xf numFmtId="200" fontId="6" fillId="0" borderId="0" applyFont="0" applyFill="0" applyBorder="0" applyAlignment="0" applyProtection="0"/>
    <xf numFmtId="0" fontId="52" fillId="34" borderId="7" applyNumberFormat="0" applyFont="0" applyAlignment="0" applyProtection="0"/>
    <xf numFmtId="0" fontId="11" fillId="0" borderId="0"/>
    <xf numFmtId="200"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0" fontId="6" fillId="0" borderId="0"/>
    <xf numFmtId="200"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200" fontId="6" fillId="0" borderId="0" applyFont="0" applyFill="0" applyBorder="0" applyAlignment="0" applyProtection="0"/>
    <xf numFmtId="43" fontId="52" fillId="0" borderId="0" applyFont="0" applyFill="0" applyBorder="0" applyAlignment="0" applyProtection="0"/>
    <xf numFmtId="221" fontId="128" fillId="0" borderId="24">
      <alignment horizontal="right" vertical="center"/>
    </xf>
    <xf numFmtId="209" fontId="52" fillId="0" borderId="0" applyFont="0" applyFill="0" applyBorder="0" applyAlignment="0" applyProtection="0"/>
    <xf numFmtId="41" fontId="6" fillId="0" borderId="0" applyFont="0" applyFill="0" applyBorder="0" applyAlignment="0" applyProtection="0"/>
    <xf numFmtId="43" fontId="52" fillId="0" borderId="0" applyFont="0" applyFill="0" applyBorder="0" applyAlignment="0" applyProtection="0"/>
    <xf numFmtId="41" fontId="124" fillId="0" borderId="0" applyFont="0" applyFill="0" applyBorder="0" applyAlignment="0" applyProtection="0"/>
    <xf numFmtId="0" fontId="6" fillId="0" borderId="0"/>
    <xf numFmtId="188" fontId="128"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0" fontId="11"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0" fontId="142" fillId="0" borderId="0" applyFont="0" applyFill="0" applyBorder="0" applyAlignment="0" applyProtection="0"/>
    <xf numFmtId="238" fontId="120"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3" fontId="52" fillId="0" borderId="0" applyFont="0" applyFill="0" applyBorder="0" applyAlignment="0" applyProtection="0"/>
    <xf numFmtId="178" fontId="156" fillId="0" borderId="0" applyProtection="0"/>
    <xf numFmtId="253" fontId="52" fillId="0" borderId="0" applyFont="0" applyFill="0" applyBorder="0" applyAlignment="0" applyProtection="0"/>
    <xf numFmtId="221" fontId="128"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07" fontId="6" fillId="0" borderId="0" applyFill="0" applyBorder="0" applyAlignment="0"/>
    <xf numFmtId="41" fontId="52" fillId="0" borderId="0" applyFont="0" applyFill="0" applyBorder="0" applyAlignment="0" applyProtection="0"/>
    <xf numFmtId="0" fontId="6" fillId="0" borderId="0"/>
    <xf numFmtId="6" fontId="15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209" fontId="156" fillId="0" borderId="0" applyFont="0" applyFill="0" applyBorder="0" applyAlignment="0" applyProtection="0"/>
    <xf numFmtId="282" fontId="156" fillId="0" borderId="0" applyProtection="0"/>
    <xf numFmtId="165" fontId="52" fillId="0" borderId="0" applyFont="0" applyFill="0" applyBorder="0" applyAlignment="0" applyProtection="0"/>
    <xf numFmtId="41" fontId="52" fillId="0" borderId="0" applyFont="0" applyFill="0" applyBorder="0" applyAlignment="0" applyProtection="0"/>
    <xf numFmtId="0" fontId="6" fillId="0" borderId="0"/>
    <xf numFmtId="188" fontId="156" fillId="0" borderId="0" applyFont="0" applyFill="0" applyBorder="0" applyAlignment="0" applyProtection="0"/>
    <xf numFmtId="0" fontId="6" fillId="0" borderId="0"/>
    <xf numFmtId="41" fontId="6" fillId="0" borderId="0" applyFont="0" applyFill="0" applyBorder="0" applyAlignment="0" applyProtection="0"/>
    <xf numFmtId="212" fontId="11" fillId="0" borderId="24">
      <alignment horizontal="righ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2" fontId="120" fillId="0" borderId="0" applyFont="0" applyFill="0" applyBorder="0" applyAlignment="0" applyProtection="0"/>
    <xf numFmtId="198" fontId="120" fillId="0" borderId="0" applyFont="0" applyFill="0" applyBorder="0" applyAlignment="0" applyProtection="0"/>
    <xf numFmtId="232" fontId="125"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193" fontId="6" fillId="0" borderId="0" applyFont="0" applyFill="0" applyBorder="0" applyAlignment="0" applyProtection="0"/>
    <xf numFmtId="207" fontId="6" fillId="0" borderId="0" applyFont="0" applyFill="0" applyBorder="0" applyAlignment="0" applyProtection="0"/>
    <xf numFmtId="190"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21" fontId="128" fillId="0" borderId="24">
      <alignment horizontal="right" vertical="center"/>
    </xf>
    <xf numFmtId="43" fontId="135"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19" fontId="128" fillId="0" borderId="24">
      <alignment horizontal="right" vertical="center"/>
    </xf>
    <xf numFmtId="207" fontId="6" fillId="0" borderId="0" applyFont="0" applyFill="0" applyBorder="0" applyAlignment="0" applyProtection="0"/>
    <xf numFmtId="298" fontId="99" fillId="0" borderId="0" applyFont="0" applyFill="0" applyBorder="0" applyAlignment="0" applyProtection="0"/>
    <xf numFmtId="299" fontId="156" fillId="0" borderId="0" applyFont="0" applyFill="0" applyBorder="0" applyAlignment="0" applyProtection="0"/>
    <xf numFmtId="329" fontId="145" fillId="0" borderId="0" applyFont="0" applyFill="0" applyBorder="0" applyAlignment="0" applyProtection="0"/>
    <xf numFmtId="9" fontId="52" fillId="0" borderId="0" applyFont="0" applyFill="0" applyBorder="0" applyAlignment="0" applyProtection="0"/>
    <xf numFmtId="0" fontId="52" fillId="0" borderId="0"/>
    <xf numFmtId="331" fontId="156" fillId="0" borderId="0" applyFont="0" applyFill="0" applyBorder="0" applyAlignment="0" applyProtection="0"/>
    <xf numFmtId="322" fontId="145" fillId="0" borderId="0" applyFont="0" applyFill="0" applyBorder="0" applyAlignment="0" applyProtection="0"/>
    <xf numFmtId="209" fontId="52" fillId="0" borderId="0" applyFont="0" applyFill="0" applyBorder="0" applyAlignment="0" applyProtection="0"/>
    <xf numFmtId="43" fontId="6" fillId="0" borderId="0" applyFont="0" applyFill="0" applyBorder="0" applyAlignment="0" applyProtection="0"/>
    <xf numFmtId="165" fontId="52" fillId="0" borderId="0" applyFont="0" applyFill="0" applyBorder="0" applyAlignment="0" applyProtection="0"/>
    <xf numFmtId="250" fontId="52" fillId="0" borderId="0" applyFont="0" applyFill="0" applyBorder="0" applyAlignment="0" applyProtection="0"/>
    <xf numFmtId="218" fontId="6" fillId="0" borderId="0" applyFont="0" applyFill="0" applyBorder="0" applyAlignment="0" applyProtection="0"/>
    <xf numFmtId="246" fontId="52" fillId="0" borderId="0" applyFont="0" applyFill="0" applyBorder="0" applyAlignment="0" applyProtection="0"/>
    <xf numFmtId="219" fontId="128"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188" fontId="52" fillId="0" borderId="0" applyFont="0" applyFill="0" applyBorder="0" applyAlignment="0" applyProtection="0"/>
    <xf numFmtId="201" fontId="120" fillId="0" borderId="24">
      <alignment horizontal="right" vertical="center"/>
    </xf>
    <xf numFmtId="43" fontId="52" fillId="0" borderId="0" applyFont="0" applyFill="0" applyBorder="0" applyAlignment="0" applyProtection="0"/>
    <xf numFmtId="199" fontId="126" fillId="0" borderId="24">
      <alignment horizontal="right" vertical="center"/>
    </xf>
    <xf numFmtId="43" fontId="6" fillId="0" borderId="0" applyFont="0" applyFill="0" applyBorder="0" applyAlignment="0" applyProtection="0"/>
    <xf numFmtId="43" fontId="14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246" fontId="52" fillId="0" borderId="0" applyFont="0" applyFill="0" applyBorder="0" applyAlignment="0" applyProtection="0"/>
    <xf numFmtId="164" fontId="135" fillId="0" borderId="0" applyFont="0" applyFill="0" applyBorder="0" applyAlignment="0" applyProtection="0"/>
    <xf numFmtId="181" fontId="52" fillId="0" borderId="0" applyFont="0" applyFill="0" applyBorder="0" applyAlignment="0" applyProtection="0"/>
    <xf numFmtId="40" fontId="123"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307" fontId="52" fillId="0" borderId="0" applyFont="0" applyFill="0" applyBorder="0" applyAlignment="0" applyProtection="0"/>
    <xf numFmtId="43" fontId="52" fillId="0" borderId="0" applyFont="0" applyFill="0" applyBorder="0" applyAlignment="0" applyProtection="0"/>
    <xf numFmtId="301" fontId="6" fillId="0" borderId="0" applyFill="0" applyBorder="0" applyAlignment="0"/>
    <xf numFmtId="43" fontId="52" fillId="0" borderId="0" applyFont="0" applyFill="0" applyBorder="0" applyAlignment="0" applyProtection="0"/>
    <xf numFmtId="0" fontId="146" fillId="0" borderId="0" applyNumberFormat="0" applyFill="0" applyBorder="0" applyAlignment="0" applyProtection="0"/>
    <xf numFmtId="43" fontId="52" fillId="0" borderId="0" applyFont="0" applyFill="0" applyBorder="0" applyAlignment="0" applyProtection="0"/>
    <xf numFmtId="307" fontId="52" fillId="0" borderId="0" applyFont="0" applyFill="0" applyBorder="0" applyAlignment="0" applyProtection="0"/>
    <xf numFmtId="313" fontId="52" fillId="0" borderId="0" applyFont="0" applyFill="0" applyBorder="0" applyAlignment="0" applyProtection="0"/>
    <xf numFmtId="313" fontId="52"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313" fontId="52" fillId="0" borderId="0" applyFont="0" applyFill="0" applyBorder="0" applyAlignment="0" applyProtection="0"/>
    <xf numFmtId="313" fontId="52" fillId="0" borderId="0" applyFont="0" applyFill="0" applyBorder="0" applyAlignment="0" applyProtection="0"/>
    <xf numFmtId="43" fontId="6" fillId="0" borderId="0" applyFont="0" applyFill="0" applyBorder="0" applyAlignment="0" applyProtection="0"/>
    <xf numFmtId="44" fontId="156" fillId="0" borderId="0" applyFont="0" applyFill="0" applyBorder="0" applyAlignment="0" applyProtection="0"/>
    <xf numFmtId="43" fontId="52" fillId="0" borderId="0" applyFont="0" applyFill="0" applyBorder="0" applyAlignment="0" applyProtection="0"/>
    <xf numFmtId="310" fontId="15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218" fontId="6" fillId="0" borderId="0" applyFill="0" applyBorder="0" applyAlignment="0"/>
    <xf numFmtId="43" fontId="1" fillId="0" borderId="0" applyFont="0" applyFill="0" applyBorder="0" applyAlignment="0" applyProtection="0"/>
    <xf numFmtId="209" fontId="52" fillId="0" borderId="0" applyFont="0" applyFill="0" applyBorder="0" applyAlignment="0" applyProtection="0"/>
    <xf numFmtId="310" fontId="156" fillId="0" borderId="0" applyFont="0" applyFill="0" applyBorder="0" applyAlignment="0" applyProtection="0"/>
    <xf numFmtId="199" fontId="126"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310" fontId="156" fillId="0" borderId="0" applyFont="0" applyFill="0" applyBorder="0" applyAlignment="0" applyProtection="0"/>
    <xf numFmtId="207" fontId="6" fillId="0" borderId="0" applyFill="0" applyBorder="0" applyAlignment="0"/>
    <xf numFmtId="240"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7" fontId="6" fillId="0" borderId="0" applyFill="0" applyBorder="0" applyAlignment="0"/>
    <xf numFmtId="43" fontId="6" fillId="0" borderId="0" applyFont="0" applyFill="0" applyBorder="0" applyAlignment="0" applyProtection="0"/>
    <xf numFmtId="43" fontId="6" fillId="0" borderId="0" applyFont="0" applyFill="0" applyBorder="0" applyAlignment="0" applyProtection="0"/>
    <xf numFmtId="43" fontId="13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1" fontId="120"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9" fontId="126"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264" fontId="6" fillId="0" borderId="0" applyFont="0" applyFill="0" applyBorder="0" applyAlignment="0" applyProtection="0"/>
    <xf numFmtId="193" fontId="6" fillId="0" borderId="0" applyFont="0" applyFill="0" applyBorder="0" applyAlignment="0" applyProtection="0"/>
    <xf numFmtId="43" fontId="248" fillId="0" borderId="0" applyFont="0" applyFill="0" applyBorder="0" applyAlignment="0" applyProtection="0"/>
    <xf numFmtId="0" fontId="1" fillId="0" borderId="0"/>
    <xf numFmtId="264" fontId="6" fillId="0" borderId="0" applyFont="0" applyFill="0" applyBorder="0" applyAlignment="0" applyProtection="0"/>
    <xf numFmtId="43" fontId="52" fillId="0" borderId="0" applyFont="0" applyFill="0" applyBorder="0" applyAlignment="0" applyProtection="0"/>
    <xf numFmtId="294" fontId="6"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38" fontId="166" fillId="25" borderId="0" applyNumberFormat="0" applyBorder="0" applyAlignment="0" applyProtection="0"/>
    <xf numFmtId="41"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9" fontId="126" fillId="0" borderId="24">
      <alignment horizontal="right" vertical="center"/>
    </xf>
    <xf numFmtId="43" fontId="4"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0" fontId="6" fillId="0" borderId="0" applyFont="0" applyFill="0" applyBorder="0" applyAlignment="0" applyProtection="0"/>
    <xf numFmtId="264"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9" fontId="126" fillId="0" borderId="24">
      <alignment horizontal="right" vertical="center"/>
    </xf>
    <xf numFmtId="43" fontId="8" fillId="0" borderId="0" applyFont="0" applyFill="0" applyBorder="0" applyAlignment="0" applyProtection="0"/>
    <xf numFmtId="43" fontId="52" fillId="0" borderId="0" applyFont="0" applyFill="0" applyBorder="0" applyAlignment="0" applyProtection="0"/>
    <xf numFmtId="219" fontId="128" fillId="0" borderId="24">
      <alignment horizontal="right" vertical="center"/>
    </xf>
    <xf numFmtId="3" fontId="11" fillId="0" borderId="0" applyFont="0" applyBorder="0" applyAlignment="0"/>
    <xf numFmtId="209" fontId="52" fillId="0" borderId="0" applyFont="0" applyFill="0" applyBorder="0" applyAlignment="0" applyProtection="0"/>
    <xf numFmtId="0" fontId="6" fillId="0" borderId="0"/>
    <xf numFmtId="43" fontId="52" fillId="0" borderId="0" applyFont="0" applyFill="0" applyBorder="0" applyAlignment="0" applyProtection="0"/>
    <xf numFmtId="0" fontId="184" fillId="0" borderId="0" applyNumberFormat="0" applyFill="0" applyBorder="0" applyAlignment="0" applyProtection="0">
      <alignment vertical="top"/>
      <protection locked="0"/>
    </xf>
    <xf numFmtId="207" fontId="6" fillId="0" borderId="0" applyFill="0" applyBorder="0" applyAlignment="0"/>
    <xf numFmtId="318" fontId="52" fillId="0" borderId="0" applyFont="0" applyFill="0" applyBorder="0" applyAlignment="0" applyProtection="0"/>
    <xf numFmtId="199" fontId="126" fillId="0" borderId="24">
      <alignment horizontal="right" vertical="center"/>
    </xf>
    <xf numFmtId="0" fontId="52" fillId="0" borderId="0"/>
    <xf numFmtId="318" fontId="52" fillId="0" borderId="0" applyFont="0" applyFill="0" applyBorder="0" applyAlignment="0" applyProtection="0"/>
    <xf numFmtId="0" fontId="52" fillId="0" borderId="0"/>
    <xf numFmtId="272" fontId="6" fillId="0" borderId="0" applyFont="0" applyFill="0" applyBorder="0" applyAlignment="0" applyProtection="0"/>
    <xf numFmtId="43" fontId="143" fillId="0" borderId="0" applyFont="0" applyFill="0" applyBorder="0" applyAlignment="0" applyProtection="0"/>
    <xf numFmtId="199" fontId="126" fillId="0" borderId="24">
      <alignment horizontal="right" vertical="center"/>
    </xf>
    <xf numFmtId="0" fontId="4" fillId="0" borderId="0"/>
    <xf numFmtId="275" fontId="6" fillId="0" borderId="0" applyFont="0" applyFill="0" applyBorder="0" applyAlignment="0" applyProtection="0"/>
    <xf numFmtId="188" fontId="135" fillId="0" borderId="0" applyFont="0" applyFill="0" applyBorder="0" applyAlignment="0" applyProtection="0"/>
    <xf numFmtId="199" fontId="126" fillId="0" borderId="24">
      <alignment horizontal="right" vertical="center"/>
    </xf>
    <xf numFmtId="43" fontId="52" fillId="0" borderId="0" applyFont="0" applyFill="0" applyBorder="0" applyAlignment="0" applyProtection="0"/>
    <xf numFmtId="43" fontId="1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9" fontId="156" fillId="0" borderId="0" applyProtection="0"/>
    <xf numFmtId="43" fontId="52" fillId="0" borderId="0" applyFont="0" applyFill="0" applyBorder="0" applyAlignment="0" applyProtection="0"/>
    <xf numFmtId="165" fontId="52" fillId="0" borderId="0" applyFont="0" applyFill="0" applyBorder="0" applyAlignment="0" applyProtection="0"/>
    <xf numFmtId="196" fontId="138" fillId="0" borderId="0" applyFont="0" applyFill="0" applyBorder="0" applyAlignment="0" applyProtection="0"/>
    <xf numFmtId="43" fontId="52" fillId="0" borderId="0" applyFont="0" applyFill="0" applyBorder="0" applyAlignment="0" applyProtection="0"/>
    <xf numFmtId="197" fontId="6" fillId="0" borderId="0" applyFill="0" applyBorder="0" applyAlignment="0"/>
    <xf numFmtId="196" fontId="138" fillId="0" borderId="0" applyFont="0" applyFill="0" applyBorder="0" applyAlignment="0" applyProtection="0"/>
    <xf numFmtId="165" fontId="52" fillId="0" borderId="0" applyFont="0" applyFill="0" applyBorder="0" applyAlignment="0" applyProtection="0"/>
    <xf numFmtId="165" fontId="156"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199" fontId="126"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05" fillId="0" borderId="0" applyNumberFormat="0" applyAlignment="0">
      <alignment horizontal="left"/>
    </xf>
    <xf numFmtId="43"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79" fontId="156" fillId="0" borderId="0" applyProtection="0"/>
    <xf numFmtId="221" fontId="128"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156" fillId="0" borderId="0" applyProtection="0"/>
    <xf numFmtId="0" fontId="128" fillId="0" borderId="0"/>
    <xf numFmtId="43" fontId="52" fillId="0" borderId="0" applyFont="0" applyFill="0" applyBorder="0" applyAlignment="0" applyProtection="0"/>
    <xf numFmtId="0" fontId="52" fillId="0" borderId="0" applyProtection="0"/>
    <xf numFmtId="43" fontId="52" fillId="0" borderId="0" applyFont="0" applyFill="0" applyBorder="0" applyAlignment="0" applyProtection="0"/>
    <xf numFmtId="43" fontId="6" fillId="0" borderId="0" applyFont="0" applyFill="0" applyBorder="0" applyAlignment="0" applyProtection="0"/>
    <xf numFmtId="179" fontId="156" fillId="0" borderId="0" applyProtection="0"/>
    <xf numFmtId="43" fontId="143" fillId="0" borderId="0" applyFont="0" applyFill="0" applyBorder="0" applyAlignment="0" applyProtection="0"/>
    <xf numFmtId="219" fontId="128" fillId="0" borderId="24">
      <alignment horizontal="right" vertical="center"/>
    </xf>
    <xf numFmtId="207" fontId="6" fillId="0" borderId="0" applyFill="0" applyBorder="0" applyAlignment="0"/>
    <xf numFmtId="272" fontId="6" fillId="0" borderId="0" applyFont="0" applyFill="0" applyBorder="0" applyAlignment="0" applyProtection="0"/>
    <xf numFmtId="43" fontId="6" fillId="0" borderId="0" applyFont="0" applyFill="0" applyBorder="0" applyAlignment="0" applyProtection="0"/>
    <xf numFmtId="212" fontId="11" fillId="0" borderId="24">
      <alignment horizontal="right" vertical="center"/>
    </xf>
    <xf numFmtId="43" fontId="6"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17" fillId="0" borderId="0" applyFont="0" applyFill="0" applyBorder="0" applyAlignment="0" applyProtection="0"/>
    <xf numFmtId="43" fontId="1" fillId="0" borderId="0" applyFont="0" applyFill="0" applyBorder="0" applyAlignment="0" applyProtection="0"/>
    <xf numFmtId="199" fontId="126" fillId="0" borderId="24">
      <alignment horizontal="right" vertical="center"/>
    </xf>
    <xf numFmtId="43" fontId="1"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0" fontId="25" fillId="25" borderId="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143"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12" fontId="11" fillId="0" borderId="24">
      <alignment horizontal="right" vertical="center"/>
    </xf>
    <xf numFmtId="10"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300" fontId="4" fillId="0" borderId="0" applyFont="0" applyFill="0" applyBorder="0" applyAlignment="0" applyProtection="0"/>
    <xf numFmtId="43" fontId="6" fillId="0" borderId="0" applyFont="0" applyFill="0" applyBorder="0" applyAlignment="0" applyProtection="0"/>
    <xf numFmtId="192" fontId="52" fillId="0" borderId="0" applyFont="0" applyFill="0" applyBorder="0" applyAlignment="0" applyProtection="0"/>
    <xf numFmtId="41" fontId="207" fillId="0" borderId="0" applyFont="0" applyFill="0" applyBorder="0" applyAlignment="0" applyProtection="0"/>
    <xf numFmtId="192" fontId="52" fillId="0" borderId="0" applyFont="0" applyFill="0" applyBorder="0" applyAlignment="0" applyProtection="0"/>
    <xf numFmtId="209" fontId="52" fillId="0" borderId="0" applyFont="0" applyFill="0" applyBorder="0" applyAlignment="0" applyProtection="0"/>
    <xf numFmtId="41" fontId="135" fillId="0" borderId="0" applyFont="0" applyFill="0" applyBorder="0" applyAlignment="0" applyProtection="0"/>
    <xf numFmtId="179" fontId="156" fillId="0" borderId="0" applyProtection="0"/>
    <xf numFmtId="179" fontId="156" fillId="0" borderId="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2" fontId="1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9" fontId="6" fillId="0" borderId="24">
      <alignment horizontal="right" vertical="center"/>
    </xf>
    <xf numFmtId="0" fontId="141" fillId="0" borderId="0"/>
    <xf numFmtId="209"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52" fillId="0" borderId="0" applyFont="0" applyFill="0" applyBorder="0" applyAlignment="0" applyProtection="0"/>
    <xf numFmtId="218" fontId="6" fillId="0" borderId="0" applyFill="0" applyBorder="0" applyAlignment="0"/>
    <xf numFmtId="189" fontId="6" fillId="0" borderId="24">
      <alignment horizontal="right" vertical="center"/>
    </xf>
    <xf numFmtId="0" fontId="6" fillId="0" borderId="0" applyFont="0" applyFill="0" applyBorder="0" applyAlignment="0" applyProtection="0"/>
    <xf numFmtId="218" fontId="6" fillId="0" borderId="0" applyFill="0" applyBorder="0" applyAlignment="0"/>
    <xf numFmtId="43" fontId="52" fillId="0" borderId="0" applyFont="0" applyFill="0" applyBorder="0" applyAlignment="0" applyProtection="0"/>
    <xf numFmtId="43" fontId="143" fillId="0" borderId="0" applyFont="0" applyFill="0" applyBorder="0" applyAlignment="0" applyProtection="0"/>
    <xf numFmtId="218" fontId="6" fillId="0" borderId="0" applyFill="0" applyBorder="0" applyAlignment="0"/>
    <xf numFmtId="189" fontId="6" fillId="0" borderId="24">
      <alignment horizontal="right" vertical="center"/>
    </xf>
    <xf numFmtId="0" fontId="141" fillId="0" borderId="0" applyProtection="0"/>
    <xf numFmtId="43" fontId="52" fillId="0" borderId="0" applyFont="0" applyFill="0" applyBorder="0" applyAlignment="0" applyProtection="0"/>
    <xf numFmtId="0" fontId="141" fillId="0" borderId="0"/>
    <xf numFmtId="43" fontId="52" fillId="0" borderId="0" applyFont="0" applyFill="0" applyBorder="0" applyAlignment="0" applyProtection="0"/>
    <xf numFmtId="43" fontId="52" fillId="0" borderId="0" applyFont="0" applyFill="0" applyBorder="0" applyAlignment="0" applyProtection="0"/>
    <xf numFmtId="0" fontId="249" fillId="0" borderId="0" applyNumberFormat="0" applyFill="0" applyBorder="0" applyAlignment="0" applyProtection="0"/>
    <xf numFmtId="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219" fontId="128" fillId="0" borderId="24">
      <alignment horizontal="right" vertical="center"/>
    </xf>
    <xf numFmtId="0" fontId="250" fillId="0" borderId="0" applyNumberFormat="0" applyFill="0" applyBorder="0" applyProtection="0">
      <alignment vertical="center"/>
    </xf>
    <xf numFmtId="192" fontId="6" fillId="0" borderId="0" applyFont="0" applyFill="0" applyBorder="0" applyAlignment="0" applyProtection="0"/>
    <xf numFmtId="192" fontId="6" fillId="0" borderId="0" applyFont="0" applyFill="0" applyBorder="0" applyAlignment="0" applyProtection="0"/>
    <xf numFmtId="9" fontId="52" fillId="0" borderId="0" applyFont="0" applyFill="0" applyBorder="0" applyAlignment="0" applyProtection="0"/>
    <xf numFmtId="0" fontId="4" fillId="0" borderId="0"/>
    <xf numFmtId="0" fontId="141" fillId="0" borderId="0"/>
    <xf numFmtId="43" fontId="52" fillId="0" borderId="0" applyFont="0" applyFill="0" applyBorder="0" applyAlignment="0" applyProtection="0"/>
    <xf numFmtId="43" fontId="6" fillId="0" borderId="0" applyFont="0" applyFill="0" applyBorder="0" applyAlignment="0" applyProtection="0"/>
    <xf numFmtId="199" fontId="126" fillId="0" borderId="24">
      <alignment horizontal="right" vertical="center"/>
    </xf>
    <xf numFmtId="209" fontId="156" fillId="0" borderId="0" applyFont="0" applyFill="0" applyBorder="0" applyAlignment="0" applyProtection="0"/>
    <xf numFmtId="43" fontId="143" fillId="0" borderId="0" applyFont="0" applyFill="0" applyBorder="0" applyAlignment="0" applyProtection="0"/>
    <xf numFmtId="199" fontId="126" fillId="0" borderId="24">
      <alignment horizontal="right" vertical="center"/>
    </xf>
    <xf numFmtId="43" fontId="8" fillId="0" borderId="0" applyFont="0" applyFill="0" applyBorder="0" applyAlignment="0" applyProtection="0"/>
    <xf numFmtId="199" fontId="126" fillId="0" borderId="24">
      <alignment horizontal="right" vertical="center"/>
    </xf>
    <xf numFmtId="43" fontId="6" fillId="0" borderId="0" applyFont="0" applyFill="0" applyBorder="0" applyAlignment="0" applyProtection="0"/>
    <xf numFmtId="43" fontId="11" fillId="0" borderId="0" applyFont="0" applyFill="0" applyBorder="0" applyAlignment="0" applyProtection="0"/>
    <xf numFmtId="19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4" fontId="6" fillId="0" borderId="24">
      <alignment horizontal="right" vertical="center"/>
    </xf>
    <xf numFmtId="4" fontId="190" fillId="44" borderId="32" applyNumberFormat="0" applyProtection="0">
      <alignment horizontal="left" vertical="center" indent="1"/>
    </xf>
    <xf numFmtId="0" fontId="1" fillId="0" borderId="0"/>
    <xf numFmtId="43" fontId="11" fillId="0" borderId="0" applyFont="0" applyFill="0" applyBorder="0" applyAlignment="0" applyProtection="0"/>
    <xf numFmtId="0" fontId="6" fillId="0" borderId="0"/>
    <xf numFmtId="43" fontId="52"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221" fontId="128" fillId="0" borderId="24">
      <alignment horizontal="right" vertical="center"/>
    </xf>
    <xf numFmtId="232" fontId="52" fillId="0" borderId="0" applyFont="0" applyFill="0" applyBorder="0" applyAlignment="0" applyProtection="0"/>
    <xf numFmtId="232" fontId="52" fillId="0" borderId="0" applyFont="0" applyFill="0" applyBorder="0" applyAlignment="0" applyProtection="0"/>
    <xf numFmtId="43" fontId="143"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 fontId="6" fillId="0" borderId="0" applyFont="0" applyFill="0" applyBorder="0" applyAlignment="0" applyProtection="0"/>
    <xf numFmtId="217" fontId="187" fillId="0" borderId="41" applyFont="0" applyFill="0" applyBorder="0"/>
    <xf numFmtId="3" fontId="6" fillId="0" borderId="0" applyFont="0" applyFill="0" applyBorder="0" applyAlignment="0" applyProtection="0"/>
    <xf numFmtId="3" fontId="6" fillId="0" borderId="0" applyFont="0" applyFill="0" applyBorder="0" applyAlignment="0" applyProtection="0"/>
    <xf numFmtId="221" fontId="128" fillId="0" borderId="24">
      <alignment horizontal="right" vertical="center"/>
    </xf>
    <xf numFmtId="9" fontId="123" fillId="0" borderId="34" applyNumberFormat="0" applyBorder="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156" fillId="0" borderId="0" applyProtection="0"/>
    <xf numFmtId="43" fontId="207" fillId="0" borderId="0" applyFont="0" applyFill="0" applyBorder="0" applyAlignment="0" applyProtection="0"/>
    <xf numFmtId="3" fontId="6" fillId="0" borderId="0" applyFont="0" applyFill="0" applyBorder="0" applyAlignment="0" applyProtection="0"/>
    <xf numFmtId="199" fontId="126" fillId="0" borderId="24">
      <alignment horizontal="right" vertical="center"/>
    </xf>
    <xf numFmtId="0" fontId="25" fillId="0" borderId="0"/>
    <xf numFmtId="3" fontId="6" fillId="0" borderId="0" applyFont="0" applyFill="0" applyBorder="0" applyAlignment="0" applyProtection="0"/>
    <xf numFmtId="3" fontId="6" fillId="0" borderId="0" applyFont="0" applyFill="0" applyBorder="0" applyAlignment="0" applyProtection="0"/>
    <xf numFmtId="262"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99" fontId="126" fillId="0" borderId="24">
      <alignment horizontal="right" vertical="center"/>
    </xf>
    <xf numFmtId="0" fontId="7" fillId="0" borderId="0" applyNumberFormat="0" applyFill="0" applyBorder="0" applyAlignment="0" applyProtection="0"/>
    <xf numFmtId="279" fontId="122" fillId="0" borderId="10"/>
    <xf numFmtId="0" fontId="251" fillId="0" borderId="0">
      <alignment horizontal="center"/>
    </xf>
    <xf numFmtId="186" fontId="252" fillId="0" borderId="0" applyFont="0" applyFill="0" applyBorder="0" applyAlignment="0" applyProtection="0"/>
    <xf numFmtId="328" fontId="8" fillId="0" borderId="0" applyFill="0" applyBorder="0" applyProtection="0"/>
    <xf numFmtId="328" fontId="8" fillId="0" borderId="26" applyFill="0" applyProtection="0"/>
    <xf numFmtId="328" fontId="8" fillId="0" borderId="37" applyFill="0" applyProtection="0"/>
    <xf numFmtId="330" fontId="126" fillId="0" borderId="0" applyFont="0" applyFill="0" applyBorder="0" applyAlignment="0" applyProtection="0"/>
    <xf numFmtId="266" fontId="253" fillId="0" borderId="0" applyFont="0" applyFill="0" applyBorder="0" applyAlignment="0" applyProtection="0"/>
    <xf numFmtId="215" fontId="6" fillId="0" borderId="0" applyFont="0" applyFill="0" applyBorder="0" applyAlignment="0" applyProtection="0"/>
    <xf numFmtId="4" fontId="219" fillId="28" borderId="43" applyNumberFormat="0" applyProtection="0">
      <alignment horizontal="left" vertical="center" indent="1"/>
    </xf>
    <xf numFmtId="215" fontId="6" fillId="0" borderId="0" applyFont="0" applyFill="0" applyBorder="0" applyAlignment="0" applyProtection="0"/>
    <xf numFmtId="215" fontId="6" fillId="0" borderId="0" applyFont="0" applyFill="0" applyBorder="0" applyAlignment="0" applyProtection="0"/>
    <xf numFmtId="199" fontId="126" fillId="0" borderId="24">
      <alignment horizontal="right" vertical="center"/>
    </xf>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 fontId="6" fillId="0" borderId="0" applyFont="0" applyFill="0" applyBorder="0" applyAlignment="0" applyProtection="0"/>
    <xf numFmtId="321" fontId="253" fillId="0" borderId="0" applyFont="0" applyFill="0" applyBorder="0" applyAlignment="0" applyProtection="0"/>
    <xf numFmtId="184" fontId="125" fillId="0" borderId="0" applyFont="0" applyFill="0" applyBorder="0" applyAlignment="0" applyProtection="0"/>
    <xf numFmtId="184" fontId="125" fillId="0" borderId="0" applyFill="0" applyBorder="0" applyAlignment="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82" fontId="11"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2" fontId="11" fillId="0" borderId="24">
      <alignment horizontal="right" vertical="center"/>
    </xf>
    <xf numFmtId="218" fontId="6" fillId="0" borderId="0" applyFont="0" applyFill="0" applyBorder="0" applyAlignment="0" applyProtection="0"/>
    <xf numFmtId="219" fontId="128" fillId="0" borderId="24">
      <alignment horizontal="right" vertical="center"/>
    </xf>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309" fontId="145" fillId="0" borderId="0" applyFont="0" applyFill="0" applyBorder="0" applyAlignment="0" applyProtection="0"/>
    <xf numFmtId="306" fontId="156" fillId="0" borderId="0" applyFont="0" applyFill="0" applyBorder="0" applyAlignment="0" applyProtection="0"/>
    <xf numFmtId="223" fontId="156" fillId="0" borderId="0" applyFont="0" applyFill="0" applyBorder="0" applyAlignment="0" applyProtection="0"/>
    <xf numFmtId="303" fontId="145" fillId="0" borderId="0" applyFont="0" applyFill="0" applyBorder="0" applyAlignment="0" applyProtection="0"/>
    <xf numFmtId="203" fontId="11" fillId="0" borderId="24">
      <alignment horizontal="right" vertical="center"/>
    </xf>
    <xf numFmtId="275" fontId="6" fillId="0" borderId="0"/>
    <xf numFmtId="315" fontId="156" fillId="0" borderId="0" applyFont="0" applyFill="0" applyBorder="0" applyAlignment="0" applyProtection="0"/>
    <xf numFmtId="312" fontId="145" fillId="0" borderId="0" applyFont="0" applyFill="0" applyBorder="0" applyAlignment="0" applyProtection="0"/>
    <xf numFmtId="44" fontId="52" fillId="0" borderId="0" applyFont="0" applyFill="0" applyBorder="0" applyAlignment="0" applyProtection="0"/>
    <xf numFmtId="0" fontId="156" fillId="0" borderId="0" applyProtection="0"/>
    <xf numFmtId="0" fontId="156" fillId="0" borderId="0"/>
    <xf numFmtId="185" fontId="6" fillId="0" borderId="0" applyFont="0" applyFill="0" applyBorder="0" applyAlignment="0" applyProtection="0"/>
    <xf numFmtId="0" fontId="156" fillId="0" borderId="0" applyProtection="0"/>
    <xf numFmtId="0" fontId="156" fillId="0" borderId="0"/>
    <xf numFmtId="185" fontId="6" fillId="0" borderId="0" applyFont="0" applyFill="0" applyBorder="0" applyAlignment="0" applyProtection="0"/>
    <xf numFmtId="0" fontId="156" fillId="0" borderId="0"/>
    <xf numFmtId="0" fontId="156" fillId="0" borderId="0"/>
    <xf numFmtId="185" fontId="6" fillId="0" borderId="0" applyFont="0" applyFill="0" applyBorder="0" applyAlignment="0" applyProtection="0"/>
    <xf numFmtId="0" fontId="156" fillId="0" borderId="0"/>
    <xf numFmtId="0" fontId="6" fillId="0" borderId="0"/>
    <xf numFmtId="185" fontId="6" fillId="0" borderId="0" applyFont="0" applyFill="0" applyBorder="0" applyAlignment="0" applyProtection="0"/>
    <xf numFmtId="0" fontId="1" fillId="0" borderId="0"/>
    <xf numFmtId="0" fontId="6" fillId="0" borderId="0"/>
    <xf numFmtId="185" fontId="6" fillId="0" borderId="0" applyFont="0" applyFill="0" applyBorder="0" applyAlignment="0" applyProtection="0"/>
    <xf numFmtId="250" fontId="11" fillId="0" borderId="24">
      <alignment horizontal="right" vertical="center"/>
    </xf>
    <xf numFmtId="0" fontId="156" fillId="0" borderId="0"/>
    <xf numFmtId="0" fontId="6" fillId="0" borderId="0"/>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99" fontId="126" fillId="0" borderId="24">
      <alignment horizontal="right" vertical="center"/>
    </xf>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317" fontId="6" fillId="0" borderId="0" applyFont="0" applyFill="0" applyBorder="0" applyAlignment="0" applyProtection="0"/>
    <xf numFmtId="272" fontId="6" fillId="0" borderId="0" applyFont="0" applyFill="0" applyBorder="0" applyAlignment="0" applyProtection="0"/>
    <xf numFmtId="0" fontId="8" fillId="0" borderId="0"/>
    <xf numFmtId="272" fontId="6" fillId="0" borderId="0" applyFont="0" applyFill="0" applyBorder="0" applyAlignment="0" applyProtection="0"/>
    <xf numFmtId="293" fontId="99" fillId="0" borderId="0" applyFont="0" applyFill="0" applyBorder="0" applyAlignment="0" applyProtection="0"/>
    <xf numFmtId="272" fontId="6" fillId="0" borderId="0" applyFont="0" applyFill="0" applyBorder="0" applyAlignment="0" applyProtection="0"/>
    <xf numFmtId="0" fontId="1" fillId="0" borderId="0"/>
    <xf numFmtId="272" fontId="6" fillId="0" borderId="0" applyFont="0" applyFill="0" applyBorder="0" applyAlignment="0" applyProtection="0"/>
    <xf numFmtId="320" fontId="210" fillId="0" borderId="24">
      <alignment horizontal="right" vertical="center"/>
    </xf>
    <xf numFmtId="0" fontId="6" fillId="0" borderId="0"/>
    <xf numFmtId="272" fontId="6" fillId="0" borderId="0" applyFont="0" applyFill="0" applyBorder="0" applyAlignment="0" applyProtection="0"/>
    <xf numFmtId="0" fontId="6" fillId="0" borderId="0"/>
    <xf numFmtId="272" fontId="6" fillId="0" borderId="0" applyFont="0" applyFill="0" applyBorder="0" applyAlignment="0" applyProtection="0"/>
    <xf numFmtId="0" fontId="6" fillId="0" borderId="0"/>
    <xf numFmtId="272" fontId="6" fillId="0" borderId="0" applyFont="0" applyFill="0" applyBorder="0" applyAlignment="0" applyProtection="0"/>
    <xf numFmtId="272" fontId="6" fillId="0" borderId="0" applyFont="0" applyFill="0" applyBorder="0" applyAlignment="0" applyProtection="0"/>
    <xf numFmtId="272" fontId="156" fillId="0" borderId="0" applyProtection="0"/>
    <xf numFmtId="212" fontId="11" fillId="0" borderId="24">
      <alignment horizontal="right" vertical="center"/>
    </xf>
    <xf numFmtId="260" fontId="125" fillId="0" borderId="0" applyFill="0" applyBorder="0" applyAlignment="0"/>
    <xf numFmtId="229" fontId="6" fillId="0" borderId="38">
      <alignment vertical="center"/>
    </xf>
    <xf numFmtId="272" fontId="6" fillId="0" borderId="0" applyFont="0" applyFill="0" applyBorder="0" applyAlignment="0" applyProtection="0"/>
    <xf numFmtId="207" fontId="6" fillId="0" borderId="0" applyFill="0" applyBorder="0" applyAlignment="0"/>
    <xf numFmtId="272" fontId="6" fillId="0" borderId="0" applyFont="0" applyFill="0" applyBorder="0" applyAlignment="0" applyProtection="0"/>
    <xf numFmtId="207" fontId="6" fillId="0" borderId="0" applyFill="0" applyBorder="0" applyAlignment="0"/>
    <xf numFmtId="272" fontId="6" fillId="0" borderId="0" applyFont="0" applyFill="0" applyBorder="0" applyAlignment="0" applyProtection="0"/>
    <xf numFmtId="207" fontId="6" fillId="0" borderId="0" applyFill="0" applyBorder="0" applyAlignment="0"/>
    <xf numFmtId="232" fontId="125" fillId="0" borderId="0" applyFill="0" applyBorder="0" applyAlignment="0"/>
    <xf numFmtId="272" fontId="6" fillId="0" borderId="0" applyFont="0" applyFill="0" applyBorder="0" applyAlignment="0" applyProtection="0"/>
    <xf numFmtId="229" fontId="6" fillId="0" borderId="38">
      <alignment vertical="center"/>
    </xf>
    <xf numFmtId="207" fontId="6" fillId="0" borderId="0" applyFill="0" applyBorder="0" applyAlignment="0"/>
    <xf numFmtId="272" fontId="6" fillId="0" borderId="0" applyFont="0" applyFill="0" applyBorder="0" applyAlignment="0" applyProtection="0"/>
    <xf numFmtId="234" fontId="6" fillId="0" borderId="0"/>
    <xf numFmtId="0" fontId="25" fillId="0" borderId="0"/>
    <xf numFmtId="234" fontId="6" fillId="0" borderId="0"/>
    <xf numFmtId="201" fontId="120" fillId="0" borderId="24">
      <alignment horizontal="right" vertical="center"/>
    </xf>
    <xf numFmtId="234" fontId="6" fillId="0" borderId="0"/>
    <xf numFmtId="0" fontId="126" fillId="0" borderId="10"/>
    <xf numFmtId="234" fontId="6" fillId="0" borderId="0"/>
    <xf numFmtId="234" fontId="6" fillId="0" borderId="0"/>
    <xf numFmtId="234" fontId="6" fillId="0" borderId="0"/>
    <xf numFmtId="164" fontId="120" fillId="0" borderId="0" applyFont="0" applyFill="0" applyBorder="0" applyAlignment="0" applyProtection="0"/>
    <xf numFmtId="234" fontId="6" fillId="0" borderId="0" applyProtection="0"/>
    <xf numFmtId="201" fontId="120" fillId="0" borderId="24">
      <alignment horizontal="right" vertical="center"/>
    </xf>
    <xf numFmtId="0" fontId="169" fillId="0" borderId="0"/>
    <xf numFmtId="234" fontId="6" fillId="0" borderId="0"/>
    <xf numFmtId="0" fontId="52" fillId="0" borderId="0"/>
    <xf numFmtId="234" fontId="6" fillId="0" borderId="0"/>
    <xf numFmtId="234" fontId="6" fillId="0" borderId="0"/>
    <xf numFmtId="173" fontId="11" fillId="0" borderId="33"/>
    <xf numFmtId="0" fontId="161" fillId="0" borderId="0" applyNumberFormat="0" applyFill="0" applyBorder="0" applyAlignment="0" applyProtection="0"/>
    <xf numFmtId="0" fontId="6" fillId="0" borderId="0" applyFont="0" applyFill="0" applyBorder="0" applyAlignment="0" applyProtection="0"/>
    <xf numFmtId="14" fontId="163"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27" fontId="139" fillId="0" borderId="24">
      <alignment horizontal="right" vertical="center"/>
    </xf>
    <xf numFmtId="4" fontId="119" fillId="32" borderId="32" applyNumberFormat="0" applyProtection="0">
      <alignment horizontal="right" vertical="center"/>
    </xf>
    <xf numFmtId="0" fontId="6" fillId="0" borderId="0" applyFont="0" applyFill="0" applyBorder="0" applyAlignment="0" applyProtection="0"/>
    <xf numFmtId="0" fontId="6" fillId="0" borderId="0" applyFont="0" applyFill="0" applyBorder="0" applyAlignment="0" applyProtection="0"/>
    <xf numFmtId="41" fontId="120" fillId="0" borderId="0" applyFont="0" applyFill="0" applyBorder="0" applyAlignment="0" applyProtection="0"/>
    <xf numFmtId="0" fontId="156" fillId="0" borderId="0" applyProtection="0"/>
    <xf numFmtId="0" fontId="6" fillId="0" borderId="0" applyFont="0" applyFill="0" applyBorder="0" applyAlignment="0" applyProtection="0"/>
    <xf numFmtId="0" fontId="6" fillId="0" borderId="0" applyFont="0" applyFill="0" applyBorder="0" applyAlignment="0" applyProtection="0"/>
    <xf numFmtId="241" fontId="136" fillId="0" borderId="24">
      <alignment horizontal="right" vertical="center"/>
    </xf>
    <xf numFmtId="0" fontId="6" fillId="0" borderId="0" applyFont="0" applyFill="0" applyBorder="0" applyAlignment="0" applyProtection="0"/>
    <xf numFmtId="199" fontId="126" fillId="0" borderId="24">
      <alignment horizontal="right" vertical="center"/>
    </xf>
    <xf numFmtId="14" fontId="121" fillId="0" borderId="0" applyFill="0" applyBorder="0" applyAlignment="0"/>
    <xf numFmtId="0" fontId="6" fillId="0" borderId="0"/>
    <xf numFmtId="261" fontId="120" fillId="0" borderId="0" applyFont="0" applyFill="0" applyBorder="0" applyAlignment="0" applyProtection="0"/>
    <xf numFmtId="43" fontId="143" fillId="0" borderId="0" applyFont="0" applyFill="0" applyBorder="0" applyAlignment="0" applyProtection="0"/>
    <xf numFmtId="3" fontId="173" fillId="0" borderId="15">
      <alignment horizontal="left" vertical="top" wrapText="1"/>
    </xf>
    <xf numFmtId="199" fontId="126" fillId="0" borderId="24">
      <alignment horizontal="right" vertical="center"/>
    </xf>
    <xf numFmtId="268" fontId="8" fillId="0" borderId="26" applyFill="0" applyProtection="0"/>
    <xf numFmtId="219" fontId="128" fillId="0" borderId="24">
      <alignment horizontal="right" vertical="center"/>
    </xf>
    <xf numFmtId="268" fontId="8" fillId="0" borderId="37" applyFill="0" applyProtection="0"/>
    <xf numFmtId="229" fontId="6" fillId="0" borderId="38">
      <alignment vertical="center"/>
    </xf>
    <xf numFmtId="229" fontId="6" fillId="0" borderId="38">
      <alignment vertical="center"/>
    </xf>
    <xf numFmtId="229" fontId="6" fillId="0" borderId="38">
      <alignment vertical="center"/>
    </xf>
    <xf numFmtId="229" fontId="6" fillId="0" borderId="38">
      <alignment vertical="center"/>
    </xf>
    <xf numFmtId="37" fontId="197" fillId="0" borderId="0"/>
    <xf numFmtId="229" fontId="6" fillId="0" borderId="38">
      <alignment vertical="center"/>
    </xf>
    <xf numFmtId="229" fontId="6" fillId="0" borderId="38">
      <alignment vertical="center"/>
    </xf>
    <xf numFmtId="229" fontId="6" fillId="0" borderId="38">
      <alignment vertical="center"/>
    </xf>
    <xf numFmtId="229" fontId="6" fillId="0" borderId="38">
      <alignment vertical="center"/>
    </xf>
    <xf numFmtId="0" fontId="6" fillId="0" borderId="0" applyFont="0" applyFill="0" applyBorder="0" applyAlignment="0" applyProtection="0"/>
    <xf numFmtId="229" fontId="6" fillId="0" borderId="38">
      <alignment vertical="center"/>
    </xf>
    <xf numFmtId="275" fontId="6" fillId="0" borderId="0"/>
    <xf numFmtId="227" fontId="139" fillId="0" borderId="24">
      <alignment horizontal="right" vertical="center"/>
    </xf>
    <xf numFmtId="201" fontId="120" fillId="0" borderId="24">
      <alignment horizontal="right" vertical="center"/>
    </xf>
    <xf numFmtId="275" fontId="6" fillId="0" borderId="0"/>
    <xf numFmtId="275" fontId="6" fillId="0" borderId="0"/>
    <xf numFmtId="275" fontId="6" fillId="0" borderId="0" applyProtection="0"/>
    <xf numFmtId="275" fontId="6" fillId="0" borderId="0"/>
    <xf numFmtId="0" fontId="1" fillId="0" borderId="0"/>
    <xf numFmtId="275" fontId="6" fillId="0" borderId="0"/>
    <xf numFmtId="0" fontId="1" fillId="0" borderId="0"/>
    <xf numFmtId="275" fontId="6" fillId="0" borderId="0"/>
    <xf numFmtId="0" fontId="156" fillId="0" borderId="0" applyProtection="0"/>
    <xf numFmtId="275" fontId="6" fillId="0" borderId="0"/>
    <xf numFmtId="275" fontId="6" fillId="0" borderId="0"/>
    <xf numFmtId="275" fontId="6" fillId="0" borderId="0"/>
    <xf numFmtId="188" fontId="135" fillId="0" borderId="0" applyFont="0" applyFill="0" applyBorder="0" applyAlignment="0" applyProtection="0"/>
    <xf numFmtId="254" fontId="120" fillId="0" borderId="0" applyFont="0" applyFill="0" applyBorder="0" applyAlignment="0" applyProtection="0"/>
    <xf numFmtId="254" fontId="120" fillId="0" borderId="0" applyFont="0" applyFill="0" applyBorder="0" applyAlignment="0" applyProtection="0"/>
    <xf numFmtId="41"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207" fontId="6" fillId="0" borderId="0" applyFill="0" applyBorder="0" applyAlignment="0"/>
    <xf numFmtId="253"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189" fontId="6" fillId="0" borderId="24">
      <alignment horizontal="right" vertical="center"/>
    </xf>
    <xf numFmtId="253" fontId="135" fillId="0" borderId="0" applyFont="0" applyFill="0" applyBorder="0" applyAlignment="0" applyProtection="0"/>
    <xf numFmtId="253" fontId="135" fillId="0" borderId="0" applyFont="0" applyFill="0" applyBorder="0" applyAlignment="0" applyProtection="0"/>
    <xf numFmtId="38" fontId="166" fillId="35" borderId="0" applyNumberFormat="0" applyBorder="0" applyAlignment="0" applyProtection="0"/>
    <xf numFmtId="231" fontId="120" fillId="0" borderId="0" applyFont="0" applyFill="0" applyBorder="0" applyAlignment="0" applyProtection="0"/>
    <xf numFmtId="296" fontId="6" fillId="0" borderId="0" applyFont="0" applyFill="0" applyBorder="0" applyAlignment="0" applyProtection="0"/>
    <xf numFmtId="41" fontId="207" fillId="0" borderId="0" applyFont="0" applyFill="0" applyBorder="0" applyAlignment="0" applyProtection="0"/>
    <xf numFmtId="296" fontId="6" fillId="0" borderId="0" applyFont="0" applyFill="0" applyBorder="0" applyAlignment="0" applyProtection="0"/>
    <xf numFmtId="199" fontId="126" fillId="0" borderId="24">
      <alignment horizontal="right" vertical="center"/>
    </xf>
    <xf numFmtId="296" fontId="6" fillId="0" borderId="0" applyFont="0" applyFill="0" applyBorder="0" applyAlignment="0" applyProtection="0"/>
    <xf numFmtId="188" fontId="135" fillId="0" borderId="0" applyFont="0" applyFill="0" applyBorder="0" applyAlignment="0" applyProtection="0"/>
    <xf numFmtId="207" fontId="6" fillId="0" borderId="0" applyFill="0" applyBorder="0" applyAlignment="0"/>
    <xf numFmtId="296" fontId="6" fillId="0" borderId="0" applyFont="0" applyFill="0" applyBorder="0" applyAlignment="0" applyProtection="0"/>
    <xf numFmtId="0" fontId="1" fillId="0" borderId="0"/>
    <xf numFmtId="296" fontId="6" fillId="0" borderId="0" applyFont="0" applyFill="0" applyBorder="0" applyAlignment="0" applyProtection="0"/>
    <xf numFmtId="288" fontId="11" fillId="0" borderId="0" applyFont="0" applyFill="0" applyBorder="0" applyAlignment="0" applyProtection="0"/>
    <xf numFmtId="0" fontId="1" fillId="0" borderId="0"/>
    <xf numFmtId="288" fontId="11" fillId="0" borderId="0" applyFont="0" applyFill="0" applyBorder="0" applyAlignment="0" applyProtection="0"/>
    <xf numFmtId="41" fontId="135" fillId="0" borderId="0" applyFont="0" applyFill="0" applyBorder="0" applyAlignment="0" applyProtection="0"/>
    <xf numFmtId="41" fontId="135" fillId="0" borderId="0" applyFont="0" applyFill="0" applyBorder="0" applyAlignment="0" applyProtection="0"/>
    <xf numFmtId="0" fontId="141" fillId="0" borderId="0"/>
    <xf numFmtId="199" fontId="126" fillId="0" borderId="24">
      <alignment horizontal="right" vertical="center"/>
    </xf>
    <xf numFmtId="41" fontId="135" fillId="0" borderId="0" applyFont="0" applyFill="0" applyBorder="0" applyAlignment="0" applyProtection="0"/>
    <xf numFmtId="41" fontId="135" fillId="0" borderId="0" applyFont="0" applyFill="0" applyBorder="0" applyAlignment="0" applyProtection="0"/>
    <xf numFmtId="41" fontId="207" fillId="0" borderId="0" applyFont="0" applyFill="0" applyBorder="0" applyAlignment="0" applyProtection="0"/>
    <xf numFmtId="41" fontId="135" fillId="0" borderId="0" applyFont="0" applyFill="0" applyBorder="0" applyAlignment="0" applyProtection="0"/>
    <xf numFmtId="164" fontId="135" fillId="0" borderId="0" applyFont="0" applyFill="0" applyBorder="0" applyAlignment="0" applyProtection="0"/>
    <xf numFmtId="164" fontId="135" fillId="0" borderId="0" applyFont="0" applyFill="0" applyBorder="0" applyAlignment="0" applyProtection="0"/>
    <xf numFmtId="164" fontId="135" fillId="0" borderId="0" applyFont="0" applyFill="0" applyBorder="0" applyAlignment="0" applyProtection="0"/>
    <xf numFmtId="0" fontId="6" fillId="0" borderId="0"/>
    <xf numFmtId="0" fontId="158" fillId="0" borderId="0"/>
    <xf numFmtId="164" fontId="135" fillId="0" borderId="0" applyFont="0" applyFill="0" applyBorder="0" applyAlignment="0" applyProtection="0"/>
    <xf numFmtId="0" fontId="6" fillId="0" borderId="0"/>
    <xf numFmtId="41" fontId="135" fillId="0" borderId="0" applyFont="0" applyFill="0" applyBorder="0" applyAlignment="0" applyProtection="0"/>
    <xf numFmtId="188" fontId="135" fillId="0" borderId="0" applyFont="0" applyFill="0" applyBorder="0" applyAlignment="0" applyProtection="0"/>
    <xf numFmtId="41" fontId="135" fillId="0" borderId="0" applyFont="0" applyFill="0" applyBorder="0" applyAlignment="0" applyProtection="0"/>
    <xf numFmtId="0" fontId="6" fillId="0" borderId="0"/>
    <xf numFmtId="188" fontId="135" fillId="0" borderId="0" applyFont="0" applyFill="0" applyBorder="0" applyAlignment="0" applyProtection="0"/>
    <xf numFmtId="164" fontId="135" fillId="0" borderId="0" applyFont="0" applyFill="0" applyBorder="0" applyAlignment="0" applyProtection="0"/>
    <xf numFmtId="0" fontId="52" fillId="0" borderId="0"/>
    <xf numFmtId="2" fontId="6" fillId="0" borderId="0" applyFont="0" applyFill="0" applyBorder="0" applyAlignment="0" applyProtection="0"/>
    <xf numFmtId="43" fontId="135" fillId="0" borderId="0" applyFont="0" applyFill="0" applyBorder="0" applyAlignment="0" applyProtection="0"/>
    <xf numFmtId="222" fontId="120" fillId="0" borderId="0" applyFont="0" applyFill="0" applyBorder="0" applyAlignment="0" applyProtection="0"/>
    <xf numFmtId="239" fontId="120" fillId="0" borderId="0" applyFont="0" applyFill="0" applyBorder="0" applyAlignment="0" applyProtection="0"/>
    <xf numFmtId="4" fontId="119" fillId="27" borderId="32" applyNumberFormat="0" applyProtection="0">
      <alignment horizontal="right" vertical="center"/>
    </xf>
    <xf numFmtId="209" fontId="135" fillId="0" borderId="0" applyFont="0" applyFill="0" applyBorder="0" applyAlignment="0" applyProtection="0"/>
    <xf numFmtId="192" fontId="135" fillId="0" borderId="0" applyFont="0" applyFill="0" applyBorder="0" applyAlignment="0" applyProtection="0"/>
    <xf numFmtId="192" fontId="135" fillId="0" borderId="0" applyFont="0" applyFill="0" applyBorder="0" applyAlignment="0" applyProtection="0"/>
    <xf numFmtId="192" fontId="135" fillId="0" borderId="0" applyFont="0" applyFill="0" applyBorder="0" applyAlignment="0" applyProtection="0"/>
    <xf numFmtId="165" fontId="135" fillId="0" borderId="0" applyFont="0" applyFill="0" applyBorder="0" applyAlignment="0" applyProtection="0"/>
    <xf numFmtId="220" fontId="120" fillId="0" borderId="0" applyFont="0" applyFill="0" applyBorder="0" applyAlignment="0" applyProtection="0"/>
    <xf numFmtId="42" fontId="120" fillId="0" borderId="0" applyFont="0" applyFill="0" applyBorder="0" applyAlignment="0" applyProtection="0"/>
    <xf numFmtId="192" fontId="135" fillId="0" borderId="0" applyFont="0" applyFill="0" applyBorder="0" applyAlignment="0" applyProtection="0"/>
    <xf numFmtId="192" fontId="135" fillId="0" borderId="0" applyFont="0" applyFill="0" applyBorder="0" applyAlignment="0" applyProtection="0"/>
    <xf numFmtId="41" fontId="120" fillId="0" borderId="0" applyFont="0" applyFill="0" applyBorder="0" applyAlignment="0" applyProtection="0"/>
    <xf numFmtId="42" fontId="120" fillId="0" borderId="0" applyFont="0" applyFill="0" applyBorder="0" applyAlignment="0" applyProtection="0"/>
    <xf numFmtId="192" fontId="135" fillId="0" borderId="0" applyFont="0" applyFill="0" applyBorder="0" applyAlignment="0" applyProtection="0"/>
    <xf numFmtId="0" fontId="1" fillId="0" borderId="0"/>
    <xf numFmtId="192" fontId="135" fillId="0" borderId="0" applyFont="0" applyFill="0" applyBorder="0" applyAlignment="0" applyProtection="0"/>
    <xf numFmtId="41" fontId="120" fillId="0" borderId="0" applyFont="0" applyFill="0" applyBorder="0" applyAlignment="0" applyProtection="0"/>
    <xf numFmtId="254" fontId="120" fillId="0" borderId="0" applyFont="0" applyFill="0" applyBorder="0" applyAlignment="0" applyProtection="0"/>
    <xf numFmtId="192" fontId="135" fillId="0" borderId="0" applyFont="0" applyFill="0" applyBorder="0" applyAlignment="0" applyProtection="0"/>
    <xf numFmtId="192" fontId="135" fillId="0" borderId="0" applyFont="0" applyFill="0" applyBorder="0" applyAlignment="0" applyProtection="0"/>
    <xf numFmtId="262" fontId="6" fillId="0" borderId="0" applyFont="0" applyFill="0" applyBorder="0" applyAlignment="0" applyProtection="0"/>
    <xf numFmtId="4" fontId="254" fillId="34" borderId="32" applyNumberFormat="0" applyProtection="0">
      <alignment vertical="center"/>
    </xf>
    <xf numFmtId="202" fontId="6" fillId="0" borderId="0" applyFont="0" applyFill="0" applyBorder="0" applyAlignment="0" applyProtection="0"/>
    <xf numFmtId="43" fontId="207" fillId="0" borderId="0" applyFont="0" applyFill="0" applyBorder="0" applyAlignment="0" applyProtection="0"/>
    <xf numFmtId="262" fontId="6" fillId="0" borderId="0" applyFont="0" applyFill="0" applyBorder="0" applyAlignment="0" applyProtection="0"/>
    <xf numFmtId="218" fontId="6" fillId="0" borderId="0" applyFill="0" applyBorder="0" applyAlignment="0"/>
    <xf numFmtId="262" fontId="6" fillId="0" borderId="0" applyFont="0" applyFill="0" applyBorder="0" applyAlignment="0" applyProtection="0"/>
    <xf numFmtId="212" fontId="11" fillId="0" borderId="24">
      <alignment horizontal="right" vertical="center"/>
    </xf>
    <xf numFmtId="209" fontId="135" fillId="0" borderId="0" applyFont="0" applyFill="0" applyBorder="0" applyAlignment="0" applyProtection="0"/>
    <xf numFmtId="282" fontId="11" fillId="0" borderId="0" applyFont="0" applyFill="0" applyBorder="0" applyAlignment="0" applyProtection="0"/>
    <xf numFmtId="225" fontId="11" fillId="0" borderId="0" applyFont="0" applyFill="0" applyBorder="0" applyAlignment="0" applyProtection="0"/>
    <xf numFmtId="214" fontId="6" fillId="0" borderId="24">
      <alignment horizontal="right" vertical="center"/>
    </xf>
    <xf numFmtId="218" fontId="6" fillId="0" borderId="0" applyFill="0" applyBorder="0" applyAlignment="0"/>
    <xf numFmtId="43" fontId="135" fillId="0" borderId="0" applyFont="0" applyFill="0" applyBorder="0" applyAlignment="0" applyProtection="0"/>
    <xf numFmtId="199" fontId="126" fillId="0" borderId="24">
      <alignment horizontal="right" vertical="center"/>
    </xf>
    <xf numFmtId="43" fontId="135" fillId="0" borderId="0" applyFont="0" applyFill="0" applyBorder="0" applyAlignment="0" applyProtection="0"/>
    <xf numFmtId="214" fontId="6" fillId="0" borderId="24">
      <alignment horizontal="right" vertical="center"/>
    </xf>
    <xf numFmtId="43" fontId="135" fillId="0" borderId="0" applyFont="0" applyFill="0" applyBorder="0" applyAlignment="0" applyProtection="0"/>
    <xf numFmtId="43" fontId="135" fillId="0" borderId="0" applyFont="0" applyFill="0" applyBorder="0" applyAlignment="0" applyProtection="0"/>
    <xf numFmtId="43" fontId="207" fillId="0" borderId="0" applyFont="0" applyFill="0" applyBorder="0" applyAlignment="0" applyProtection="0"/>
    <xf numFmtId="43" fontId="135" fillId="0" borderId="0" applyFont="0" applyFill="0" applyBorder="0" applyAlignment="0" applyProtection="0"/>
    <xf numFmtId="165" fontId="135" fillId="0" borderId="0" applyFont="0" applyFill="0" applyBorder="0" applyAlignment="0" applyProtection="0"/>
    <xf numFmtId="165" fontId="135" fillId="0" borderId="0" applyFont="0" applyFill="0" applyBorder="0" applyAlignment="0" applyProtection="0"/>
    <xf numFmtId="165" fontId="135" fillId="0" borderId="0" applyFont="0" applyFill="0" applyBorder="0" applyAlignment="0" applyProtection="0"/>
    <xf numFmtId="218" fontId="6" fillId="0" borderId="0" applyFill="0" applyBorder="0" applyAlignment="0"/>
    <xf numFmtId="165" fontId="135" fillId="0" borderId="0" applyFont="0" applyFill="0" applyBorder="0" applyAlignment="0" applyProtection="0"/>
    <xf numFmtId="0" fontId="136" fillId="0" borderId="0"/>
    <xf numFmtId="43" fontId="135" fillId="0" borderId="0" applyFont="0" applyFill="0" applyBorder="0" applyAlignment="0" applyProtection="0"/>
    <xf numFmtId="43" fontId="135" fillId="0" borderId="0" applyFont="0" applyFill="0" applyBorder="0" applyAlignment="0" applyProtection="0"/>
    <xf numFmtId="165" fontId="135" fillId="0" borderId="0" applyFont="0" applyFill="0" applyBorder="0" applyAlignment="0" applyProtection="0"/>
    <xf numFmtId="0" fontId="6" fillId="0" borderId="0" applyFill="0" applyBorder="0" applyAlignment="0"/>
    <xf numFmtId="207" fontId="6" fillId="0" borderId="0" applyFill="0" applyBorder="0" applyAlignment="0"/>
    <xf numFmtId="207" fontId="6" fillId="0" borderId="0" applyFill="0" applyBorder="0" applyAlignment="0"/>
    <xf numFmtId="220" fontId="142" fillId="0" borderId="0" applyFont="0" applyFill="0" applyBorder="0" applyAlignment="0" applyProtection="0"/>
    <xf numFmtId="207" fontId="6" fillId="0" borderId="0" applyFill="0" applyBorder="0" applyAlignment="0"/>
    <xf numFmtId="207" fontId="6" fillId="0" borderId="0" applyFill="0" applyBorder="0" applyAlignment="0"/>
    <xf numFmtId="297" fontId="6" fillId="0" borderId="0" applyFill="0" applyBorder="0" applyAlignment="0"/>
    <xf numFmtId="207" fontId="6" fillId="0" borderId="0" applyFill="0" applyBorder="0" applyAlignment="0"/>
    <xf numFmtId="249" fontId="120" fillId="0" borderId="0" applyFont="0" applyFill="0" applyBorder="0" applyAlignment="0" applyProtection="0"/>
    <xf numFmtId="297" fontId="6" fillId="0" borderId="0" applyFill="0" applyBorder="0" applyAlignment="0"/>
    <xf numFmtId="207" fontId="6" fillId="0" borderId="0" applyFill="0" applyBorder="0" applyAlignment="0"/>
    <xf numFmtId="297" fontId="6" fillId="0" borderId="0" applyFill="0" applyBorder="0" applyAlignment="0"/>
    <xf numFmtId="207" fontId="6" fillId="0" borderId="0" applyFill="0" applyBorder="0" applyAlignment="0"/>
    <xf numFmtId="221" fontId="128" fillId="0" borderId="24">
      <alignment horizontal="right" vertical="center"/>
    </xf>
    <xf numFmtId="297" fontId="6" fillId="0" borderId="0" applyFill="0" applyBorder="0" applyAlignment="0"/>
    <xf numFmtId="207" fontId="6" fillId="0" borderId="0" applyFill="0" applyBorder="0" applyAlignment="0"/>
    <xf numFmtId="29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18" fontId="6" fillId="0" borderId="0" applyFill="0" applyBorder="0" applyAlignment="0"/>
    <xf numFmtId="199" fontId="126" fillId="0" borderId="24">
      <alignment horizontal="right" vertical="center"/>
    </xf>
    <xf numFmtId="218" fontId="6" fillId="0" borderId="0" applyFill="0" applyBorder="0" applyAlignment="0"/>
    <xf numFmtId="41" fontId="120" fillId="0" borderId="0" applyFont="0" applyFill="0" applyBorder="0" applyAlignment="0" applyProtection="0"/>
    <xf numFmtId="218" fontId="6" fillId="0" borderId="0" applyFill="0" applyBorder="0" applyAlignment="0"/>
    <xf numFmtId="218" fontId="6" fillId="0" borderId="0" applyFill="0" applyBorder="0" applyAlignment="0"/>
    <xf numFmtId="4" fontId="220" fillId="49" borderId="32" applyNumberFormat="0" applyProtection="0">
      <alignment horizontal="right" vertical="center"/>
    </xf>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01" fontId="120" fillId="0" borderId="24">
      <alignment horizontal="right" vertical="center"/>
    </xf>
    <xf numFmtId="218" fontId="6" fillId="0" borderId="0" applyFill="0" applyBorder="0" applyAlignment="0"/>
    <xf numFmtId="207" fontId="6" fillId="0" borderId="0" applyFill="0" applyBorder="0" applyAlignment="0"/>
    <xf numFmtId="189" fontId="6" fillId="0" borderId="24">
      <alignment horizontal="right" vertical="center"/>
    </xf>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60" fontId="125" fillId="0" borderId="0" applyFill="0" applyBorder="0" applyAlignment="0"/>
    <xf numFmtId="197" fontId="6" fillId="0" borderId="0" applyFill="0" applyBorder="0" applyAlignment="0"/>
    <xf numFmtId="218" fontId="6" fillId="0" borderId="0" applyFill="0" applyBorder="0" applyAlignment="0"/>
    <xf numFmtId="197" fontId="6" fillId="0" borderId="0" applyFill="0" applyBorder="0" applyAlignment="0"/>
    <xf numFmtId="218" fontId="6" fillId="0" borderId="0" applyFill="0" applyBorder="0" applyAlignment="0"/>
    <xf numFmtId="197" fontId="6" fillId="0" borderId="0" applyFill="0" applyBorder="0" applyAlignment="0"/>
    <xf numFmtId="218" fontId="6" fillId="0" borderId="0" applyFill="0" applyBorder="0" applyAlignment="0"/>
    <xf numFmtId="197" fontId="6" fillId="0" borderId="0" applyFill="0" applyBorder="0" applyAlignment="0"/>
    <xf numFmtId="221" fontId="128" fillId="0" borderId="24">
      <alignment horizontal="right" vertical="center"/>
    </xf>
    <xf numFmtId="218" fontId="6" fillId="0" borderId="0" applyFill="0" applyBorder="0" applyAlignment="0"/>
    <xf numFmtId="197" fontId="6" fillId="0" borderId="0" applyFill="0" applyBorder="0" applyAlignment="0"/>
    <xf numFmtId="197" fontId="6" fillId="0" borderId="0" applyFill="0" applyBorder="0" applyAlignment="0"/>
    <xf numFmtId="0" fontId="146" fillId="0" borderId="0" applyProtection="0"/>
    <xf numFmtId="197" fontId="6" fillId="0" borderId="0" applyFill="0" applyBorder="0" applyAlignment="0"/>
    <xf numFmtId="197" fontId="6" fillId="0" borderId="0" applyFill="0" applyBorder="0" applyAlignment="0"/>
    <xf numFmtId="197"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9" fontId="52" fillId="0" borderId="0" applyFont="0" applyFill="0" applyBorder="0" applyAlignment="0" applyProtection="0"/>
    <xf numFmtId="218" fontId="6" fillId="0" borderId="0" applyFill="0" applyBorder="0" applyAlignment="0"/>
    <xf numFmtId="9" fontId="52" fillId="0" borderId="0" applyFont="0" applyFill="0" applyBorder="0" applyAlignment="0" applyProtection="0"/>
    <xf numFmtId="218" fontId="6" fillId="0" borderId="0" applyFill="0" applyBorder="0" applyAlignment="0"/>
    <xf numFmtId="199" fontId="126" fillId="0" borderId="24">
      <alignment horizontal="right" vertical="center"/>
    </xf>
    <xf numFmtId="1" fontId="6" fillId="0" borderId="15" applyNumberFormat="0" applyFill="0" applyAlignment="0" applyProtection="0">
      <alignment horizontal="center" vertical="center"/>
    </xf>
    <xf numFmtId="9" fontId="6" fillId="0" borderId="0" applyFont="0" applyFill="0" applyBorder="0" applyAlignment="0" applyProtection="0"/>
    <xf numFmtId="218" fontId="6" fillId="0" borderId="0" applyFill="0" applyBorder="0" applyAlignment="0"/>
    <xf numFmtId="218" fontId="6" fillId="0" borderId="0" applyFill="0" applyBorder="0" applyAlignment="0"/>
    <xf numFmtId="199" fontId="126" fillId="0" borderId="24">
      <alignment horizontal="right" vertical="center"/>
    </xf>
    <xf numFmtId="0" fontId="255" fillId="0" borderId="0" applyNumberFormat="0" applyAlignment="0">
      <alignment horizontal="left"/>
    </xf>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14" fontId="6" fillId="0" borderId="24">
      <alignment horizontal="right" vertical="center"/>
    </xf>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0" fontId="52" fillId="0" borderId="0"/>
    <xf numFmtId="326" fontId="6" fillId="0" borderId="0" applyFont="0" applyFill="0" applyBorder="0" applyAlignment="0" applyProtection="0"/>
    <xf numFmtId="0" fontId="231" fillId="0" borderId="0" applyNumberFormat="0" applyFill="0" applyBorder="0" applyAlignment="0" applyProtection="0"/>
    <xf numFmtId="3" fontId="11" fillId="0" borderId="0" applyFont="0" applyBorder="0" applyAlignment="0"/>
    <xf numFmtId="0" fontId="6" fillId="0" borderId="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14" fontId="6" fillId="0" borderId="24">
      <alignment horizontal="right" vertical="center"/>
    </xf>
    <xf numFmtId="2" fontId="6" fillId="0" borderId="0" applyFont="0" applyFill="0" applyBorder="0" applyAlignment="0" applyProtection="0"/>
    <xf numFmtId="199" fontId="126" fillId="0" borderId="24">
      <alignment horizontal="right" vertical="center"/>
    </xf>
    <xf numFmtId="2" fontId="6" fillId="0" borderId="0" applyFont="0" applyFill="0" applyBorder="0" applyAlignment="0" applyProtection="0"/>
    <xf numFmtId="219" fontId="128" fillId="0" borderId="24">
      <alignment horizontal="right" vertical="center"/>
    </xf>
    <xf numFmtId="218" fontId="6" fillId="0" borderId="0" applyFill="0" applyBorder="0" applyAlignment="0"/>
    <xf numFmtId="2" fontId="6" fillId="0" borderId="0" applyFont="0" applyFill="0" applyBorder="0" applyAlignment="0" applyProtection="0"/>
    <xf numFmtId="2" fontId="156" fillId="0" borderId="0" applyProtection="0"/>
    <xf numFmtId="218" fontId="6" fillId="0" borderId="0" applyFill="0" applyBorder="0" applyAlignment="0"/>
    <xf numFmtId="2" fontId="6"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2" fontId="6" fillId="0" borderId="0" applyFont="0" applyFill="0" applyBorder="0" applyAlignment="0" applyProtection="0"/>
    <xf numFmtId="327" fontId="232" fillId="0" borderId="44" applyNumberFormat="0" applyFill="0" applyBorder="0" applyAlignment="0" applyProtection="0"/>
    <xf numFmtId="0" fontId="233" fillId="0" borderId="0" applyNumberFormat="0" applyFill="0" applyBorder="0" applyAlignment="0" applyProtection="0"/>
    <xf numFmtId="0" fontId="234" fillId="50"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3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0" fontId="52" fillId="0" borderId="0"/>
    <xf numFmtId="38" fontId="166" fillId="25" borderId="0" applyNumberFormat="0" applyBorder="0" applyAlignment="0" applyProtection="0"/>
    <xf numFmtId="201" fontId="120" fillId="0" borderId="24">
      <alignment horizontal="right" vertical="center"/>
    </xf>
    <xf numFmtId="38" fontId="166" fillId="25" borderId="0" applyNumberFormat="0" applyBorder="0" applyAlignment="0" applyProtection="0"/>
    <xf numFmtId="0" fontId="256" fillId="0" borderId="0"/>
    <xf numFmtId="38" fontId="166" fillId="25" borderId="0" applyNumberFormat="0" applyBorder="0" applyAlignment="0" applyProtection="0"/>
    <xf numFmtId="14" fontId="257" fillId="0" borderId="0" applyNumberFormat="0" applyFill="0" applyBorder="0" applyAlignment="0" applyProtection="0">
      <alignment horizontal="left"/>
    </xf>
    <xf numFmtId="332" fontId="23" fillId="35" borderId="0" applyBorder="0" applyProtection="0"/>
    <xf numFmtId="199" fontId="126" fillId="0" borderId="24">
      <alignment horizontal="right" vertical="center"/>
    </xf>
    <xf numFmtId="4" fontId="119" fillId="50" borderId="32" applyNumberFormat="0" applyProtection="0">
      <alignment horizontal="right" vertical="center"/>
    </xf>
    <xf numFmtId="278" fontId="126" fillId="0" borderId="0" applyFont="0" applyFill="0" applyBorder="0" applyAlignment="0" applyProtection="0"/>
    <xf numFmtId="0" fontId="258" fillId="0" borderId="0">
      <alignment horizontal="left"/>
    </xf>
    <xf numFmtId="197" fontId="6" fillId="0" borderId="0" applyFill="0" applyBorder="0" applyAlignment="0"/>
    <xf numFmtId="0" fontId="258" fillId="0" borderId="0">
      <alignment horizontal="left"/>
    </xf>
    <xf numFmtId="221" fontId="128" fillId="0" borderId="24">
      <alignment horizontal="right" vertical="center"/>
    </xf>
    <xf numFmtId="4" fontId="190" fillId="44" borderId="0" applyNumberFormat="0" applyProtection="0">
      <alignment horizontal="left" vertical="center" indent="1"/>
    </xf>
    <xf numFmtId="0" fontId="171" fillId="0" borderId="46" applyNumberFormat="0" applyAlignment="0" applyProtection="0">
      <alignment horizontal="left" vertical="center"/>
    </xf>
    <xf numFmtId="221" fontId="128" fillId="0" borderId="24">
      <alignment horizontal="right" vertical="center"/>
    </xf>
    <xf numFmtId="0" fontId="171" fillId="0" borderId="46" applyNumberFormat="0" applyAlignment="0" applyProtection="0">
      <alignment horizontal="left" vertical="center"/>
    </xf>
    <xf numFmtId="0" fontId="171" fillId="0" borderId="29">
      <alignment horizontal="left" vertical="center"/>
    </xf>
    <xf numFmtId="0" fontId="171" fillId="0" borderId="29">
      <alignment horizontal="left" vertical="center"/>
    </xf>
    <xf numFmtId="199" fontId="126" fillId="0" borderId="24">
      <alignment horizontal="right" vertical="center"/>
    </xf>
    <xf numFmtId="14" fontId="236" fillId="24" borderId="42">
      <alignment horizontal="center" vertical="center" wrapText="1"/>
    </xf>
    <xf numFmtId="207" fontId="6" fillId="0" borderId="0" applyFill="0" applyBorder="0" applyAlignment="0"/>
    <xf numFmtId="0" fontId="235" fillId="0" borderId="3" applyNumberFormat="0" applyFill="0" applyAlignment="0" applyProtection="0"/>
    <xf numFmtId="0" fontId="237" fillId="0" borderId="4" applyNumberFormat="0" applyFill="0" applyAlignment="0" applyProtection="0"/>
    <xf numFmtId="0" fontId="238" fillId="0" borderId="5" applyNumberFormat="0" applyFill="0" applyAlignment="0" applyProtection="0"/>
    <xf numFmtId="0" fontId="238" fillId="0" borderId="0" applyNumberFormat="0" applyFill="0" applyBorder="0" applyAlignment="0" applyProtection="0"/>
    <xf numFmtId="0" fontId="146" fillId="0" borderId="0" applyFill="0" applyAlignment="0" applyProtection="0">
      <protection locked="0"/>
    </xf>
    <xf numFmtId="0" fontId="146" fillId="0" borderId="25" applyFill="0" applyAlignment="0" applyProtection="0">
      <protection locked="0"/>
    </xf>
    <xf numFmtId="212" fontId="11" fillId="0" borderId="24">
      <alignment horizontal="right" vertical="center"/>
    </xf>
    <xf numFmtId="0" fontId="239" fillId="0" borderId="0" applyProtection="0"/>
    <xf numFmtId="0" fontId="171" fillId="0" borderId="0" applyProtection="0"/>
    <xf numFmtId="0" fontId="158" fillId="0" borderId="0"/>
    <xf numFmtId="286" fontId="159" fillId="28" borderId="10" applyNumberFormat="0" applyAlignment="0">
      <alignment horizontal="left" vertical="top"/>
    </xf>
    <xf numFmtId="49" fontId="214" fillId="0" borderId="10">
      <alignment vertical="center"/>
    </xf>
    <xf numFmtId="0" fontId="8" fillId="0" borderId="0"/>
    <xf numFmtId="0" fontId="6" fillId="0" borderId="0"/>
    <xf numFmtId="41" fontId="120" fillId="0" borderId="0" applyFont="0" applyFill="0" applyBorder="0" applyAlignment="0" applyProtection="0"/>
    <xf numFmtId="219" fontId="128" fillId="0" borderId="24">
      <alignment horizontal="right" vertical="center"/>
    </xf>
    <xf numFmtId="0" fontId="128" fillId="0" borderId="0" applyProtection="0"/>
    <xf numFmtId="316" fontId="240" fillId="0" borderId="0" applyFont="0" applyFill="0" applyBorder="0" applyAlignment="0" applyProtection="0"/>
    <xf numFmtId="3" fontId="159" fillId="0" borderId="15" applyNumberFormat="0" applyAlignment="0">
      <alignment horizontal="center" vertical="center"/>
    </xf>
    <xf numFmtId="10" fontId="166" fillId="5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55" borderId="10" applyNumberFormat="0" applyBorder="0" applyAlignment="0" applyProtection="0"/>
    <xf numFmtId="10" fontId="166" fillId="5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41" fontId="13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0" fontId="241" fillId="0" borderId="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97" fontId="6" fillId="0" borderId="0" applyFill="0" applyBorder="0" applyAlignment="0"/>
    <xf numFmtId="222" fontId="120" fillId="0" borderId="0" applyFont="0" applyFill="0" applyBorder="0" applyAlignment="0" applyProtection="0"/>
    <xf numFmtId="220" fontId="120" fillId="0" borderId="0" applyFont="0" applyFill="0" applyBorder="0" applyAlignment="0" applyProtection="0"/>
    <xf numFmtId="10" fontId="166" fillId="25" borderId="10" applyNumberFormat="0" applyBorder="0" applyAlignment="0" applyProtection="0"/>
    <xf numFmtId="251" fontId="11" fillId="0" borderId="24">
      <alignment horizontal="right" vertical="center"/>
    </xf>
    <xf numFmtId="0" fontId="242" fillId="51" borderId="1" applyNumberFormat="0" applyAlignment="0" applyProtection="0"/>
    <xf numFmtId="221" fontId="128" fillId="0" borderId="24">
      <alignment horizontal="right" vertical="center"/>
    </xf>
    <xf numFmtId="0" fontId="242" fillId="51" borderId="1" applyNumberFormat="0" applyAlignment="0" applyProtection="0"/>
    <xf numFmtId="0" fontId="242" fillId="51" borderId="1" applyNumberFormat="0" applyAlignment="0" applyProtection="0"/>
    <xf numFmtId="0" fontId="242" fillId="51" borderId="1" applyNumberFormat="0" applyAlignment="0" applyProtection="0"/>
    <xf numFmtId="0" fontId="242" fillId="51" borderId="1" applyNumberFormat="0" applyAlignment="0" applyProtection="0"/>
    <xf numFmtId="0" fontId="242" fillId="51" borderId="1" applyNumberFormat="0" applyAlignment="0" applyProtection="0"/>
    <xf numFmtId="0" fontId="151" fillId="0" borderId="0" applyNumberFormat="0" applyFill="0" applyBorder="0" applyAlignment="0" applyProtection="0">
      <alignment vertical="top"/>
      <protection locked="0"/>
    </xf>
    <xf numFmtId="199" fontId="126" fillId="0" borderId="24">
      <alignment horizontal="right" vertical="center"/>
    </xf>
    <xf numFmtId="4" fontId="119" fillId="34" borderId="32" applyNumberFormat="0" applyProtection="0">
      <alignment horizontal="left" vertical="center" indent="1"/>
    </xf>
    <xf numFmtId="0" fontId="151" fillId="0" borderId="0" applyNumberFormat="0" applyFill="0" applyBorder="0" applyAlignment="0" applyProtection="0">
      <alignment vertical="top"/>
      <protection locked="0"/>
    </xf>
    <xf numFmtId="199" fontId="126" fillId="0" borderId="24">
      <alignment horizontal="right" vertical="center"/>
    </xf>
    <xf numFmtId="0" fontId="151" fillId="0" borderId="0" applyNumberFormat="0" applyFill="0" applyBorder="0" applyAlignment="0" applyProtection="0">
      <alignment vertical="top"/>
      <protection locked="0"/>
    </xf>
    <xf numFmtId="40" fontId="243" fillId="0" borderId="0" applyBorder="0">
      <alignment horizontal="right"/>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199" fontId="126" fillId="0" borderId="24">
      <alignment horizontal="right" vertical="center"/>
    </xf>
    <xf numFmtId="0" fontId="184" fillId="0" borderId="0" applyNumberFormat="0" applyFill="0" applyBorder="0" applyAlignment="0" applyProtection="0">
      <alignment vertical="top"/>
      <protection locked="0"/>
    </xf>
    <xf numFmtId="251" fontId="11" fillId="0" borderId="24">
      <alignment horizontal="right" vertical="center"/>
    </xf>
    <xf numFmtId="0" fontId="1" fillId="0" borderId="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250" fontId="11" fillId="0" borderId="24">
      <alignment horizontal="right" vertical="center"/>
    </xf>
    <xf numFmtId="188" fontId="11" fillId="0" borderId="0" applyFont="0" applyFill="0" applyBorder="0" applyAlignment="0" applyProtection="0"/>
    <xf numFmtId="207" fontId="6" fillId="0" borderId="0" applyFill="0" applyBorder="0" applyAlignment="0"/>
    <xf numFmtId="0" fontId="11" fillId="0" borderId="0"/>
    <xf numFmtId="0" fontId="24" fillId="0" borderId="45">
      <alignment horizontal="centerContinuous"/>
    </xf>
    <xf numFmtId="207" fontId="6" fillId="0" borderId="0" applyFill="0" applyBorder="0" applyAlignment="0"/>
    <xf numFmtId="206" fontId="120" fillId="0" borderId="0" applyFont="0" applyFill="0" applyBorder="0" applyAlignment="0" applyProtection="0"/>
    <xf numFmtId="231" fontId="120" fillId="0" borderId="0" applyFont="0" applyFill="0" applyBorder="0" applyAlignment="0" applyProtection="0"/>
    <xf numFmtId="0" fontId="123" fillId="0" borderId="0"/>
    <xf numFmtId="0" fontId="6" fillId="0" borderId="0" applyFill="0" applyBorder="0" applyAlignment="0"/>
    <xf numFmtId="212" fontId="11" fillId="0" borderId="24">
      <alignment horizontal="right" vertical="center"/>
    </xf>
    <xf numFmtId="207" fontId="6" fillId="0" borderId="0" applyFill="0" applyBorder="0" applyAlignment="0"/>
    <xf numFmtId="221" fontId="128" fillId="0" borderId="24">
      <alignment horizontal="right" vertical="center"/>
    </xf>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0" fontId="11" fillId="0" borderId="0" applyNumberFormat="0" applyFill="0" applyBorder="0" applyAlignment="0" applyProtection="0"/>
    <xf numFmtId="218" fontId="6" fillId="0" borderId="0" applyFill="0" applyBorder="0" applyAlignment="0"/>
    <xf numFmtId="218" fontId="6" fillId="0" borderId="0" applyFill="0" applyBorder="0" applyAlignment="0"/>
    <xf numFmtId="0" fontId="52" fillId="0" borderId="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21" fontId="128" fillId="0" borderId="24">
      <alignment horizontal="right" vertical="center"/>
    </xf>
    <xf numFmtId="231" fontId="120" fillId="0" borderId="0" applyFont="0" applyFill="0" applyBorder="0" applyAlignment="0" applyProtection="0"/>
    <xf numFmtId="230" fontId="164" fillId="0" borderId="0" applyFont="0" applyFill="0" applyBorder="0" applyAlignment="0" applyProtection="0"/>
    <xf numFmtId="232" fontId="125"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21" fontId="128" fillId="0" borderId="24">
      <alignment horizontal="right" vertical="center"/>
    </xf>
    <xf numFmtId="207" fontId="6" fillId="0" borderId="0" applyFill="0" applyBorder="0" applyAlignment="0"/>
    <xf numFmtId="207" fontId="6" fillId="0" borderId="0" applyFill="0" applyBorder="0" applyAlignment="0"/>
    <xf numFmtId="207" fontId="6" fillId="0" borderId="0" applyFill="0" applyBorder="0" applyAlignment="0"/>
    <xf numFmtId="214" fontId="6" fillId="0" borderId="24">
      <alignment horizontal="right" vertical="center"/>
    </xf>
    <xf numFmtId="221" fontId="128" fillId="0" borderId="24">
      <alignment horizontal="right" vertical="center"/>
    </xf>
    <xf numFmtId="207" fontId="6" fillId="0" borderId="0" applyFill="0" applyBorder="0" applyAlignment="0"/>
    <xf numFmtId="207" fontId="6" fillId="0" borderId="0" applyFill="0" applyBorder="0" applyAlignment="0"/>
    <xf numFmtId="197" fontId="6" fillId="0" borderId="0" applyFill="0" applyBorder="0" applyAlignment="0"/>
    <xf numFmtId="0" fontId="4" fillId="0" borderId="0"/>
    <xf numFmtId="197" fontId="6" fillId="0" borderId="0" applyFill="0" applyBorder="0" applyAlignment="0"/>
    <xf numFmtId="0" fontId="4" fillId="0" borderId="0"/>
    <xf numFmtId="197" fontId="6" fillId="0" borderId="0" applyFill="0" applyBorder="0" applyAlignment="0"/>
    <xf numFmtId="0" fontId="4" fillId="0" borderId="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227" fontId="139" fillId="0" borderId="24">
      <alignment horizontal="right" vertical="center"/>
    </xf>
    <xf numFmtId="197" fontId="6" fillId="0" borderId="0" applyFill="0" applyBorder="0" applyAlignment="0"/>
    <xf numFmtId="197" fontId="6" fillId="0" borderId="0" applyFill="0" applyBorder="0" applyAlignment="0"/>
    <xf numFmtId="0" fontId="1" fillId="0" borderId="0"/>
    <xf numFmtId="218" fontId="6" fillId="0" borderId="0" applyFill="0" applyBorder="0" applyAlignment="0"/>
    <xf numFmtId="220" fontId="120" fillId="0" borderId="0" applyFont="0" applyFill="0" applyBorder="0" applyAlignment="0" applyProtection="0"/>
    <xf numFmtId="218" fontId="6" fillId="0" borderId="0" applyFill="0" applyBorder="0" applyAlignment="0"/>
    <xf numFmtId="201" fontId="120" fillId="0" borderId="24">
      <alignment horizontal="right" vertical="center"/>
    </xf>
    <xf numFmtId="218" fontId="6" fillId="0" borderId="0" applyFill="0" applyBorder="0" applyAlignment="0"/>
    <xf numFmtId="3" fontId="181" fillId="0" borderId="15" applyNumberFormat="0" applyAlignment="0">
      <alignment horizontal="center" vertical="center"/>
    </xf>
    <xf numFmtId="285" fontId="128" fillId="0" borderId="0" applyFont="0" applyFill="0" applyBorder="0" applyAlignment="0" applyProtection="0"/>
    <xf numFmtId="173" fontId="192" fillId="0" borderId="12" applyNumberFormat="0" applyFont="0" applyFill="0" applyBorder="0">
      <alignment horizontal="center"/>
    </xf>
    <xf numFmtId="0" fontId="4" fillId="0" borderId="0"/>
    <xf numFmtId="173" fontId="192" fillId="0" borderId="12" applyNumberFormat="0" applyFont="0" applyFill="0" applyBorder="0">
      <alignment horizontal="center"/>
    </xf>
    <xf numFmtId="38" fontId="123" fillId="0" borderId="0" applyFont="0" applyFill="0" applyBorder="0" applyAlignment="0" applyProtection="0"/>
    <xf numFmtId="199" fontId="126" fillId="0" borderId="24">
      <alignment horizontal="right" vertical="center"/>
    </xf>
    <xf numFmtId="227" fontId="6" fillId="0" borderId="12"/>
    <xf numFmtId="0" fontId="195" fillId="0" borderId="0"/>
    <xf numFmtId="291" fontId="194" fillId="0" borderId="12"/>
    <xf numFmtId="189" fontId="6" fillId="0" borderId="24">
      <alignment horizontal="right" vertical="center"/>
    </xf>
    <xf numFmtId="233" fontId="128" fillId="0" borderId="0" applyFont="0" applyFill="0" applyBorder="0" applyAlignment="0" applyProtection="0"/>
    <xf numFmtId="0" fontId="138" fillId="0" borderId="0" applyNumberFormat="0" applyFont="0" applyFill="0" applyAlignment="0"/>
    <xf numFmtId="0" fontId="196" fillId="34" borderId="0" applyNumberFormat="0" applyBorder="0" applyAlignment="0" applyProtection="0"/>
    <xf numFmtId="0" fontId="8" fillId="0" borderId="0"/>
    <xf numFmtId="0" fontId="122" fillId="0" borderId="13" applyNumberFormat="0" applyAlignment="0">
      <alignment horizontal="center"/>
    </xf>
    <xf numFmtId="37" fontId="197" fillId="0" borderId="0"/>
    <xf numFmtId="37" fontId="197" fillId="0" borderId="0"/>
    <xf numFmtId="0" fontId="199" fillId="0" borderId="10" applyNumberFormat="0" applyFont="0" applyFill="0" applyBorder="0" applyAlignment="0">
      <alignment horizontal="center"/>
    </xf>
    <xf numFmtId="221" fontId="128" fillId="0" borderId="24">
      <alignment horizontal="right" vertical="center"/>
    </xf>
    <xf numFmtId="0" fontId="6" fillId="0" borderId="0"/>
    <xf numFmtId="0" fontId="1" fillId="0" borderId="0"/>
    <xf numFmtId="0" fontId="52" fillId="0" borderId="0"/>
    <xf numFmtId="0" fontId="130" fillId="0" borderId="0"/>
    <xf numFmtId="0" fontId="6" fillId="0" borderId="0"/>
    <xf numFmtId="0" fontId="132" fillId="0" borderId="0"/>
    <xf numFmtId="0" fontId="6" fillId="0" borderId="0"/>
    <xf numFmtId="241" fontId="136" fillId="0" borderId="24">
      <alignment horizontal="right" vertical="center"/>
    </xf>
    <xf numFmtId="0" fontId="6" fillId="0" borderId="0"/>
    <xf numFmtId="0" fontId="1" fillId="0" borderId="0"/>
    <xf numFmtId="0" fontId="1" fillId="0" borderId="0"/>
    <xf numFmtId="202" fontId="6" fillId="0" borderId="0" applyFont="0" applyFill="0" applyBorder="0" applyAlignment="0" applyProtection="0"/>
    <xf numFmtId="0" fontId="52" fillId="0" borderId="0"/>
    <xf numFmtId="0" fontId="6" fillId="0" borderId="0"/>
    <xf numFmtId="0" fontId="52" fillId="0" borderId="0"/>
    <xf numFmtId="0" fontId="138" fillId="0" borderId="0"/>
    <xf numFmtId="0" fontId="156" fillId="0" borderId="0"/>
    <xf numFmtId="0" fontId="158" fillId="0" borderId="0"/>
    <xf numFmtId="0" fontId="1" fillId="0" borderId="0"/>
    <xf numFmtId="0" fontId="1" fillId="0" borderId="0"/>
    <xf numFmtId="0" fontId="1" fillId="0" borderId="0"/>
    <xf numFmtId="0" fontId="6" fillId="0" borderId="0"/>
    <xf numFmtId="0" fontId="156" fillId="0" borderId="0" applyProtection="0"/>
    <xf numFmtId="203" fontId="11" fillId="0" borderId="24">
      <alignment horizontal="right" vertical="center"/>
    </xf>
    <xf numFmtId="199" fontId="126" fillId="0" borderId="24">
      <alignment horizontal="right" vertical="center"/>
    </xf>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applyProtection="0"/>
    <xf numFmtId="0" fontId="6" fillId="0" borderId="0"/>
    <xf numFmtId="0" fontId="6" fillId="0" borderId="0"/>
    <xf numFmtId="201" fontId="120" fillId="0" borderId="24">
      <alignment horizontal="right" vertical="center"/>
    </xf>
    <xf numFmtId="221" fontId="128" fillId="0" borderId="24">
      <alignment horizontal="right" vertical="center"/>
    </xf>
    <xf numFmtId="0" fontId="52" fillId="0" borderId="0"/>
    <xf numFmtId="0" fontId="6" fillId="0" borderId="0"/>
    <xf numFmtId="0" fontId="138" fillId="0" borderId="0"/>
    <xf numFmtId="0" fontId="6" fillId="0" borderId="0"/>
    <xf numFmtId="0" fontId="4" fillId="0" borderId="0"/>
    <xf numFmtId="199" fontId="126" fillId="0" borderId="24">
      <alignment horizontal="right" vertical="center"/>
    </xf>
    <xf numFmtId="0" fontId="52" fillId="0" borderId="0"/>
    <xf numFmtId="0" fontId="52" fillId="0" borderId="0"/>
    <xf numFmtId="0" fontId="4" fillId="0" borderId="0"/>
    <xf numFmtId="0" fontId="122" fillId="0" borderId="0"/>
    <xf numFmtId="199" fontId="126" fillId="0" borderId="24">
      <alignment horizontal="right" vertical="center"/>
    </xf>
    <xf numFmtId="0" fontId="4" fillId="0" borderId="0"/>
    <xf numFmtId="0" fontId="52" fillId="0" borderId="0"/>
    <xf numFmtId="0" fontId="6" fillId="0" borderId="0"/>
    <xf numFmtId="0" fontId="6" fillId="0" borderId="0"/>
    <xf numFmtId="0" fontId="6" fillId="0" borderId="0"/>
    <xf numFmtId="4" fontId="119" fillId="27" borderId="32" applyNumberFormat="0" applyProtection="0">
      <alignment horizontal="right" vertical="center"/>
    </xf>
    <xf numFmtId="0" fontId="6" fillId="0" borderId="0"/>
    <xf numFmtId="4" fontId="119" fillId="40" borderId="32" applyNumberFormat="0" applyProtection="0">
      <alignment horizontal="right" vertical="center"/>
    </xf>
    <xf numFmtId="199" fontId="126" fillId="0" borderId="24">
      <alignment horizontal="right" vertical="center"/>
    </xf>
    <xf numFmtId="0" fontId="52" fillId="0" borderId="0"/>
    <xf numFmtId="0" fontId="6" fillId="0" borderId="0"/>
    <xf numFmtId="0" fontId="52" fillId="0" borderId="0"/>
    <xf numFmtId="212" fontId="11" fillId="0" borderId="24">
      <alignment horizontal="right" vertical="center"/>
    </xf>
    <xf numFmtId="0" fontId="132" fillId="0" borderId="0"/>
    <xf numFmtId="212" fontId="11" fillId="0" borderId="24">
      <alignment horizontal="right" vertical="center"/>
    </xf>
    <xf numFmtId="0" fontId="156" fillId="0" borderId="0" applyProtection="0"/>
    <xf numFmtId="0" fontId="1" fillId="0" borderId="0"/>
    <xf numFmtId="0" fontId="97" fillId="0" borderId="0"/>
    <xf numFmtId="199" fontId="126" fillId="0" borderId="24">
      <alignment horizontal="right" vertical="center"/>
    </xf>
    <xf numFmtId="0" fontId="52" fillId="0" borderId="0"/>
    <xf numFmtId="0" fontId="52" fillId="0" borderId="0"/>
    <xf numFmtId="0" fontId="11" fillId="0" borderId="0"/>
    <xf numFmtId="189" fontId="6" fillId="0" borderId="24">
      <alignment horizontal="right" vertical="center"/>
    </xf>
    <xf numFmtId="0" fontId="52" fillId="0" borderId="0"/>
    <xf numFmtId="0" fontId="4" fillId="0" borderId="0"/>
    <xf numFmtId="0" fontId="4" fillId="0" borderId="0"/>
    <xf numFmtId="0" fontId="25" fillId="0" borderId="0"/>
    <xf numFmtId="0" fontId="4" fillId="0" borderId="0"/>
    <xf numFmtId="0" fontId="4" fillId="0" borderId="0"/>
    <xf numFmtId="0" fontId="52" fillId="0" borderId="0"/>
    <xf numFmtId="0" fontId="6" fillId="0" borderId="0"/>
    <xf numFmtId="0" fontId="156" fillId="0" borderId="0" applyProtection="0"/>
    <xf numFmtId="0" fontId="1" fillId="0" borderId="0"/>
    <xf numFmtId="0" fontId="138" fillId="0" borderId="0"/>
    <xf numFmtId="0" fontId="1" fillId="0" borderId="0"/>
    <xf numFmtId="0" fontId="156" fillId="0" borderId="0" applyProtection="0"/>
    <xf numFmtId="0" fontId="1" fillId="0" borderId="0"/>
    <xf numFmtId="0" fontId="52" fillId="0" borderId="0"/>
    <xf numFmtId="0" fontId="1" fillId="0" borderId="0"/>
    <xf numFmtId="0" fontId="6" fillId="0" borderId="0"/>
    <xf numFmtId="0" fontId="30" fillId="0" borderId="0"/>
    <xf numFmtId="0" fontId="6" fillId="0" borderId="0"/>
    <xf numFmtId="0" fontId="6" fillId="0" borderId="0"/>
    <xf numFmtId="0" fontId="6" fillId="0" borderId="0"/>
    <xf numFmtId="0" fontId="6" fillId="0" borderId="0"/>
    <xf numFmtId="0" fontId="25" fillId="25" borderId="0"/>
    <xf numFmtId="0" fontId="6" fillId="0" borderId="0"/>
    <xf numFmtId="0" fontId="6" fillId="0" borderId="0"/>
    <xf numFmtId="0" fontId="52" fillId="0" borderId="0"/>
    <xf numFmtId="0" fontId="6" fillId="0" borderId="0"/>
    <xf numFmtId="250" fontId="11" fillId="0" borderId="24">
      <alignment horizontal="right" vertical="center"/>
    </xf>
    <xf numFmtId="320" fontId="210" fillId="0" borderId="24">
      <alignment horizontal="right" vertical="center"/>
    </xf>
    <xf numFmtId="0" fontId="1" fillId="0" borderId="0"/>
    <xf numFmtId="206" fontId="120" fillId="0" borderId="0" applyFont="0" applyFill="0" applyBorder="0" applyAlignment="0" applyProtection="0"/>
    <xf numFmtId="0" fontId="122" fillId="0" borderId="0"/>
    <xf numFmtId="0" fontId="128" fillId="0" borderId="0" applyProtection="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241" fontId="136" fillId="0" borderId="24">
      <alignment horizontal="right" vertical="center"/>
    </xf>
    <xf numFmtId="0" fontId="120" fillId="0" borderId="0"/>
    <xf numFmtId="0" fontId="1" fillId="0" borderId="0"/>
    <xf numFmtId="199" fontId="126" fillId="0" borderId="24">
      <alignment horizontal="right" vertical="center"/>
    </xf>
    <xf numFmtId="0" fontId="1" fillId="0" borderId="0"/>
    <xf numFmtId="0" fontId="1" fillId="0" borderId="0"/>
    <xf numFmtId="0" fontId="1" fillId="0" borderId="0"/>
    <xf numFmtId="333" fontId="259" fillId="0" borderId="0" applyFont="0" applyFill="0" applyBorder="0" applyProtection="0">
      <alignment vertical="top" wrapText="1"/>
    </xf>
    <xf numFmtId="0" fontId="1" fillId="0" borderId="0"/>
    <xf numFmtId="0" fontId="1" fillId="0" borderId="0"/>
    <xf numFmtId="225" fontId="6" fillId="0" borderId="0" applyFont="0" applyFill="0" applyBorder="0" applyAlignment="0" applyProtection="0"/>
    <xf numFmtId="0" fontId="1" fillId="0" borderId="0"/>
    <xf numFmtId="0" fontId="1" fillId="0" borderId="0"/>
    <xf numFmtId="199" fontId="126" fillId="0" borderId="24">
      <alignment horizontal="right" vertical="center"/>
    </xf>
    <xf numFmtId="225" fontId="6" fillId="0" borderId="0" applyFont="0" applyFill="0" applyBorder="0" applyAlignment="0" applyProtection="0"/>
    <xf numFmtId="0" fontId="1" fillId="0" borderId="0"/>
    <xf numFmtId="0" fontId="1" fillId="0" borderId="0"/>
    <xf numFmtId="225" fontId="6" fillId="0" borderId="0" applyFont="0" applyFill="0" applyBorder="0" applyAlignment="0" applyProtection="0"/>
    <xf numFmtId="9" fontId="6" fillId="0" borderId="0" applyFont="0" applyFill="0" applyBorder="0" applyAlignment="0" applyProtection="0"/>
    <xf numFmtId="0" fontId="1" fillId="0" borderId="0"/>
    <xf numFmtId="0" fontId="156" fillId="0" borderId="0"/>
    <xf numFmtId="0" fontId="6" fillId="0" borderId="0"/>
    <xf numFmtId="0" fontId="1" fillId="0" borderId="0"/>
    <xf numFmtId="199" fontId="126" fillId="0" borderId="24">
      <alignment horizontal="right" vertical="center"/>
    </xf>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56" fillId="0" borderId="0"/>
    <xf numFmtId="0" fontId="1" fillId="0" borderId="0"/>
    <xf numFmtId="0" fontId="156" fillId="0" borderId="0"/>
    <xf numFmtId="0" fontId="1" fillId="0" borderId="0"/>
    <xf numFmtId="0" fontId="6" fillId="0" borderId="0"/>
    <xf numFmtId="0" fontId="1" fillId="0" borderId="0"/>
    <xf numFmtId="0" fontId="156" fillId="0" borderId="0"/>
    <xf numFmtId="0" fontId="156" fillId="0" borderId="0"/>
    <xf numFmtId="0" fontId="6" fillId="0" borderId="0" applyProtection="0"/>
    <xf numFmtId="0" fontId="260" fillId="0" borderId="0" applyNumberForma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142" fillId="0" borderId="0"/>
    <xf numFmtId="0" fontId="6" fillId="0" borderId="0"/>
    <xf numFmtId="9" fontId="52" fillId="0" borderId="0" applyFont="0" applyFill="0" applyBorder="0" applyAlignment="0" applyProtection="0"/>
    <xf numFmtId="0" fontId="6" fillId="0" borderId="0"/>
    <xf numFmtId="0" fontId="6" fillId="0" borderId="0"/>
    <xf numFmtId="199" fontId="126" fillId="0" borderId="24">
      <alignment horizontal="right" vertical="center"/>
    </xf>
    <xf numFmtId="0" fontId="6" fillId="0" borderId="0"/>
    <xf numFmtId="0" fontId="6" fillId="0" borderId="0"/>
    <xf numFmtId="0" fontId="97"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0" fontId="5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219" fontId="128" fillId="0" borderId="24">
      <alignment horizontal="right" vertical="center"/>
    </xf>
    <xf numFmtId="0" fontId="1" fillId="0" borderId="0"/>
    <xf numFmtId="0" fontId="1" fillId="0" borderId="0"/>
    <xf numFmtId="0" fontId="6" fillId="0" borderId="0"/>
    <xf numFmtId="189" fontId="6" fillId="0" borderId="24">
      <alignment horizontal="right" vertical="center"/>
    </xf>
    <xf numFmtId="254" fontId="120" fillId="0" borderId="0" applyFont="0" applyFill="0" applyBorder="0" applyAlignment="0" applyProtection="0"/>
    <xf numFmtId="206" fontId="142" fillId="0" borderId="0" applyFont="0" applyFill="0" applyBorder="0" applyAlignment="0" applyProtection="0"/>
    <xf numFmtId="0" fontId="1" fillId="0" borderId="0"/>
    <xf numFmtId="0" fontId="218" fillId="0" borderId="0" applyFont="0"/>
    <xf numFmtId="0" fontId="135" fillId="0" borderId="0"/>
    <xf numFmtId="0" fontId="52" fillId="34" borderId="7" applyNumberFormat="0" applyFont="0" applyAlignment="0" applyProtection="0"/>
    <xf numFmtId="0" fontId="6" fillId="55" borderId="7" applyNumberFormat="0" applyFont="0" applyAlignment="0" applyProtection="0"/>
    <xf numFmtId="221" fontId="128" fillId="0" borderId="24">
      <alignment horizontal="right" vertical="center"/>
    </xf>
    <xf numFmtId="0" fontId="122" fillId="0" borderId="0"/>
    <xf numFmtId="0" fontId="122" fillId="0" borderId="0"/>
    <xf numFmtId="3" fontId="261" fillId="0" borderId="0" applyFont="0" applyFill="0" applyBorder="0" applyAlignment="0" applyProtection="0"/>
    <xf numFmtId="0" fontId="11" fillId="0" borderId="0" applyNumberFormat="0" applyFill="0" applyBorder="0" applyAlignment="0" applyProtection="0"/>
    <xf numFmtId="0" fontId="126" fillId="0" borderId="0" applyNumberFormat="0" applyFill="0" applyBorder="0" applyAlignment="0" applyProtection="0"/>
    <xf numFmtId="0" fontId="11" fillId="0" borderId="0" applyNumberFormat="0" applyFill="0" applyBorder="0" applyAlignment="0" applyProtection="0"/>
    <xf numFmtId="0" fontId="6" fillId="0" borderId="0" applyFont="0" applyFill="0" applyBorder="0" applyAlignment="0" applyProtection="0"/>
    <xf numFmtId="0" fontId="8" fillId="0" borderId="0"/>
    <xf numFmtId="0" fontId="25" fillId="25" borderId="0"/>
    <xf numFmtId="41"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9" fontId="52"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199" fontId="126" fillId="0" borderId="24">
      <alignment horizontal="right" vertical="center"/>
    </xf>
    <xf numFmtId="189" fontId="6" fillId="0" borderId="24">
      <alignment horizontal="right" vertical="center"/>
    </xf>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0" fontId="122" fillId="0" borderId="0"/>
    <xf numFmtId="334" fontId="99"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4" fontId="254" fillId="34" borderId="32" applyNumberFormat="0" applyProtection="0">
      <alignment vertical="center"/>
    </xf>
    <xf numFmtId="202" fontId="6" fillId="0" borderId="0" applyFont="0" applyFill="0" applyBorder="0" applyAlignment="0" applyProtection="0"/>
    <xf numFmtId="202" fontId="6" fillId="0" borderId="0" applyFont="0" applyFill="0" applyBorder="0" applyAlignment="0" applyProtection="0"/>
    <xf numFmtId="199" fontId="126" fillId="0" borderId="24">
      <alignment horizontal="right" vertical="center"/>
    </xf>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4" fontId="6" fillId="0" borderId="0" applyFont="0" applyFill="0" applyBorder="0" applyAlignment="0" applyProtection="0"/>
    <xf numFmtId="264" fontId="6" fillId="0" borderId="0" applyFont="0" applyFill="0" applyBorder="0" applyAlignment="0" applyProtection="0"/>
    <xf numFmtId="189" fontId="6" fillId="0" borderId="24">
      <alignment horizontal="right" vertical="center"/>
    </xf>
    <xf numFmtId="264" fontId="6" fillId="0" borderId="0" applyFont="0" applyFill="0" applyBorder="0" applyAlignment="0" applyProtection="0"/>
    <xf numFmtId="264" fontId="6" fillId="0" borderId="0" applyFont="0" applyFill="0" applyBorder="0" applyAlignment="0" applyProtection="0"/>
    <xf numFmtId="199" fontId="126" fillId="0" borderId="24">
      <alignment horizontal="right" vertical="center"/>
    </xf>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199" fontId="126" fillId="0" borderId="24">
      <alignment horizontal="right" vertical="center"/>
    </xf>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335" fontId="6" fillId="0" borderId="0" applyFont="0" applyFill="0" applyBorder="0" applyAlignment="0" applyProtection="0"/>
    <xf numFmtId="256" fontId="6" fillId="0" borderId="0" applyFont="0" applyFill="0" applyBorder="0" applyAlignment="0" applyProtection="0"/>
    <xf numFmtId="4" fontId="119" fillId="58" borderId="32" applyNumberFormat="0" applyProtection="0">
      <alignment horizontal="right" vertical="center"/>
    </xf>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14" fontId="6" fillId="0" borderId="24">
      <alignment horizontal="right" vertical="center"/>
    </xf>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10" fontId="6" fillId="0" borderId="0" applyFont="0" applyFill="0" applyBorder="0" applyAlignment="0" applyProtection="0"/>
    <xf numFmtId="10" fontId="156" fillId="0" borderId="0" applyProtection="0"/>
    <xf numFmtId="0" fontId="170" fillId="0" borderId="47" applyProtection="0"/>
    <xf numFmtId="219" fontId="128" fillId="0" borderId="24">
      <alignment horizontal="right" vertical="center"/>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36" fontId="145" fillId="0" borderId="0" applyFont="0" applyFill="0" applyBorder="0" applyAlignment="0" applyProtection="0"/>
    <xf numFmtId="337" fontId="99" fillId="0" borderId="0" applyFont="0" applyFill="0" applyBorder="0" applyAlignment="0" applyProtection="0"/>
    <xf numFmtId="199" fontId="126" fillId="0" borderId="24">
      <alignment horizontal="right" vertical="center"/>
    </xf>
    <xf numFmtId="4" fontId="119" fillId="50" borderId="32" applyNumberFormat="0" applyProtection="0">
      <alignment horizontal="right" vertical="center"/>
    </xf>
    <xf numFmtId="338" fontId="145" fillId="0" borderId="0" applyFont="0" applyFill="0" applyBorder="0" applyAlignment="0" applyProtection="0"/>
    <xf numFmtId="250" fontId="11" fillId="0" borderId="24">
      <alignment horizontal="right" vertical="center"/>
    </xf>
    <xf numFmtId="295" fontId="9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56"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207" fontId="6" fillId="0" borderId="0" applyFill="0" applyBorder="0" applyAlignment="0"/>
    <xf numFmtId="221" fontId="128" fillId="0" borderId="24">
      <alignment horizontal="right" vertical="center"/>
    </xf>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4" fontId="119" fillId="41" borderId="32" applyNumberFormat="0" applyProtection="0">
      <alignment horizontal="right" vertical="center"/>
    </xf>
    <xf numFmtId="207" fontId="6" fillId="0" borderId="0" applyFill="0" applyBorder="0" applyAlignment="0"/>
    <xf numFmtId="207" fontId="6" fillId="0" borderId="0" applyFill="0" applyBorder="0" applyAlignment="0"/>
    <xf numFmtId="219" fontId="128" fillId="0" borderId="24">
      <alignment horizontal="right" vertical="center"/>
    </xf>
    <xf numFmtId="207" fontId="6" fillId="0" borderId="0" applyFill="0" applyBorder="0" applyAlignment="0"/>
    <xf numFmtId="207" fontId="6" fillId="0" borderId="0" applyFill="0" applyBorder="0" applyAlignment="0"/>
    <xf numFmtId="4" fontId="119" fillId="51" borderId="32" applyNumberFormat="0" applyProtection="0">
      <alignment horizontal="right" vertical="center"/>
    </xf>
    <xf numFmtId="184" fontId="125" fillId="0" borderId="0" applyFill="0" applyBorder="0" applyAlignment="0"/>
    <xf numFmtId="218" fontId="6" fillId="0" borderId="0" applyFill="0" applyBorder="0" applyAlignment="0"/>
    <xf numFmtId="4" fontId="119" fillId="51" borderId="32" applyNumberFormat="0" applyProtection="0">
      <alignment horizontal="right" vertical="center"/>
    </xf>
    <xf numFmtId="218" fontId="6" fillId="0" borderId="0" applyFill="0" applyBorder="0" applyAlignment="0"/>
    <xf numFmtId="4" fontId="190" fillId="44" borderId="0" applyNumberFormat="0" applyProtection="0">
      <alignment horizontal="left" vertical="center" indent="1"/>
    </xf>
    <xf numFmtId="218" fontId="6" fillId="0" borderId="0" applyFill="0" applyBorder="0" applyAlignment="0"/>
    <xf numFmtId="221" fontId="128" fillId="0" borderId="24">
      <alignment horizontal="right" vertical="center"/>
    </xf>
    <xf numFmtId="218" fontId="6" fillId="0" borderId="0" applyFill="0" applyBorder="0" applyAlignment="0"/>
    <xf numFmtId="218" fontId="6" fillId="0" borderId="0" applyFill="0" applyBorder="0" applyAlignment="0"/>
    <xf numFmtId="218" fontId="6" fillId="0" borderId="0" applyFill="0" applyBorder="0" applyAlignment="0"/>
    <xf numFmtId="214" fontId="6" fillId="0" borderId="24">
      <alignment horizontal="right" vertical="center"/>
    </xf>
    <xf numFmtId="218" fontId="6" fillId="0" borderId="0" applyFill="0" applyBorder="0" applyAlignment="0"/>
    <xf numFmtId="218"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07" fontId="6" fillId="0" borderId="0" applyFill="0" applyBorder="0" applyAlignment="0"/>
    <xf numFmtId="221" fontId="128" fillId="0" borderId="24">
      <alignment horizontal="right" vertical="center"/>
    </xf>
    <xf numFmtId="197" fontId="6" fillId="0" borderId="0" applyFill="0" applyBorder="0" applyAlignment="0"/>
    <xf numFmtId="220" fontId="120" fillId="0" borderId="0" applyFont="0" applyFill="0" applyBorder="0" applyAlignment="0" applyProtection="0"/>
    <xf numFmtId="220" fontId="120" fillId="0" borderId="0" applyFont="0" applyFill="0" applyBorder="0" applyAlignment="0" applyProtection="0"/>
    <xf numFmtId="197" fontId="6" fillId="0" borderId="0" applyFill="0" applyBorder="0" applyAlignment="0"/>
    <xf numFmtId="188" fontId="120" fillId="0" borderId="0" applyFont="0" applyFill="0" applyBorder="0" applyAlignment="0" applyProtection="0"/>
    <xf numFmtId="220" fontId="120" fillId="0" borderId="0" applyFont="0" applyFill="0" applyBorder="0" applyAlignment="0" applyProtection="0"/>
    <xf numFmtId="197" fontId="6" fillId="0" borderId="0" applyFill="0" applyBorder="0" applyAlignment="0"/>
    <xf numFmtId="41" fontId="120" fillId="0" borderId="0" applyFont="0" applyFill="0" applyBorder="0" applyAlignment="0" applyProtection="0"/>
    <xf numFmtId="41" fontId="120" fillId="0" borderId="0" applyFont="0" applyFill="0" applyBorder="0" applyAlignment="0" applyProtection="0"/>
    <xf numFmtId="197" fontId="6" fillId="0" borderId="0" applyFill="0" applyBorder="0" applyAlignment="0"/>
    <xf numFmtId="188" fontId="120" fillId="0" borderId="0" applyFont="0" applyFill="0" applyBorder="0" applyAlignment="0" applyProtection="0"/>
    <xf numFmtId="188" fontId="120" fillId="0" borderId="0" applyFont="0" applyFill="0" applyBorder="0" applyAlignment="0" applyProtection="0"/>
    <xf numFmtId="212" fontId="11" fillId="0" borderId="24">
      <alignment horizontal="right" vertical="center"/>
    </xf>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97" fontId="6" fillId="0" borderId="0" applyFill="0" applyBorder="0" applyAlignment="0"/>
    <xf numFmtId="184" fontId="125"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199" fontId="126" fillId="0" borderId="24">
      <alignment horizontal="right" vertical="center"/>
    </xf>
    <xf numFmtId="218" fontId="6" fillId="0" borderId="0" applyFill="0" applyBorder="0" applyAlignment="0"/>
    <xf numFmtId="218" fontId="6" fillId="0" borderId="0" applyFill="0" applyBorder="0" applyAlignment="0"/>
    <xf numFmtId="199" fontId="126" fillId="0" borderId="24">
      <alignment horizontal="right" vertical="center"/>
    </xf>
    <xf numFmtId="218" fontId="6" fillId="0" borderId="0" applyFill="0" applyBorder="0" applyAlignment="0"/>
    <xf numFmtId="0" fontId="241" fillId="0" borderId="0"/>
    <xf numFmtId="217" fontId="187" fillId="0" borderId="41" applyFont="0" applyFill="0" applyBorder="0"/>
    <xf numFmtId="0" fontId="123" fillId="0" borderId="0" applyNumberFormat="0" applyFont="0" applyFill="0" applyBorder="0" applyAlignment="0" applyProtection="0">
      <alignment horizontal="left"/>
    </xf>
    <xf numFmtId="0" fontId="262" fillId="0" borderId="42">
      <alignment horizontal="center"/>
    </xf>
    <xf numFmtId="199" fontId="126" fillId="0" borderId="24">
      <alignment horizontal="right" vertical="center"/>
    </xf>
    <xf numFmtId="0" fontId="184" fillId="0" borderId="0"/>
    <xf numFmtId="261" fontId="120" fillId="0" borderId="0" applyFont="0" applyFill="0" applyBorder="0" applyAlignment="0" applyProtection="0"/>
    <xf numFmtId="0" fontId="11" fillId="0" borderId="0" applyNumberFormat="0" applyFill="0" applyBorder="0" applyAlignment="0" applyProtection="0"/>
    <xf numFmtId="247" fontId="120" fillId="0" borderId="0" applyFont="0" applyFill="0" applyBorder="0" applyAlignment="0" applyProtection="0"/>
    <xf numFmtId="199" fontId="126" fillId="0" borderId="24">
      <alignment horizontal="right" vertical="center"/>
    </xf>
    <xf numFmtId="41" fontId="156" fillId="0" borderId="0" applyProtection="0"/>
    <xf numFmtId="4" fontId="190" fillId="34" borderId="32" applyNumberFormat="0" applyProtection="0">
      <alignment vertical="center"/>
    </xf>
    <xf numFmtId="4" fontId="119" fillId="34" borderId="32" applyNumberFormat="0" applyProtection="0">
      <alignment horizontal="left" vertical="center" indent="1"/>
    </xf>
    <xf numFmtId="199" fontId="126" fillId="0" borderId="24">
      <alignment horizontal="right" vertical="center"/>
    </xf>
    <xf numFmtId="4" fontId="119" fillId="32" borderId="32" applyNumberFormat="0" applyProtection="0">
      <alignment horizontal="right" vertical="center"/>
    </xf>
    <xf numFmtId="219" fontId="128" fillId="0" borderId="24">
      <alignment horizontal="right" vertical="center"/>
    </xf>
    <xf numFmtId="227" fontId="139" fillId="0" borderId="24">
      <alignment horizontal="right" vertical="center"/>
    </xf>
    <xf numFmtId="4" fontId="119" fillId="37" borderId="32" applyNumberFormat="0" applyProtection="0">
      <alignment horizontal="right" vertical="center"/>
    </xf>
    <xf numFmtId="4" fontId="119" fillId="58" borderId="32" applyNumberFormat="0" applyProtection="0">
      <alignment horizontal="right" vertical="center"/>
    </xf>
    <xf numFmtId="4" fontId="119" fillId="52" borderId="32" applyNumberFormat="0" applyProtection="0">
      <alignment horizontal="right" vertical="center"/>
    </xf>
    <xf numFmtId="4" fontId="190" fillId="59" borderId="48" applyNumberFormat="0" applyProtection="0">
      <alignment horizontal="left" vertical="center" indent="1"/>
    </xf>
    <xf numFmtId="4" fontId="190" fillId="59" borderId="48" applyNumberFormat="0" applyProtection="0">
      <alignment horizontal="left" vertical="center" indent="1"/>
    </xf>
    <xf numFmtId="4" fontId="190" fillId="33" borderId="0" applyNumberFormat="0" applyProtection="0">
      <alignment horizontal="left" vertical="center" indent="1"/>
    </xf>
    <xf numFmtId="221" fontId="128" fillId="0" borderId="24">
      <alignment horizontal="right" vertical="center"/>
    </xf>
    <xf numFmtId="199" fontId="126" fillId="0" borderId="24">
      <alignment horizontal="right" vertical="center"/>
    </xf>
    <xf numFmtId="4" fontId="119" fillId="44" borderId="32" applyNumberFormat="0" applyProtection="0">
      <alignment horizontal="right" vertical="center"/>
    </xf>
    <xf numFmtId="4" fontId="119" fillId="44" borderId="32" applyNumberFormat="0" applyProtection="0">
      <alignment horizontal="right" vertical="center"/>
    </xf>
    <xf numFmtId="4" fontId="121" fillId="44" borderId="0" applyNumberFormat="0" applyProtection="0">
      <alignment horizontal="left" vertical="center" indent="1"/>
    </xf>
    <xf numFmtId="4" fontId="121" fillId="33" borderId="0" applyNumberFormat="0" applyProtection="0">
      <alignment horizontal="left" vertical="center" indent="1"/>
    </xf>
    <xf numFmtId="4" fontId="119" fillId="49" borderId="32" applyNumberFormat="0" applyProtection="0">
      <alignment vertical="center"/>
    </xf>
    <xf numFmtId="4" fontId="119" fillId="49" borderId="32" applyNumberFormat="0" applyProtection="0">
      <alignment vertical="center"/>
    </xf>
    <xf numFmtId="4" fontId="212" fillId="49" borderId="32" applyNumberFormat="0" applyProtection="0">
      <alignment vertical="center"/>
    </xf>
    <xf numFmtId="4" fontId="212" fillId="49" borderId="32" applyNumberFormat="0" applyProtection="0">
      <alignment vertical="center"/>
    </xf>
    <xf numFmtId="4" fontId="190" fillId="44" borderId="43" applyNumberFormat="0" applyProtection="0">
      <alignment horizontal="left" vertical="center" indent="1"/>
    </xf>
    <xf numFmtId="4" fontId="212" fillId="49" borderId="32" applyNumberFormat="0" applyProtection="0">
      <alignment horizontal="right" vertical="center"/>
    </xf>
    <xf numFmtId="214" fontId="6" fillId="0" borderId="24">
      <alignment horizontal="right" vertical="center"/>
    </xf>
    <xf numFmtId="4" fontId="190" fillId="44" borderId="32" applyNumberFormat="0" applyProtection="0">
      <alignment horizontal="left" vertical="center" indent="1"/>
    </xf>
    <xf numFmtId="4" fontId="219" fillId="28" borderId="43" applyNumberFormat="0" applyProtection="0">
      <alignment horizontal="left" vertical="center" indent="1"/>
    </xf>
    <xf numFmtId="164" fontId="120" fillId="0" borderId="0" applyFont="0" applyFill="0" applyBorder="0" applyAlignment="0" applyProtection="0"/>
    <xf numFmtId="188" fontId="120" fillId="0" borderId="0" applyFont="0" applyFill="0" applyBorder="0" applyAlignment="0" applyProtection="0"/>
    <xf numFmtId="4" fontId="220" fillId="49" borderId="32" applyNumberFormat="0" applyProtection="0">
      <alignment horizontal="right" vertical="center"/>
    </xf>
    <xf numFmtId="0" fontId="133" fillId="1" borderId="29" applyNumberFormat="0" applyFont="0" applyAlignment="0">
      <alignment horizontal="center"/>
    </xf>
    <xf numFmtId="0" fontId="133" fillId="1" borderId="29" applyNumberFormat="0" applyFont="0" applyAlignment="0">
      <alignment horizontal="center"/>
    </xf>
    <xf numFmtId="3" fontId="142" fillId="0" borderId="0"/>
    <xf numFmtId="199" fontId="126" fillId="0" borderId="24">
      <alignment horizontal="right" vertical="center"/>
    </xf>
    <xf numFmtId="0" fontId="221" fillId="0" borderId="0" applyNumberFormat="0" applyFill="0" applyBorder="0" applyAlignment="0">
      <alignment horizontal="center"/>
    </xf>
    <xf numFmtId="166" fontId="222" fillId="0" borderId="0" applyNumberFormat="0" applyBorder="0" applyAlignment="0">
      <alignment horizontal="centerContinuous"/>
    </xf>
    <xf numFmtId="0" fontId="125" fillId="0" borderId="0"/>
    <xf numFmtId="0" fontId="122" fillId="0" borderId="0" applyNumberFormat="0" applyFill="0" applyBorder="0" applyAlignment="0" applyProtection="0"/>
    <xf numFmtId="222" fontId="120" fillId="0" borderId="0" applyFont="0" applyFill="0" applyBorder="0" applyAlignment="0" applyProtection="0"/>
    <xf numFmtId="41" fontId="120" fillId="0" borderId="0" applyFont="0" applyFill="0" applyBorder="0" applyAlignment="0" applyProtection="0"/>
    <xf numFmtId="261" fontId="120" fillId="0" borderId="0" applyFont="0" applyFill="0" applyBorder="0" applyAlignment="0" applyProtection="0"/>
    <xf numFmtId="188" fontId="11" fillId="0" borderId="0" applyFont="0" applyFill="0" applyBorder="0" applyAlignment="0" applyProtection="0"/>
    <xf numFmtId="220" fontId="120" fillId="0" borderId="0" applyFont="0" applyFill="0" applyBorder="0" applyAlignment="0" applyProtection="0"/>
    <xf numFmtId="254" fontId="120" fillId="0" borderId="0" applyFont="0" applyFill="0" applyBorder="0" applyAlignment="0" applyProtection="0"/>
    <xf numFmtId="198" fontId="120" fillId="0" borderId="0" applyFont="0" applyFill="0" applyBorder="0" applyAlignment="0" applyProtection="0"/>
    <xf numFmtId="189" fontId="6" fillId="0" borderId="24">
      <alignment horizontal="right" vertical="center"/>
    </xf>
    <xf numFmtId="198" fontId="120" fillId="0" borderId="0" applyFont="0" applyFill="0" applyBorder="0" applyAlignment="0" applyProtection="0"/>
    <xf numFmtId="42" fontId="120" fillId="0" borderId="0" applyFont="0" applyFill="0" applyBorder="0" applyAlignment="0" applyProtection="0"/>
    <xf numFmtId="206" fontId="120" fillId="0" borderId="0" applyFont="0" applyFill="0" applyBorder="0" applyAlignment="0" applyProtection="0"/>
    <xf numFmtId="0" fontId="122" fillId="0" borderId="0"/>
    <xf numFmtId="249" fontId="120" fillId="0" borderId="0" applyFont="0" applyFill="0" applyBorder="0" applyAlignment="0" applyProtection="0"/>
    <xf numFmtId="210" fontId="126" fillId="0" borderId="0" applyFont="0" applyFill="0" applyBorder="0" applyAlignment="0" applyProtection="0"/>
    <xf numFmtId="254" fontId="120" fillId="0" borderId="0" applyFont="0" applyFill="0" applyBorder="0" applyAlignment="0" applyProtection="0"/>
    <xf numFmtId="239" fontId="120" fillId="0" borderId="0" applyFont="0" applyFill="0" applyBorder="0" applyAlignment="0" applyProtection="0"/>
    <xf numFmtId="189" fontId="6" fillId="0" borderId="24">
      <alignment horizontal="right" vertical="center"/>
    </xf>
    <xf numFmtId="254" fontId="120" fillId="0" borderId="0" applyFont="0" applyFill="0" applyBorder="0" applyAlignment="0" applyProtection="0"/>
    <xf numFmtId="239" fontId="120" fillId="0" borderId="0" applyFont="0" applyFill="0" applyBorder="0" applyAlignment="0" applyProtection="0"/>
    <xf numFmtId="188" fontId="11" fillId="0" borderId="0" applyFont="0" applyFill="0" applyBorder="0" applyAlignment="0" applyProtection="0"/>
    <xf numFmtId="250" fontId="11" fillId="0" borderId="24">
      <alignment horizontal="right" vertical="center"/>
    </xf>
    <xf numFmtId="42" fontId="120"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206" fontId="120" fillId="0" borderId="0" applyFont="0" applyFill="0" applyBorder="0" applyAlignment="0" applyProtection="0"/>
    <xf numFmtId="42" fontId="120" fillId="0" borderId="0" applyFont="0" applyFill="0" applyBorder="0" applyAlignment="0" applyProtection="0"/>
    <xf numFmtId="198" fontId="120" fillId="0" borderId="0" applyFont="0" applyFill="0" applyBorder="0" applyAlignment="0" applyProtection="0"/>
    <xf numFmtId="199" fontId="126" fillId="0" borderId="24">
      <alignment horizontal="right" vertical="center"/>
    </xf>
    <xf numFmtId="238" fontId="120" fillId="0" borderId="0" applyFont="0" applyFill="0" applyBorder="0" applyAlignment="0" applyProtection="0"/>
    <xf numFmtId="198" fontId="120" fillId="0" borderId="0" applyFont="0" applyFill="0" applyBorder="0" applyAlignment="0" applyProtection="0"/>
    <xf numFmtId="249" fontId="120" fillId="0" borderId="0" applyFont="0" applyFill="0" applyBorder="0" applyAlignment="0" applyProtection="0"/>
    <xf numFmtId="198" fontId="120" fillId="0" borderId="0" applyFont="0" applyFill="0" applyBorder="0" applyAlignment="0" applyProtection="0"/>
    <xf numFmtId="254" fontId="120" fillId="0" borderId="0" applyFont="0" applyFill="0" applyBorder="0" applyAlignment="0" applyProtection="0"/>
    <xf numFmtId="198" fontId="120" fillId="0" borderId="0" applyFont="0" applyFill="0" applyBorder="0" applyAlignment="0" applyProtection="0"/>
    <xf numFmtId="42" fontId="120" fillId="0" borderId="0" applyFont="0" applyFill="0" applyBorder="0" applyAlignment="0" applyProtection="0"/>
    <xf numFmtId="166" fontId="136" fillId="0" borderId="0" applyFont="0" applyFill="0" applyBorder="0" applyAlignment="0" applyProtection="0"/>
    <xf numFmtId="164" fontId="120" fillId="0" borderId="0" applyFont="0" applyFill="0" applyBorder="0" applyAlignment="0" applyProtection="0"/>
    <xf numFmtId="199" fontId="126" fillId="0" borderId="24">
      <alignment horizontal="right" vertical="center"/>
    </xf>
    <xf numFmtId="238" fontId="120" fillId="0" borderId="0" applyFont="0" applyFill="0" applyBorder="0" applyAlignment="0" applyProtection="0"/>
    <xf numFmtId="253" fontId="120" fillId="0" borderId="0" applyFont="0" applyFill="0" applyBorder="0" applyAlignment="0" applyProtection="0"/>
    <xf numFmtId="199" fontId="126" fillId="0" borderId="24">
      <alignment horizontal="right" vertical="center"/>
    </xf>
    <xf numFmtId="41"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195"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42" fontId="120" fillId="0" borderId="0" applyFont="0" applyFill="0" applyBorder="0" applyAlignment="0" applyProtection="0"/>
    <xf numFmtId="261" fontId="120" fillId="0" borderId="0" applyFont="0" applyFill="0" applyBorder="0" applyAlignment="0" applyProtection="0"/>
    <xf numFmtId="238" fontId="120" fillId="0" borderId="0" applyFont="0" applyFill="0" applyBorder="0" applyAlignment="0" applyProtection="0"/>
    <xf numFmtId="253"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06" fontId="142" fillId="0" borderId="0" applyFont="0" applyFill="0" applyBorder="0" applyAlignment="0" applyProtection="0"/>
    <xf numFmtId="188" fontId="11" fillId="0" borderId="0" applyFont="0" applyFill="0" applyBorder="0" applyAlignment="0" applyProtection="0"/>
    <xf numFmtId="195" fontId="120" fillId="0" borderId="0" applyFont="0" applyFill="0" applyBorder="0" applyAlignment="0" applyProtection="0"/>
    <xf numFmtId="220" fontId="120" fillId="0" borderId="0" applyFont="0" applyFill="0" applyBorder="0" applyAlignment="0" applyProtection="0"/>
    <xf numFmtId="206" fontId="120" fillId="0" borderId="0" applyFont="0" applyFill="0" applyBorder="0" applyAlignment="0" applyProtection="0"/>
    <xf numFmtId="188" fontId="11" fillId="0" borderId="0" applyFont="0" applyFill="0" applyBorder="0" applyAlignment="0" applyProtection="0"/>
    <xf numFmtId="0" fontId="122" fillId="0" borderId="0"/>
    <xf numFmtId="188" fontId="11" fillId="0" borderId="0" applyFont="0" applyFill="0" applyBorder="0" applyAlignment="0" applyProtection="0"/>
    <xf numFmtId="213"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66" fontId="136" fillId="0" borderId="0" applyFont="0" applyFill="0" applyBorder="0" applyAlignment="0" applyProtection="0"/>
    <xf numFmtId="41" fontId="120" fillId="0" borderId="0" applyFont="0" applyFill="0" applyBorder="0" applyAlignment="0" applyProtection="0"/>
    <xf numFmtId="238" fontId="120" fillId="0" borderId="0" applyFont="0" applyFill="0" applyBorder="0" applyAlignment="0" applyProtection="0"/>
    <xf numFmtId="231" fontId="120" fillId="0" borderId="0" applyFont="0" applyFill="0" applyBorder="0" applyAlignment="0" applyProtection="0"/>
    <xf numFmtId="220"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261" fontId="120" fillId="0" borderId="0" applyFont="0" applyFill="0" applyBorder="0" applyAlignment="0" applyProtection="0"/>
    <xf numFmtId="206" fontId="120" fillId="0" borderId="0" applyFont="0" applyFill="0" applyBorder="0" applyAlignment="0" applyProtection="0"/>
    <xf numFmtId="199" fontId="126" fillId="0" borderId="24">
      <alignment horizontal="right" vertical="center"/>
    </xf>
    <xf numFmtId="164" fontId="120" fillId="0" borderId="0" applyFont="0" applyFill="0" applyBorder="0" applyAlignment="0" applyProtection="0"/>
    <xf numFmtId="188"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249" fontId="120" fillId="0" borderId="0" applyFont="0" applyFill="0" applyBorder="0" applyAlignment="0" applyProtection="0"/>
    <xf numFmtId="206"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199" fontId="126" fillId="0" borderId="24">
      <alignment horizontal="right" vertical="center"/>
    </xf>
    <xf numFmtId="206" fontId="142" fillId="0" borderId="0" applyFont="0" applyFill="0" applyBorder="0" applyAlignment="0" applyProtection="0"/>
    <xf numFmtId="236"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219" fontId="128" fillId="0" borderId="24">
      <alignment horizontal="right" vertical="center"/>
    </xf>
    <xf numFmtId="231" fontId="120" fillId="0" borderId="0" applyFont="0" applyFill="0" applyBorder="0" applyAlignment="0" applyProtection="0"/>
    <xf numFmtId="206" fontId="120" fillId="0" borderId="0" applyFont="0" applyFill="0" applyBorder="0" applyAlignment="0" applyProtection="0"/>
    <xf numFmtId="220" fontId="120" fillId="0" borderId="0" applyFont="0" applyFill="0" applyBorder="0" applyAlignment="0" applyProtection="0"/>
    <xf numFmtId="219" fontId="128" fillId="0" borderId="24">
      <alignment horizontal="right" vertical="center"/>
    </xf>
    <xf numFmtId="188" fontId="120" fillId="0" borderId="0" applyFont="0" applyFill="0" applyBorder="0" applyAlignment="0" applyProtection="0"/>
    <xf numFmtId="188"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87" fontId="120" fillId="0" borderId="0" applyFont="0" applyFill="0" applyBorder="0" applyAlignment="0" applyProtection="0"/>
    <xf numFmtId="42" fontId="120" fillId="0" borderId="0" applyFont="0" applyFill="0" applyBorder="0" applyAlignment="0" applyProtection="0"/>
    <xf numFmtId="198" fontId="120" fillId="0" borderId="0" applyFont="0" applyFill="0" applyBorder="0" applyAlignment="0" applyProtection="0"/>
    <xf numFmtId="206" fontId="120" fillId="0" borderId="0" applyFont="0" applyFill="0" applyBorder="0" applyAlignment="0" applyProtection="0"/>
    <xf numFmtId="249" fontId="120" fillId="0" borderId="0" applyFont="0" applyFill="0" applyBorder="0" applyAlignment="0" applyProtection="0"/>
    <xf numFmtId="198" fontId="120" fillId="0" borderId="0" applyFont="0" applyFill="0" applyBorder="0" applyAlignment="0" applyProtection="0"/>
    <xf numFmtId="0" fontId="122" fillId="0" borderId="0"/>
    <xf numFmtId="206" fontId="142" fillId="0" borderId="0" applyFont="0" applyFill="0" applyBorder="0" applyAlignment="0" applyProtection="0"/>
    <xf numFmtId="210" fontId="126" fillId="0" borderId="0" applyFont="0" applyFill="0" applyBorder="0" applyAlignment="0" applyProtection="0"/>
    <xf numFmtId="164" fontId="120" fillId="0" borderId="0" applyFont="0" applyFill="0" applyBorder="0" applyAlignment="0" applyProtection="0"/>
    <xf numFmtId="238"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222" fontId="120" fillId="0" borderId="0" applyFont="0" applyFill="0" applyBorder="0" applyAlignment="0" applyProtection="0"/>
    <xf numFmtId="222" fontId="120" fillId="0" borderId="0" applyFont="0" applyFill="0" applyBorder="0" applyAlignment="0" applyProtection="0"/>
    <xf numFmtId="199" fontId="126" fillId="0" borderId="24">
      <alignment horizontal="right" vertical="center"/>
    </xf>
    <xf numFmtId="220" fontId="120" fillId="0" borderId="0" applyFont="0" applyFill="0" applyBorder="0" applyAlignment="0" applyProtection="0"/>
    <xf numFmtId="199" fontId="126" fillId="0" borderId="24">
      <alignment horizontal="right" vertical="center"/>
    </xf>
    <xf numFmtId="0" fontId="225" fillId="0" borderId="0"/>
    <xf numFmtId="0" fontId="208" fillId="0" borderId="0"/>
    <xf numFmtId="0" fontId="208" fillId="0" borderId="0"/>
    <xf numFmtId="0" fontId="226" fillId="0" borderId="0"/>
    <xf numFmtId="227" fontId="139" fillId="0" borderId="24">
      <alignment horizontal="right" vertical="center"/>
    </xf>
    <xf numFmtId="227" fontId="139" fillId="0" borderId="24">
      <alignment horizontal="right" vertical="center"/>
    </xf>
    <xf numFmtId="221" fontId="128" fillId="0" borderId="24">
      <alignment horizontal="right" vertical="center"/>
    </xf>
    <xf numFmtId="221" fontId="128" fillId="0" borderId="24">
      <alignment horizontal="right" vertical="center"/>
    </xf>
    <xf numFmtId="227" fontId="139" fillId="0" borderId="24">
      <alignment horizontal="right" vertical="center"/>
    </xf>
    <xf numFmtId="0" fontId="125" fillId="0" borderId="0"/>
    <xf numFmtId="227" fontId="139" fillId="0" borderId="24">
      <alignment horizontal="right" vertical="center"/>
    </xf>
    <xf numFmtId="201" fontId="120" fillId="0" borderId="24">
      <alignment horizontal="right" vertical="center"/>
    </xf>
    <xf numFmtId="227" fontId="139" fillId="0" borderId="24">
      <alignment horizontal="right" vertical="center"/>
    </xf>
    <xf numFmtId="201" fontId="120" fillId="0" borderId="24">
      <alignment horizontal="right" vertical="center"/>
    </xf>
    <xf numFmtId="227" fontId="139" fillId="0" borderId="24">
      <alignment horizontal="right" vertical="center"/>
    </xf>
    <xf numFmtId="227" fontId="139"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50" fontId="11"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227" fontId="139"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241" fontId="136" fillId="0" borderId="24">
      <alignment horizontal="right" vertical="center"/>
    </xf>
    <xf numFmtId="241" fontId="136" fillId="0" borderId="24">
      <alignment horizontal="right" vertical="center"/>
    </xf>
    <xf numFmtId="219" fontId="128" fillId="0" borderId="24">
      <alignment horizontal="right" vertical="center"/>
    </xf>
    <xf numFmtId="214" fontId="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14" fontId="6" fillId="0" borderId="24">
      <alignment horizontal="right" vertical="center"/>
    </xf>
    <xf numFmtId="219" fontId="128"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4" fontId="6" fillId="0" borderId="24">
      <alignment horizontal="right" vertical="center"/>
    </xf>
    <xf numFmtId="201" fontId="120" fillId="0" borderId="24">
      <alignment horizontal="right" vertical="center"/>
    </xf>
    <xf numFmtId="214" fontId="6" fillId="0" borderId="24">
      <alignment horizontal="right" vertical="center"/>
    </xf>
    <xf numFmtId="201" fontId="120" fillId="0" borderId="24">
      <alignment horizontal="right" vertical="center"/>
    </xf>
    <xf numFmtId="214"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199" fontId="12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1" fontId="120"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99" fontId="12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41" fontId="136" fillId="0" borderId="24">
      <alignment horizontal="right" vertical="center"/>
    </xf>
    <xf numFmtId="241" fontId="13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41" fontId="136" fillId="0" borderId="24">
      <alignment horizontal="right" vertical="center"/>
    </xf>
    <xf numFmtId="241" fontId="136" fillId="0" borderId="24">
      <alignment horizontal="right" vertical="center"/>
    </xf>
    <xf numFmtId="199" fontId="126" fillId="0" borderId="24">
      <alignment horizontal="right" vertical="center"/>
    </xf>
    <xf numFmtId="241" fontId="136" fillId="0" borderId="24">
      <alignment horizontal="right" vertical="center"/>
    </xf>
    <xf numFmtId="241" fontId="136" fillId="0" borderId="24">
      <alignment horizontal="right" vertical="center"/>
    </xf>
    <xf numFmtId="201" fontId="120" fillId="0" borderId="24">
      <alignment horizontal="right" vertical="center"/>
    </xf>
    <xf numFmtId="201" fontId="120"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01" fontId="120" fillId="0" borderId="24">
      <alignment horizontal="right" vertical="center"/>
    </xf>
    <xf numFmtId="201" fontId="120" fillId="0" borderId="24">
      <alignment horizontal="right" vertical="center"/>
    </xf>
    <xf numFmtId="199" fontId="126"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199" fontId="126" fillId="0" borderId="24">
      <alignment horizontal="right" vertical="center"/>
    </xf>
    <xf numFmtId="201" fontId="120" fillId="0" borderId="24">
      <alignment horizontal="right" vertical="center"/>
    </xf>
    <xf numFmtId="217" fontId="187" fillId="0" borderId="41" applyFont="0" applyFill="0" applyBorder="0"/>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01" fontId="120" fillId="0" borderId="24">
      <alignment horizontal="right" vertical="center"/>
    </xf>
    <xf numFmtId="221" fontId="128" fillId="0" borderId="24">
      <alignment horizontal="right" vertical="center"/>
    </xf>
    <xf numFmtId="199" fontId="126" fillId="0" borderId="24">
      <alignment horizontal="right" vertical="center"/>
    </xf>
    <xf numFmtId="217" fontId="187" fillId="0" borderId="41" applyFont="0" applyFill="0" applyBorder="0"/>
    <xf numFmtId="217" fontId="187" fillId="0" borderId="41" applyFont="0" applyFill="0" applyBorder="0"/>
    <xf numFmtId="189" fontId="6" fillId="0" borderId="24">
      <alignment horizontal="right" vertical="center"/>
    </xf>
    <xf numFmtId="189" fontId="6" fillId="0" borderId="24">
      <alignment horizontal="right" vertical="center"/>
    </xf>
    <xf numFmtId="189" fontId="6" fillId="0" borderId="24">
      <alignment horizontal="right" vertical="center"/>
    </xf>
    <xf numFmtId="212" fontId="11" fillId="0" borderId="24">
      <alignment horizontal="right" vertical="center"/>
    </xf>
    <xf numFmtId="212" fontId="11"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99" fontId="126" fillId="0" borderId="24">
      <alignment horizontal="right" vertical="center"/>
    </xf>
    <xf numFmtId="189" fontId="6" fillId="0" borderId="24">
      <alignment horizontal="right" vertical="center"/>
    </xf>
    <xf numFmtId="189" fontId="6" fillId="0" borderId="24">
      <alignment horizontal="right" vertical="center"/>
    </xf>
    <xf numFmtId="201" fontId="120"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03" fontId="11" fillId="0" borderId="24">
      <alignment horizontal="right" vertical="center"/>
    </xf>
    <xf numFmtId="203"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221" fontId="128" fillId="0" borderId="24">
      <alignment horizontal="right" vertical="center"/>
    </xf>
    <xf numFmtId="221" fontId="128" fillId="0" borderId="24">
      <alignment horizontal="right" vertical="center"/>
    </xf>
    <xf numFmtId="251" fontId="11" fillId="0" borderId="24">
      <alignment horizontal="right" vertical="center"/>
    </xf>
    <xf numFmtId="251" fontId="11" fillId="0" borderId="24">
      <alignment horizontal="right" vertical="center"/>
    </xf>
    <xf numFmtId="219" fontId="128" fillId="0" borderId="24">
      <alignment horizontal="right" vertical="center"/>
    </xf>
    <xf numFmtId="251" fontId="11" fillId="0" borderId="24">
      <alignment horizontal="right" vertical="center"/>
    </xf>
    <xf numFmtId="251" fontId="11" fillId="0" borderId="24">
      <alignment horizontal="right" vertical="center"/>
    </xf>
    <xf numFmtId="227" fontId="139" fillId="0" borderId="24">
      <alignment horizontal="right" vertical="center"/>
    </xf>
    <xf numFmtId="227" fontId="139" fillId="0" borderId="24">
      <alignment horizontal="right" vertical="center"/>
    </xf>
    <xf numFmtId="227" fontId="139" fillId="0" borderId="24">
      <alignment horizontal="right" vertical="center"/>
    </xf>
    <xf numFmtId="199" fontId="126"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17" fontId="187" fillId="0" borderId="41" applyFont="0" applyFill="0" applyBorder="0"/>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320" fontId="210" fillId="0" borderId="24">
      <alignment horizontal="right" vertical="center"/>
    </xf>
    <xf numFmtId="320" fontId="210" fillId="0" borderId="24">
      <alignment horizontal="right" vertical="center"/>
    </xf>
    <xf numFmtId="199" fontId="126"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201" fontId="120" fillId="0" borderId="24">
      <alignment horizontal="right" vertical="center"/>
    </xf>
    <xf numFmtId="201" fontId="120" fillId="0" borderId="24">
      <alignment horizontal="right" vertical="center"/>
    </xf>
    <xf numFmtId="199" fontId="126" fillId="0" borderId="24">
      <alignment horizontal="right" vertical="center"/>
    </xf>
    <xf numFmtId="199" fontId="126" fillId="0" borderId="24">
      <alignment horizontal="right" vertical="center"/>
    </xf>
    <xf numFmtId="0" fontId="6" fillId="0" borderId="0" applyFill="0" applyBorder="0" applyAlignment="0"/>
    <xf numFmtId="297" fontId="6" fillId="0" borderId="0" applyFill="0" applyBorder="0" applyAlignment="0"/>
    <xf numFmtId="297" fontId="6" fillId="0" borderId="0" applyFill="0" applyBorder="0" applyAlignment="0"/>
    <xf numFmtId="339" fontId="134" fillId="0" borderId="0" applyFont="0" applyFill="0" applyBorder="0" applyAlignment="0" applyProtection="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03"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206" fontId="126" fillId="0" borderId="24">
      <alignment horizontal="center"/>
    </xf>
    <xf numFmtId="206" fontId="126" fillId="0" borderId="24">
      <alignment horizontal="center"/>
    </xf>
    <xf numFmtId="0" fontId="126" fillId="0" borderId="0" applyProtection="0"/>
    <xf numFmtId="0" fontId="6" fillId="0" borderId="0" applyProtection="0"/>
    <xf numFmtId="0" fontId="146" fillId="0" borderId="0" applyProtection="0"/>
    <xf numFmtId="0" fontId="170" fillId="0" borderId="47" applyProtection="0"/>
    <xf numFmtId="0" fontId="126" fillId="0" borderId="0" applyProtection="0"/>
    <xf numFmtId="0" fontId="6" fillId="0" borderId="0" applyProtection="0"/>
    <xf numFmtId="0" fontId="146" fillId="0" borderId="0" applyProtection="0"/>
    <xf numFmtId="340" fontId="263" fillId="0" borderId="0" applyNumberFormat="0" applyFont="0" applyFill="0" applyBorder="0" applyAlignment="0">
      <alignment horizontal="centerContinuous"/>
    </xf>
    <xf numFmtId="0" fontId="170" fillId="0" borderId="49"/>
    <xf numFmtId="0" fontId="170" fillId="0" borderId="49"/>
    <xf numFmtId="0" fontId="126" fillId="0" borderId="0" applyNumberFormat="0" applyFill="0" applyBorder="0" applyAlignment="0" applyProtection="0"/>
    <xf numFmtId="0" fontId="126" fillId="0" borderId="0" applyNumberFormat="0" applyFill="0" applyBorder="0" applyAlignment="0" applyProtection="0"/>
    <xf numFmtId="0" fontId="6" fillId="0" borderId="0" applyNumberFormat="0" applyFill="0" applyBorder="0" applyAlignment="0" applyProtection="0"/>
    <xf numFmtId="0" fontId="146" fillId="0" borderId="0" applyNumberFormat="0" applyFill="0" applyBorder="0" applyAlignment="0" applyProtection="0"/>
    <xf numFmtId="0" fontId="136" fillId="0" borderId="13" applyNumberFormat="0" applyBorder="0" applyAlignment="0"/>
    <xf numFmtId="0" fontId="264" fillId="0" borderId="12" applyNumberFormat="0" applyBorder="0" applyAlignment="0">
      <alignment horizontal="center"/>
    </xf>
    <xf numFmtId="0" fontId="264" fillId="0" borderId="12" applyNumberFormat="0" applyBorder="0" applyAlignment="0">
      <alignment horizontal="center"/>
    </xf>
    <xf numFmtId="3" fontId="265" fillId="0" borderId="23" applyNumberFormat="0" applyBorder="0" applyAlignment="0"/>
    <xf numFmtId="0" fontId="266" fillId="0" borderId="0" applyFill="0" applyBorder="0" applyProtection="0">
      <alignment horizontal="left" vertical="top"/>
    </xf>
    <xf numFmtId="0" fontId="267" fillId="0" borderId="0">
      <alignment horizontal="center"/>
    </xf>
    <xf numFmtId="40" fontId="23" fillId="0" borderId="0"/>
    <xf numFmtId="3" fontId="268" fillId="0" borderId="0" applyNumberFormat="0" applyFill="0" applyBorder="0" applyAlignment="0" applyProtection="0">
      <alignment horizontal="center" wrapText="1"/>
    </xf>
    <xf numFmtId="0" fontId="269" fillId="0" borderId="17" applyBorder="0" applyAlignment="0">
      <alignment horizontal="center" vertical="center"/>
    </xf>
    <xf numFmtId="5" fontId="188" fillId="43" borderId="17">
      <alignment vertical="top"/>
    </xf>
    <xf numFmtId="0" fontId="269" fillId="0" borderId="17" applyBorder="0" applyAlignment="0">
      <alignment horizontal="center" vertical="center"/>
    </xf>
    <xf numFmtId="0" fontId="270" fillId="0" borderId="0" applyNumberFormat="0" applyFill="0" applyBorder="0" applyAlignment="0" applyProtection="0">
      <alignment horizontal="centerContinuous"/>
    </xf>
    <xf numFmtId="0" fontId="201" fillId="0" borderId="50" applyNumberFormat="0" applyFill="0" applyBorder="0" applyAlignment="0" applyProtection="0">
      <alignment horizontal="center" vertical="center" wrapText="1"/>
    </xf>
    <xf numFmtId="0" fontId="271" fillId="0" borderId="0" applyNumberFormat="0" applyFill="0" applyBorder="0" applyAlignment="0" applyProtection="0"/>
    <xf numFmtId="3" fontId="272" fillId="0" borderId="15" applyNumberFormat="0" applyAlignment="0">
      <alignment horizontal="center" vertical="center"/>
    </xf>
    <xf numFmtId="3" fontId="273" fillId="0" borderId="13" applyNumberFormat="0" applyAlignment="0">
      <alignment horizontal="left" wrapText="1"/>
    </xf>
    <xf numFmtId="3" fontId="272" fillId="0" borderId="15" applyNumberFormat="0" applyAlignment="0">
      <alignment horizontal="center" vertical="center"/>
    </xf>
    <xf numFmtId="0" fontId="274" fillId="0" borderId="51" applyNumberFormat="0" applyBorder="0" applyAlignment="0">
      <alignment vertical="center"/>
    </xf>
    <xf numFmtId="0" fontId="275" fillId="0" borderId="9" applyNumberFormat="0" applyFill="0" applyAlignment="0" applyProtection="0"/>
    <xf numFmtId="0" fontId="194" fillId="0" borderId="52" applyNumberFormat="0" applyAlignment="0">
      <alignment horizontal="center"/>
    </xf>
    <xf numFmtId="0" fontId="276" fillId="0" borderId="53">
      <alignment horizontal="center"/>
    </xf>
    <xf numFmtId="188" fontId="6" fillId="0" borderId="0" applyFont="0" applyFill="0" applyBorder="0" applyAlignment="0" applyProtection="0"/>
    <xf numFmtId="282" fontId="240" fillId="0" borderId="0" applyFont="0" applyFill="0" applyBorder="0" applyAlignment="0" applyProtection="0"/>
    <xf numFmtId="228" fontId="6" fillId="0" borderId="0" applyFont="0" applyFill="0" applyBorder="0" applyAlignment="0" applyProtection="0"/>
    <xf numFmtId="304" fontId="6" fillId="0" borderId="0" applyFont="0" applyFill="0" applyBorder="0" applyAlignment="0" applyProtection="0"/>
    <xf numFmtId="0" fontId="171" fillId="0" borderId="54">
      <alignment horizontal="center"/>
    </xf>
    <xf numFmtId="0" fontId="171" fillId="0" borderId="54">
      <alignment horizontal="center"/>
    </xf>
    <xf numFmtId="203" fontId="126" fillId="0" borderId="0"/>
    <xf numFmtId="269" fontId="126" fillId="0" borderId="10"/>
    <xf numFmtId="269" fontId="126" fillId="0" borderId="10"/>
    <xf numFmtId="0" fontId="141" fillId="0" borderId="0"/>
    <xf numFmtId="0" fontId="141" fillId="0" borderId="0"/>
    <xf numFmtId="0" fontId="277" fillId="0" borderId="55" applyFill="0" applyBorder="0" applyAlignment="0">
      <alignment horizontal="center"/>
    </xf>
    <xf numFmtId="0" fontId="141" fillId="0" borderId="0"/>
    <xf numFmtId="42" fontId="278" fillId="0" borderId="0" applyFont="0" applyFill="0" applyBorder="0" applyAlignment="0" applyProtection="0"/>
    <xf numFmtId="3" fontId="126" fillId="0" borderId="0" applyNumberFormat="0" applyBorder="0" applyAlignment="0" applyProtection="0">
      <alignment horizontal="centerContinuous"/>
      <protection locked="0"/>
    </xf>
    <xf numFmtId="3" fontId="218" fillId="0" borderId="0">
      <protection locked="0"/>
    </xf>
    <xf numFmtId="3" fontId="218" fillId="0" borderId="0">
      <protection locked="0"/>
    </xf>
    <xf numFmtId="3" fontId="218" fillId="0" borderId="0">
      <protection locked="0"/>
    </xf>
    <xf numFmtId="5" fontId="188" fillId="43" borderId="17">
      <alignment vertical="top"/>
    </xf>
    <xf numFmtId="0" fontId="279" fillId="60" borderId="10">
      <alignment horizontal="left" vertical="center"/>
    </xf>
    <xf numFmtId="0" fontId="279" fillId="60" borderId="10">
      <alignment horizontal="left" vertical="center"/>
    </xf>
    <xf numFmtId="6" fontId="280" fillId="61" borderId="17"/>
    <xf numFmtId="6" fontId="280" fillId="61" borderId="17"/>
    <xf numFmtId="287" fontId="280" fillId="61" borderId="17"/>
    <xf numFmtId="5" fontId="159" fillId="0" borderId="17">
      <alignment horizontal="left" vertical="top"/>
    </xf>
    <xf numFmtId="5" fontId="159" fillId="0" borderId="17">
      <alignment horizontal="left" vertical="top"/>
    </xf>
    <xf numFmtId="286" fontId="281" fillId="0" borderId="17">
      <alignment horizontal="left" vertical="top"/>
    </xf>
    <xf numFmtId="0" fontId="282" fillId="62" borderId="0">
      <alignment horizontal="left" vertical="center"/>
    </xf>
    <xf numFmtId="5"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6" fontId="283"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0" fontId="284" fillId="0" borderId="15">
      <alignment horizontal="left" vertical="center"/>
    </xf>
    <xf numFmtId="0" fontId="6" fillId="0" borderId="0" applyFont="0" applyFill="0" applyBorder="0" applyAlignment="0" applyProtection="0"/>
    <xf numFmtId="324" fontId="6" fillId="0" borderId="0" applyFont="0" applyFill="0" applyBorder="0" applyAlignment="0" applyProtection="0"/>
    <xf numFmtId="42" fontId="135" fillId="0" borderId="0" applyFont="0" applyFill="0" applyBorder="0" applyAlignment="0" applyProtection="0"/>
    <xf numFmtId="44" fontId="135" fillId="0" borderId="0" applyFont="0" applyFill="0" applyBorder="0" applyAlignment="0" applyProtection="0"/>
    <xf numFmtId="0" fontId="285" fillId="0" borderId="0" applyNumberFormat="0" applyFill="0" applyBorder="0" applyAlignment="0" applyProtection="0"/>
    <xf numFmtId="0" fontId="286" fillId="0" borderId="0" applyNumberFormat="0" applyFont="0" applyFill="0" applyBorder="0" applyProtection="0">
      <alignment horizontal="center" vertical="center" wrapText="1"/>
    </xf>
    <xf numFmtId="0" fontId="6" fillId="0" borderId="0" applyFont="0" applyFill="0" applyBorder="0" applyAlignment="0" applyProtection="0"/>
    <xf numFmtId="0" fontId="287" fillId="0" borderId="56" applyNumberFormat="0" applyFont="0" applyAlignment="0">
      <alignment horizontal="center"/>
    </xf>
    <xf numFmtId="0" fontId="288" fillId="0" borderId="0" applyNumberFormat="0" applyFill="0" applyBorder="0" applyAlignment="0" applyProtection="0"/>
    <xf numFmtId="0" fontId="128" fillId="0" borderId="40" applyFont="0" applyBorder="0" applyAlignment="0">
      <alignment horizontal="center"/>
    </xf>
    <xf numFmtId="188" fontId="11" fillId="0" borderId="0" applyFont="0" applyFill="0" applyBorder="0" applyAlignment="0" applyProtection="0"/>
    <xf numFmtId="44" fontId="278" fillId="0" borderId="0" applyFont="0" applyFill="0" applyBorder="0" applyAlignment="0" applyProtection="0"/>
    <xf numFmtId="0" fontId="278" fillId="0" borderId="0"/>
    <xf numFmtId="0" fontId="289" fillId="0" borderId="0" applyFont="0" applyFill="0" applyBorder="0" applyAlignment="0" applyProtection="0"/>
    <xf numFmtId="0" fontId="289" fillId="0" borderId="0" applyFont="0" applyFill="0" applyBorder="0" applyAlignment="0" applyProtection="0"/>
    <xf numFmtId="0" fontId="4" fillId="0" borderId="0">
      <alignment vertical="center"/>
    </xf>
    <xf numFmtId="38" fontId="215" fillId="0" borderId="0" applyFont="0" applyFill="0" applyBorder="0" applyAlignment="0" applyProtection="0"/>
    <xf numFmtId="0" fontId="215" fillId="0" borderId="0" applyFont="0" applyFill="0" applyBorder="0" applyAlignment="0" applyProtection="0"/>
    <xf numFmtId="0" fontId="215" fillId="0" borderId="0" applyFont="0" applyFill="0" applyBorder="0" applyAlignment="0" applyProtection="0"/>
    <xf numFmtId="9" fontId="290" fillId="0" borderId="0" applyBorder="0" applyAlignment="0" applyProtection="0"/>
    <xf numFmtId="0" fontId="291" fillId="0" borderId="0"/>
    <xf numFmtId="0" fontId="292" fillId="0" borderId="36"/>
    <xf numFmtId="194" fontId="129"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95" fillId="0" borderId="0" applyFont="0" applyFill="0" applyBorder="0" applyAlignment="0" applyProtection="0"/>
    <xf numFmtId="0" fontId="195" fillId="0" borderId="0" applyFont="0" applyFill="0" applyBorder="0" applyAlignment="0" applyProtection="0"/>
    <xf numFmtId="228" fontId="6" fillId="0" borderId="0" applyFont="0" applyFill="0" applyBorder="0" applyAlignment="0" applyProtection="0"/>
    <xf numFmtId="0" fontId="195" fillId="0" borderId="0"/>
    <xf numFmtId="0" fontId="195" fillId="0" borderId="0"/>
    <xf numFmtId="0" fontId="293" fillId="0" borderId="0"/>
    <xf numFmtId="0" fontId="138" fillId="0" borderId="0"/>
    <xf numFmtId="188" fontId="156" fillId="0" borderId="0" applyFont="0" applyFill="0" applyBorder="0" applyAlignment="0" applyProtection="0"/>
    <xf numFmtId="209" fontId="15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252" fontId="156" fillId="0" borderId="0" applyFont="0" applyFill="0" applyBorder="0" applyAlignment="0" applyProtection="0"/>
    <xf numFmtId="341" fontId="15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0" fontId="1" fillId="0" borderId="0"/>
    <xf numFmtId="221" fontId="128" fillId="0" borderId="24">
      <alignment horizontal="right" vertical="center"/>
    </xf>
    <xf numFmtId="3" fontId="129" fillId="0" borderId="10"/>
    <xf numFmtId="199" fontId="126" fillId="0" borderId="24">
      <alignment horizontal="right" vertical="center"/>
    </xf>
    <xf numFmtId="43" fontId="1" fillId="0" borderId="0" applyFont="0" applyFill="0" applyBorder="0" applyAlignment="0" applyProtection="0"/>
    <xf numFmtId="219" fontId="128" fillId="0" borderId="24">
      <alignment horizontal="right" vertical="center"/>
    </xf>
    <xf numFmtId="221" fontId="128" fillId="0" borderId="24">
      <alignment horizontal="right" vertical="center"/>
    </xf>
    <xf numFmtId="201" fontId="120" fillId="0" borderId="24">
      <alignment horizontal="right" vertical="center"/>
    </xf>
    <xf numFmtId="0" fontId="294" fillId="0" borderId="0"/>
    <xf numFmtId="199" fontId="126" fillId="0" borderId="24">
      <alignment horizontal="right" vertical="center"/>
    </xf>
    <xf numFmtId="221" fontId="128" fillId="0" borderId="24">
      <alignment horizontal="right" vertical="center"/>
    </xf>
    <xf numFmtId="219" fontId="128" fillId="0" borderId="24">
      <alignment horizontal="right" vertical="center"/>
    </xf>
    <xf numFmtId="296" fontId="6" fillId="0" borderId="0" applyFont="0" applyFill="0" applyBorder="0" applyAlignment="0" applyProtection="0"/>
    <xf numFmtId="166" fontId="140" fillId="0" borderId="13" applyFont="0" applyBorder="0" applyAlignment="0"/>
    <xf numFmtId="227" fontId="139" fillId="0" borderId="24">
      <alignment horizontal="right" vertical="center"/>
    </xf>
    <xf numFmtId="221" fontId="128" fillId="0" borderId="24">
      <alignment horizontal="right" vertical="center"/>
    </xf>
    <xf numFmtId="258" fontId="294" fillId="0" borderId="0"/>
    <xf numFmtId="262" fontId="6" fillId="0" borderId="0" applyFont="0" applyFill="0" applyBorder="0" applyAlignment="0" applyProtection="0"/>
    <xf numFmtId="0" fontId="1" fillId="0" borderId="0"/>
    <xf numFmtId="262" fontId="6" fillId="0" borderId="0" applyFont="0" applyFill="0" applyBorder="0" applyAlignment="0" applyProtection="0"/>
    <xf numFmtId="212" fontId="11"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4" fontId="6" fillId="0" borderId="24">
      <alignment horizontal="right" vertical="center"/>
    </xf>
    <xf numFmtId="219" fontId="128" fillId="0" borderId="24">
      <alignment horizontal="right" vertical="center"/>
    </xf>
    <xf numFmtId="166" fontId="295" fillId="0" borderId="35" applyFont="0" applyBorder="0"/>
    <xf numFmtId="227" fontId="6" fillId="0" borderId="12"/>
    <xf numFmtId="219" fontId="128" fillId="0" borderId="24">
      <alignment horizontal="right" vertical="center"/>
    </xf>
    <xf numFmtId="3" fontId="129" fillId="0" borderId="10"/>
    <xf numFmtId="199" fontId="126" fillId="0" borderId="24">
      <alignment horizontal="right" vertical="center"/>
    </xf>
    <xf numFmtId="166" fontId="295" fillId="0" borderId="35" applyFont="0" applyBorder="0"/>
    <xf numFmtId="212" fontId="11" fillId="0" borderId="24">
      <alignment horizontal="right" vertical="center"/>
    </xf>
    <xf numFmtId="219" fontId="128" fillId="0" borderId="24">
      <alignment horizontal="right" vertical="center"/>
    </xf>
    <xf numFmtId="5" fontId="159" fillId="28" borderId="10" applyNumberFormat="0" applyAlignment="0">
      <alignment horizontal="left" vertical="top"/>
    </xf>
    <xf numFmtId="0" fontId="306" fillId="0" borderId="10" applyNumberFormat="0" applyFont="0" applyFill="0" applyBorder="0" applyAlignment="0">
      <alignment horizontal="center"/>
    </xf>
    <xf numFmtId="262" fontId="6" fillId="0" borderId="0" applyFont="0" applyFill="0" applyBorder="0" applyAlignment="0" applyProtection="0"/>
    <xf numFmtId="219" fontId="128" fillId="0" borderId="24">
      <alignment horizontal="right" vertical="center"/>
    </xf>
    <xf numFmtId="219" fontId="128" fillId="0" borderId="24">
      <alignment horizontal="right" vertical="center"/>
    </xf>
    <xf numFmtId="262" fontId="6" fillId="0" borderId="0" applyFont="0" applyFill="0" applyBorder="0" applyAlignment="0" applyProtection="0"/>
    <xf numFmtId="221" fontId="128" fillId="0" borderId="24">
      <alignment horizontal="right" vertical="center"/>
    </xf>
    <xf numFmtId="214" fontId="6" fillId="0" borderId="24">
      <alignment horizontal="right" vertical="center"/>
    </xf>
    <xf numFmtId="189" fontId="6" fillId="0" borderId="24">
      <alignment horizontal="right" vertical="center"/>
    </xf>
    <xf numFmtId="203" fontId="11" fillId="0" borderId="24">
      <alignment horizontal="right" vertical="center"/>
    </xf>
    <xf numFmtId="0" fontId="306" fillId="0" borderId="10" applyNumberFormat="0" applyFont="0" applyFill="0" applyBorder="0" applyAlignment="0">
      <alignment horizontal="center"/>
    </xf>
    <xf numFmtId="189" fontId="6" fillId="0" borderId="24">
      <alignment horizontal="right" vertical="center"/>
    </xf>
    <xf numFmtId="0" fontId="6" fillId="0" borderId="0"/>
    <xf numFmtId="221" fontId="128" fillId="0" borderId="24">
      <alignment horizontal="right" vertical="center"/>
    </xf>
    <xf numFmtId="214" fontId="6" fillId="0" borderId="24">
      <alignment horizontal="right" vertical="center"/>
    </xf>
    <xf numFmtId="212" fontId="11" fillId="0" borderId="24">
      <alignment horizontal="right" vertical="center"/>
    </xf>
    <xf numFmtId="221" fontId="128" fillId="0" borderId="24">
      <alignment horizontal="right" vertical="center"/>
    </xf>
    <xf numFmtId="227" fontId="139" fillId="0" borderId="24">
      <alignment horizontal="right" vertical="center"/>
    </xf>
    <xf numFmtId="199" fontId="126" fillId="0" borderId="24">
      <alignment horizontal="right" vertical="center"/>
    </xf>
    <xf numFmtId="0" fontId="1" fillId="0" borderId="0"/>
    <xf numFmtId="199" fontId="126" fillId="0" borderId="24">
      <alignment horizontal="right" vertical="center"/>
    </xf>
    <xf numFmtId="221" fontId="128" fillId="0" borderId="24">
      <alignment horizontal="right" vertical="center"/>
    </xf>
    <xf numFmtId="214" fontId="6" fillId="0" borderId="24">
      <alignment horizontal="right" vertical="center"/>
    </xf>
    <xf numFmtId="214" fontId="6" fillId="0" borderId="24">
      <alignment horizontal="right" vertical="center"/>
    </xf>
    <xf numFmtId="219" fontId="128" fillId="0" borderId="24">
      <alignment horizontal="right" vertical="center"/>
    </xf>
    <xf numFmtId="199" fontId="12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2" fontId="11" fillId="0" borderId="24">
      <alignment horizontal="right" vertical="center"/>
    </xf>
    <xf numFmtId="199" fontId="126" fillId="0" borderId="24">
      <alignment horizontal="right" vertical="center"/>
    </xf>
    <xf numFmtId="0" fontId="301" fillId="0" borderId="0">
      <alignment vertical="top" wrapText="1"/>
    </xf>
    <xf numFmtId="0" fontId="121" fillId="0" borderId="0">
      <alignment vertical="top"/>
    </xf>
    <xf numFmtId="199" fontId="126" fillId="0" borderId="24">
      <alignment horizontal="right" vertical="center"/>
    </xf>
    <xf numFmtId="296" fontId="6" fillId="0" borderId="0" applyFont="0" applyFill="0" applyBorder="0" applyAlignment="0" applyProtection="0"/>
    <xf numFmtId="204" fontId="6" fillId="0" borderId="0" applyFill="0" applyBorder="0" applyAlignment="0"/>
    <xf numFmtId="43" fontId="1" fillId="0" borderId="0" applyFont="0" applyFill="0" applyBorder="0" applyAlignment="0" applyProtection="0"/>
    <xf numFmtId="0" fontId="303" fillId="0" borderId="0"/>
    <xf numFmtId="219" fontId="128" fillId="0" borderId="24">
      <alignment horizontal="right" vertical="center"/>
    </xf>
    <xf numFmtId="219" fontId="128" fillId="0" borderId="24">
      <alignment horizontal="right" vertical="center"/>
    </xf>
    <xf numFmtId="219" fontId="128" fillId="0" borderId="24">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214" fontId="6" fillId="0" borderId="24">
      <alignment horizontal="right" vertical="center"/>
    </xf>
    <xf numFmtId="0" fontId="1" fillId="0" borderId="0"/>
    <xf numFmtId="219" fontId="128" fillId="0" borderId="24">
      <alignment horizontal="right" vertical="center"/>
    </xf>
    <xf numFmtId="219" fontId="128" fillId="0" borderId="24">
      <alignment horizontal="right" vertical="center"/>
    </xf>
    <xf numFmtId="219" fontId="128" fillId="0" borderId="24">
      <alignment horizontal="right" vertical="center"/>
    </xf>
    <xf numFmtId="0" fontId="1" fillId="0" borderId="0"/>
    <xf numFmtId="199" fontId="126" fillId="0" borderId="24">
      <alignment horizontal="right" vertical="center"/>
    </xf>
    <xf numFmtId="230" fontId="299" fillId="0" borderId="0" applyFont="0" applyFill="0" applyBorder="0" applyAlignment="0" applyProtection="0"/>
    <xf numFmtId="199" fontId="126" fillId="0" borderId="24">
      <alignment horizontal="right" vertical="center"/>
    </xf>
    <xf numFmtId="199" fontId="126" fillId="0" borderId="24">
      <alignment horizontal="right" vertical="center"/>
    </xf>
    <xf numFmtId="250" fontId="11" fillId="0" borderId="24">
      <alignment horizontal="right" vertical="center"/>
    </xf>
    <xf numFmtId="212" fontId="11" fillId="0" borderId="24">
      <alignment horizontal="right" vertical="center"/>
    </xf>
    <xf numFmtId="214" fontId="6" fillId="0" borderId="24">
      <alignment horizontal="right" vertical="center"/>
    </xf>
    <xf numFmtId="296" fontId="6" fillId="0" borderId="0" applyFont="0" applyFill="0" applyBorder="0" applyAlignment="0" applyProtection="0"/>
    <xf numFmtId="221" fontId="128" fillId="0" borderId="24">
      <alignment horizontal="right" vertical="center"/>
    </xf>
    <xf numFmtId="0" fontId="304" fillId="0" borderId="0" applyNumberFormat="0" applyFill="0" applyBorder="0" applyAlignment="0" applyProtection="0"/>
    <xf numFmtId="221" fontId="128" fillId="0" borderId="24">
      <alignment horizontal="right" vertical="center"/>
    </xf>
    <xf numFmtId="189" fontId="6" fillId="0" borderId="24">
      <alignment horizontal="right" vertical="center"/>
    </xf>
    <xf numFmtId="296" fontId="6" fillId="0" borderId="0" applyFont="0" applyFill="0" applyBorder="0" applyAlignment="0" applyProtection="0"/>
    <xf numFmtId="221" fontId="128" fillId="0" borderId="24">
      <alignment horizontal="right" vertical="center"/>
    </xf>
    <xf numFmtId="212" fontId="11" fillId="0" borderId="24">
      <alignment horizontal="right" vertical="center"/>
    </xf>
    <xf numFmtId="221" fontId="128" fillId="0" borderId="24">
      <alignment horizontal="right" vertical="center"/>
    </xf>
    <xf numFmtId="219" fontId="128" fillId="0" borderId="24">
      <alignment horizontal="right" vertical="center"/>
    </xf>
    <xf numFmtId="199" fontId="126" fillId="0" borderId="24">
      <alignment horizontal="right" vertical="center"/>
    </xf>
    <xf numFmtId="221" fontId="128" fillId="0" borderId="24">
      <alignment horizontal="right" vertical="center"/>
    </xf>
    <xf numFmtId="250" fontId="11" fillId="0" borderId="24">
      <alignment horizontal="right" vertical="center"/>
    </xf>
    <xf numFmtId="199" fontId="126" fillId="0" borderId="24">
      <alignment horizontal="right" vertical="center"/>
    </xf>
    <xf numFmtId="199" fontId="126" fillId="0" borderId="24">
      <alignment horizontal="right" vertical="center"/>
    </xf>
    <xf numFmtId="0" fontId="1" fillId="0" borderId="0"/>
    <xf numFmtId="14" fontId="121" fillId="0" borderId="0" applyFill="0" applyBorder="0" applyAlignment="0"/>
    <xf numFmtId="49" fontId="121" fillId="0" borderId="0" applyFill="0" applyBorder="0" applyAlignment="0"/>
    <xf numFmtId="212" fontId="11" fillId="0" borderId="24">
      <alignment horizontal="right" vertical="center"/>
    </xf>
    <xf numFmtId="199" fontId="126" fillId="0" borderId="24">
      <alignment horizontal="right" vertical="center"/>
    </xf>
    <xf numFmtId="296" fontId="6" fillId="0" borderId="0" applyFont="0" applyFill="0" applyBorder="0" applyAlignment="0" applyProtection="0"/>
    <xf numFmtId="199" fontId="126" fillId="0" borderId="24">
      <alignment horizontal="right" vertical="center"/>
    </xf>
    <xf numFmtId="203" fontId="11" fillId="0" borderId="24">
      <alignment horizontal="right" vertical="center"/>
    </xf>
    <xf numFmtId="221" fontId="128" fillId="0" borderId="24">
      <alignment horizontal="right" vertical="center"/>
    </xf>
    <xf numFmtId="0" fontId="1" fillId="0" borderId="0"/>
    <xf numFmtId="199" fontId="12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286" fontId="188" fillId="43" borderId="17">
      <alignment vertical="top"/>
    </xf>
    <xf numFmtId="199" fontId="126" fillId="0" borderId="24">
      <alignment horizontal="right" vertical="center"/>
    </xf>
    <xf numFmtId="199" fontId="126" fillId="0" borderId="24">
      <alignment horizontal="right" vertical="center"/>
    </xf>
    <xf numFmtId="212" fontId="11"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0" fontId="1" fillId="0" borderId="0"/>
    <xf numFmtId="199" fontId="126" fillId="0" borderId="24">
      <alignment horizontal="right" vertical="center"/>
    </xf>
    <xf numFmtId="214" fontId="6" fillId="0" borderId="24">
      <alignment horizontal="right" vertical="center"/>
    </xf>
    <xf numFmtId="199" fontId="126" fillId="0" borderId="24">
      <alignment horizontal="right" vertical="center"/>
    </xf>
    <xf numFmtId="219" fontId="128"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0" fontId="1" fillId="0" borderId="0"/>
    <xf numFmtId="212" fontId="11" fillId="0" borderId="24">
      <alignment horizontal="right" vertical="center"/>
    </xf>
    <xf numFmtId="199" fontId="126" fillId="0" borderId="24">
      <alignment horizontal="right" vertical="center"/>
    </xf>
    <xf numFmtId="0" fontId="307" fillId="0" borderId="0" applyNumberFormat="0" applyFill="0" applyBorder="0" applyAlignment="0" applyProtection="0"/>
    <xf numFmtId="199" fontId="126" fillId="0" borderId="24">
      <alignment horizontal="right" vertical="center"/>
    </xf>
    <xf numFmtId="250" fontId="11" fillId="0" borderId="24">
      <alignment horizontal="right" vertical="center"/>
    </xf>
    <xf numFmtId="0" fontId="52" fillId="32" borderId="0" applyNumberFormat="0" applyBorder="0" applyAlignment="0" applyProtection="0"/>
    <xf numFmtId="199" fontId="126" fillId="0" borderId="24">
      <alignment horizontal="right" vertical="center"/>
    </xf>
    <xf numFmtId="0" fontId="181" fillId="0" borderId="10" applyNumberFormat="0" applyFont="0" applyBorder="0" applyAlignment="0">
      <alignment horizontal="center"/>
    </xf>
    <xf numFmtId="262" fontId="6" fillId="0" borderId="0" applyFont="0" applyFill="0" applyBorder="0" applyAlignment="0" applyProtection="0"/>
    <xf numFmtId="43" fontId="1" fillId="0" borderId="0" applyFont="0" applyFill="0" applyBorder="0" applyAlignment="0" applyProtection="0"/>
    <xf numFmtId="199" fontId="126" fillId="0" borderId="24">
      <alignment horizontal="right" vertical="center"/>
    </xf>
    <xf numFmtId="230" fontId="299" fillId="0" borderId="0" applyFont="0" applyFill="0" applyBorder="0" applyAlignment="0" applyProtection="0"/>
    <xf numFmtId="199" fontId="126" fillId="0" borderId="24">
      <alignment horizontal="right" vertical="center"/>
    </xf>
    <xf numFmtId="221" fontId="128"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214" fontId="6" fillId="0" borderId="24">
      <alignment horizontal="right" vertical="center"/>
    </xf>
    <xf numFmtId="262" fontId="6" fillId="0" borderId="0" applyFont="0" applyFill="0" applyBorder="0" applyAlignment="0" applyProtection="0"/>
    <xf numFmtId="199" fontId="126" fillId="0" borderId="24">
      <alignment horizontal="right" vertical="center"/>
    </xf>
    <xf numFmtId="212" fontId="11" fillId="0" borderId="24">
      <alignment horizontal="right" vertical="center"/>
    </xf>
    <xf numFmtId="250" fontId="11" fillId="0" borderId="24">
      <alignment horizontal="right" vertical="center"/>
    </xf>
    <xf numFmtId="250" fontId="11" fillId="0" borderId="24">
      <alignment horizontal="right" vertical="center"/>
    </xf>
    <xf numFmtId="221" fontId="128"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99" fontId="126" fillId="0" borderId="24">
      <alignment horizontal="right" vertical="center"/>
    </xf>
    <xf numFmtId="0" fontId="294" fillId="0" borderId="0" applyProtection="0"/>
    <xf numFmtId="199" fontId="126" fillId="0" borderId="24">
      <alignment horizontal="right" vertical="center"/>
    </xf>
    <xf numFmtId="0" fontId="1" fillId="0" borderId="0"/>
    <xf numFmtId="296" fontId="6" fillId="0" borderId="0" applyFont="0" applyFill="0" applyBorder="0" applyAlignment="0" applyProtection="0"/>
    <xf numFmtId="227" fontId="139" fillId="0" borderId="24">
      <alignment horizontal="right" vertical="center"/>
    </xf>
    <xf numFmtId="199" fontId="126" fillId="0" borderId="24">
      <alignment horizontal="right" vertical="center"/>
    </xf>
    <xf numFmtId="227" fontId="139" fillId="0" borderId="24">
      <alignment horizontal="right" vertical="center"/>
    </xf>
    <xf numFmtId="221" fontId="128" fillId="0" borderId="24">
      <alignment horizontal="right" vertical="center"/>
    </xf>
    <xf numFmtId="219" fontId="128" fillId="0" borderId="24">
      <alignment horizontal="right" vertical="center"/>
    </xf>
    <xf numFmtId="199" fontId="126" fillId="0" borderId="24">
      <alignment horizontal="right" vertical="center"/>
    </xf>
    <xf numFmtId="212" fontId="11" fillId="0" borderId="24">
      <alignment horizontal="right" vertical="center"/>
    </xf>
    <xf numFmtId="4" fontId="190" fillId="33" borderId="0" applyNumberFormat="0" applyProtection="0">
      <alignment horizontal="left" vertical="center" indent="1"/>
    </xf>
    <xf numFmtId="221" fontId="128" fillId="0" borderId="24">
      <alignment horizontal="right" vertical="center"/>
    </xf>
    <xf numFmtId="0" fontId="52" fillId="46" borderId="0" applyNumberFormat="0" applyBorder="0" applyAlignment="0" applyProtection="0"/>
    <xf numFmtId="227" fontId="139" fillId="0" borderId="24">
      <alignment horizontal="right" vertical="center"/>
    </xf>
    <xf numFmtId="199" fontId="126" fillId="0" borderId="24">
      <alignment horizontal="right" vertical="center"/>
    </xf>
    <xf numFmtId="199" fontId="126" fillId="0" borderId="24">
      <alignment horizontal="right" vertical="center"/>
    </xf>
    <xf numFmtId="201" fontId="120" fillId="0" borderId="24">
      <alignment horizontal="right" vertical="center"/>
    </xf>
    <xf numFmtId="0" fontId="1" fillId="0" borderId="0"/>
    <xf numFmtId="219" fontId="128" fillId="0" borderId="24">
      <alignment horizontal="right" vertical="center"/>
    </xf>
    <xf numFmtId="212"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0" fontId="14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6" fillId="0" borderId="24">
      <alignment horizontal="right" vertical="center"/>
    </xf>
    <xf numFmtId="219" fontId="128" fillId="0" borderId="24">
      <alignment horizontal="right" vertical="center"/>
    </xf>
    <xf numFmtId="199" fontId="126" fillId="0" borderId="24">
      <alignment horizontal="right" vertical="center"/>
    </xf>
    <xf numFmtId="0" fontId="1" fillId="0" borderId="0"/>
    <xf numFmtId="43" fontId="1" fillId="0" borderId="0" applyFont="0" applyFill="0" applyBorder="0" applyAlignment="0" applyProtection="0"/>
    <xf numFmtId="199" fontId="126" fillId="0" borderId="24">
      <alignment horizontal="right" vertical="center"/>
    </xf>
    <xf numFmtId="212" fontId="11" fillId="0" borderId="24">
      <alignment horizontal="right" vertical="center"/>
    </xf>
    <xf numFmtId="212" fontId="11" fillId="0" borderId="24">
      <alignment horizontal="right" vertical="center"/>
    </xf>
    <xf numFmtId="189" fontId="6" fillId="0" borderId="24">
      <alignment horizontal="right" vertical="center"/>
    </xf>
    <xf numFmtId="230" fontId="299" fillId="0" borderId="0" applyFont="0" applyFill="0" applyBorder="0" applyAlignment="0" applyProtection="0"/>
    <xf numFmtId="189" fontId="6" fillId="0" borderId="24">
      <alignment horizontal="right" vertical="center"/>
    </xf>
    <xf numFmtId="0" fontId="52" fillId="47" borderId="0" applyNumberFormat="0" applyBorder="0" applyAlignment="0" applyProtection="0"/>
    <xf numFmtId="199" fontId="126"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199" fontId="126" fillId="0" borderId="24">
      <alignment horizontal="right" vertical="center"/>
    </xf>
    <xf numFmtId="0" fontId="297" fillId="0" borderId="0" applyNumberFormat="0" applyFill="0" applyBorder="0" applyProtection="0">
      <alignmen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227" fontId="139" fillId="0" borderId="24">
      <alignment horizontal="right" vertical="center"/>
    </xf>
    <xf numFmtId="199" fontId="126" fillId="0" borderId="24">
      <alignment horizontal="right" vertical="center"/>
    </xf>
    <xf numFmtId="199" fontId="126" fillId="0" borderId="24">
      <alignment horizontal="right" vertical="center"/>
    </xf>
    <xf numFmtId="189" fontId="6" fillId="0" borderId="24">
      <alignment horizontal="right" vertical="center"/>
    </xf>
    <xf numFmtId="199" fontId="126" fillId="0" borderId="24">
      <alignment horizontal="right" vertical="center"/>
    </xf>
    <xf numFmtId="199" fontId="126" fillId="0" borderId="24">
      <alignment horizontal="right" vertical="center"/>
    </xf>
    <xf numFmtId="0" fontId="52" fillId="48" borderId="0" applyNumberFormat="0" applyBorder="0" applyAlignment="0" applyProtection="0"/>
    <xf numFmtId="199" fontId="126" fillId="0" borderId="24">
      <alignment horizontal="right" vertical="center"/>
    </xf>
    <xf numFmtId="221" fontId="128" fillId="0" borderId="24">
      <alignment horizontal="right" vertical="center"/>
    </xf>
    <xf numFmtId="199" fontId="126" fillId="0" borderId="24">
      <alignment horizontal="right" vertical="center"/>
    </xf>
    <xf numFmtId="214" fontId="6" fillId="0" borderId="24">
      <alignment horizontal="right" vertical="center"/>
    </xf>
    <xf numFmtId="227" fontId="139" fillId="0" borderId="24">
      <alignment horizontal="right" vertical="center"/>
    </xf>
    <xf numFmtId="201" fontId="120" fillId="0" borderId="24">
      <alignment horizontal="right" vertical="center"/>
    </xf>
    <xf numFmtId="0" fontId="306" fillId="0" borderId="10" applyNumberFormat="0" applyFont="0" applyFill="0" applyBorder="0" applyAlignment="0">
      <alignment horizontal="center"/>
    </xf>
    <xf numFmtId="219" fontId="128" fillId="0" borderId="24">
      <alignment horizontal="right" vertical="center"/>
    </xf>
    <xf numFmtId="221" fontId="128" fillId="0" borderId="24">
      <alignment horizontal="right" vertical="center"/>
    </xf>
    <xf numFmtId="0" fontId="52" fillId="44" borderId="0" applyNumberFormat="0" applyBorder="0" applyAlignment="0" applyProtection="0"/>
    <xf numFmtId="0" fontId="1" fillId="0" borderId="0"/>
    <xf numFmtId="189" fontId="6" fillId="0" borderId="24">
      <alignment horizontal="right" vertical="center"/>
    </xf>
    <xf numFmtId="49" fontId="214" fillId="0" borderId="10">
      <alignment vertical="center"/>
    </xf>
    <xf numFmtId="227" fontId="139" fillId="0" borderId="24">
      <alignment horizontal="right" vertical="center"/>
    </xf>
    <xf numFmtId="0" fontId="176" fillId="0" borderId="13">
      <alignment horizontal="center" vertical="center" wrapText="1"/>
    </xf>
    <xf numFmtId="0" fontId="121" fillId="0" borderId="0">
      <alignment vertical="top"/>
    </xf>
    <xf numFmtId="0" fontId="121" fillId="0" borderId="0">
      <alignment vertical="top"/>
    </xf>
    <xf numFmtId="0" fontId="6" fillId="0" borderId="0" applyFill="0" applyBorder="0" applyAlignment="0"/>
    <xf numFmtId="0" fontId="121" fillId="0" borderId="0">
      <alignment vertical="top"/>
    </xf>
    <xf numFmtId="199" fontId="126" fillId="0" borderId="24">
      <alignment horizontal="right" vertical="center"/>
    </xf>
    <xf numFmtId="221" fontId="128" fillId="0" borderId="24">
      <alignment horizontal="right" vertical="center"/>
    </xf>
    <xf numFmtId="3" fontId="129" fillId="0" borderId="1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4" fontId="121" fillId="33" borderId="0" applyNumberFormat="0" applyProtection="0">
      <alignment horizontal="left" vertical="center" indent="1"/>
    </xf>
    <xf numFmtId="0" fontId="121" fillId="0" borderId="0">
      <alignment vertical="top"/>
    </xf>
    <xf numFmtId="0" fontId="1" fillId="0" borderId="0"/>
    <xf numFmtId="212" fontId="11"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89" fontId="6" fillId="0" borderId="24">
      <alignment horizontal="right" vertical="center"/>
    </xf>
    <xf numFmtId="189" fontId="6" fillId="0" borderId="24">
      <alignment horizontal="right" vertical="center"/>
    </xf>
    <xf numFmtId="214" fontId="6" fillId="0" borderId="24">
      <alignment horizontal="right" vertical="center"/>
    </xf>
    <xf numFmtId="199" fontId="126" fillId="0" borderId="24">
      <alignment horizontal="right" vertical="center"/>
    </xf>
    <xf numFmtId="214" fontId="6" fillId="0" borderId="24">
      <alignment horizontal="right" vertical="center"/>
    </xf>
    <xf numFmtId="199" fontId="126" fillId="0" borderId="24">
      <alignment horizontal="right" vertical="center"/>
    </xf>
    <xf numFmtId="1" fontId="308" fillId="0" borderId="10" applyBorder="0" applyAlignment="0">
      <alignment horizontal="center"/>
    </xf>
    <xf numFmtId="1" fontId="308" fillId="0" borderId="10" applyBorder="0" applyAlignment="0">
      <alignment horizontal="center"/>
    </xf>
    <xf numFmtId="212" fontId="11" fillId="0" borderId="24">
      <alignment horizontal="right" vertical="center"/>
    </xf>
    <xf numFmtId="250" fontId="11" fillId="0" borderId="24">
      <alignment horizontal="right" vertical="center"/>
    </xf>
    <xf numFmtId="3" fontId="129" fillId="0" borderId="10"/>
    <xf numFmtId="189" fontId="6" fillId="0" borderId="24">
      <alignment horizontal="right" vertical="center"/>
    </xf>
    <xf numFmtId="199" fontId="126" fillId="0" borderId="24">
      <alignment horizontal="right" vertical="center"/>
    </xf>
    <xf numFmtId="3" fontId="129" fillId="0" borderId="10"/>
    <xf numFmtId="189" fontId="6" fillId="0" borderId="24">
      <alignment horizontal="right" vertical="center"/>
    </xf>
    <xf numFmtId="3" fontId="129" fillId="0" borderId="10"/>
    <xf numFmtId="199" fontId="126" fillId="0" borderId="24">
      <alignment horizontal="right" vertical="center"/>
    </xf>
    <xf numFmtId="199" fontId="126" fillId="0" borderId="24">
      <alignment horizontal="right" vertical="center"/>
    </xf>
    <xf numFmtId="0" fontId="1" fillId="0" borderId="0"/>
    <xf numFmtId="199" fontId="126" fillId="0" borderId="24">
      <alignment horizontal="right" vertical="center"/>
    </xf>
    <xf numFmtId="219" fontId="128" fillId="0" borderId="24">
      <alignment horizontal="right" vertical="center"/>
    </xf>
    <xf numFmtId="0" fontId="1" fillId="0" borderId="0"/>
    <xf numFmtId="201" fontId="120" fillId="0" borderId="24">
      <alignment horizontal="right" vertical="center"/>
    </xf>
    <xf numFmtId="199" fontId="126" fillId="0" borderId="24">
      <alignment horizontal="right" vertical="center"/>
    </xf>
    <xf numFmtId="4" fontId="190" fillId="44" borderId="43" applyNumberFormat="0" applyProtection="0">
      <alignment horizontal="left" vertical="center" indent="1"/>
    </xf>
    <xf numFmtId="189" fontId="6" fillId="0" borderId="24">
      <alignment horizontal="right" vertical="center"/>
    </xf>
    <xf numFmtId="219" fontId="128" fillId="0" borderId="24">
      <alignment horizontal="right" vertical="center"/>
    </xf>
    <xf numFmtId="199" fontId="126" fillId="0" borderId="24">
      <alignment horizontal="right" vertical="center"/>
    </xf>
    <xf numFmtId="0" fontId="181" fillId="0" borderId="10" applyNumberFormat="0" applyFont="0" applyBorder="0">
      <alignment horizontal="left" indent="2"/>
    </xf>
    <xf numFmtId="0" fontId="181" fillId="0" borderId="10" applyNumberFormat="0" applyFont="0" applyBorder="0">
      <alignment horizontal="left" indent="2"/>
    </xf>
    <xf numFmtId="199" fontId="126" fillId="0" borderId="24">
      <alignment horizontal="right" vertical="center"/>
    </xf>
    <xf numFmtId="221" fontId="128" fillId="0" borderId="24">
      <alignment horizontal="right" vertical="center"/>
    </xf>
    <xf numFmtId="189" fontId="6" fillId="0" borderId="24">
      <alignment horizontal="right" vertical="center"/>
    </xf>
    <xf numFmtId="199" fontId="126" fillId="0" borderId="24">
      <alignment horizontal="right" vertical="center"/>
    </xf>
    <xf numFmtId="241" fontId="136" fillId="0" borderId="24">
      <alignment horizontal="right" vertical="center"/>
    </xf>
    <xf numFmtId="221" fontId="128" fillId="0" borderId="24">
      <alignment horizontal="right" vertical="center"/>
    </xf>
    <xf numFmtId="189" fontId="6" fillId="0" borderId="24">
      <alignment horizontal="right" vertical="center"/>
    </xf>
    <xf numFmtId="199" fontId="126" fillId="0" borderId="24">
      <alignment horizontal="right" vertical="center"/>
    </xf>
    <xf numFmtId="0" fontId="181" fillId="0" borderId="10" applyNumberFormat="0" applyFont="0" applyBorder="0" applyAlignment="0">
      <alignment horizontal="center"/>
    </xf>
    <xf numFmtId="0" fontId="52" fillId="40" borderId="0" applyNumberFormat="0" applyBorder="0" applyAlignment="0" applyProtection="0"/>
    <xf numFmtId="0" fontId="52" fillId="50" borderId="0" applyNumberFormat="0" applyBorder="0" applyAlignment="0" applyProtection="0"/>
    <xf numFmtId="0" fontId="52" fillId="46" borderId="0" applyNumberFormat="0" applyBorder="0" applyAlignment="0" applyProtection="0"/>
    <xf numFmtId="0" fontId="52" fillId="24" borderId="0" applyNumberFormat="0" applyBorder="0" applyAlignment="0" applyProtection="0"/>
    <xf numFmtId="0" fontId="52" fillId="51" borderId="0" applyNumberFormat="0" applyBorder="0" applyAlignment="0" applyProtection="0"/>
    <xf numFmtId="0" fontId="6" fillId="0" borderId="0"/>
    <xf numFmtId="212" fontId="11" fillId="0" borderId="24">
      <alignment horizontal="right" vertical="center"/>
    </xf>
    <xf numFmtId="241" fontId="13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 fontId="309" fillId="0" borderId="30" applyBorder="0"/>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79" fontId="122" fillId="0" borderId="10"/>
    <xf numFmtId="0" fontId="52" fillId="44" borderId="0" applyNumberFormat="0" applyBorder="0" applyAlignment="0" applyProtection="0"/>
    <xf numFmtId="212" fontId="11" fillId="0" borderId="24">
      <alignment horizontal="right" vertical="center"/>
    </xf>
    <xf numFmtId="0" fontId="52" fillId="37" borderId="0" applyNumberFormat="0" applyBorder="0" applyAlignment="0" applyProtection="0"/>
    <xf numFmtId="199" fontId="126" fillId="0" borderId="24">
      <alignment horizontal="right" vertical="center"/>
    </xf>
    <xf numFmtId="221" fontId="128" fillId="0" borderId="24">
      <alignment horizontal="right" vertical="center"/>
    </xf>
    <xf numFmtId="212" fontId="11" fillId="0" borderId="24">
      <alignment horizontal="right" vertical="center"/>
    </xf>
    <xf numFmtId="230" fontId="299" fillId="0" borderId="0" applyFont="0" applyFill="0" applyBorder="0" applyAlignment="0" applyProtection="0"/>
    <xf numFmtId="199" fontId="126" fillId="0" borderId="24">
      <alignment horizontal="right" vertical="center"/>
    </xf>
    <xf numFmtId="199" fontId="126" fillId="0" borderId="24">
      <alignment horizontal="right" vertical="center"/>
    </xf>
    <xf numFmtId="43" fontId="1" fillId="0" borderId="0" applyFont="0" applyFill="0" applyBorder="0" applyAlignment="0" applyProtection="0"/>
    <xf numFmtId="199" fontId="126" fillId="0" borderId="24">
      <alignment horizontal="right" vertical="center"/>
    </xf>
    <xf numFmtId="221" fontId="128" fillId="0" borderId="24">
      <alignment horizontal="right" vertical="center"/>
    </xf>
    <xf numFmtId="199" fontId="126" fillId="0" borderId="24">
      <alignment horizontal="right" vertical="center"/>
    </xf>
    <xf numFmtId="221" fontId="128" fillId="0" borderId="24">
      <alignment horizontal="right" vertical="center"/>
    </xf>
    <xf numFmtId="43" fontId="1" fillId="0" borderId="0" applyFont="0" applyFill="0" applyBorder="0" applyAlignment="0" applyProtection="0"/>
    <xf numFmtId="201" fontId="120" fillId="0" borderId="24">
      <alignment horizontal="right" vertical="center"/>
    </xf>
    <xf numFmtId="0" fontId="6" fillId="0" borderId="0"/>
    <xf numFmtId="5" fontId="159" fillId="28" borderId="10" applyNumberFormat="0" applyAlignment="0">
      <alignment horizontal="left" vertical="top"/>
    </xf>
    <xf numFmtId="221" fontId="128" fillId="0" borderId="24">
      <alignment horizontal="right" vertical="center"/>
    </xf>
    <xf numFmtId="189" fontId="6"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189" fontId="6" fillId="0" borderId="24">
      <alignment horizontal="right" vertical="center"/>
    </xf>
    <xf numFmtId="219" fontId="128" fillId="0" borderId="24">
      <alignment horizontal="right" vertical="center"/>
    </xf>
    <xf numFmtId="189" fontId="6" fillId="0" borderId="24">
      <alignment horizontal="right" vertical="center"/>
    </xf>
    <xf numFmtId="201" fontId="120" fillId="0" borderId="24">
      <alignment horizontal="right" vertical="center"/>
    </xf>
    <xf numFmtId="214" fontId="6" fillId="0" borderId="24">
      <alignment horizontal="right" vertical="center"/>
    </xf>
    <xf numFmtId="214" fontId="6" fillId="0" borderId="24">
      <alignment horizontal="right" vertical="center"/>
    </xf>
    <xf numFmtId="199" fontId="126" fillId="0" borderId="24">
      <alignment horizontal="right" vertical="center"/>
    </xf>
    <xf numFmtId="0" fontId="1" fillId="0" borderId="0"/>
    <xf numFmtId="0" fontId="1" fillId="0" borderId="0"/>
    <xf numFmtId="199" fontId="12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50" fontId="11" fillId="0" borderId="24">
      <alignment horizontal="right" vertical="center"/>
    </xf>
    <xf numFmtId="0" fontId="1" fillId="0" borderId="0"/>
    <xf numFmtId="189" fontId="6" fillId="0" borderId="24">
      <alignment horizontal="right" vertical="center"/>
    </xf>
    <xf numFmtId="199" fontId="126" fillId="0" borderId="24">
      <alignment horizontal="right" vertical="center"/>
    </xf>
    <xf numFmtId="221" fontId="128" fillId="0" borderId="24">
      <alignment horizontal="right" vertical="center"/>
    </xf>
    <xf numFmtId="1" fontId="308" fillId="0" borderId="10" applyBorder="0" applyAlignment="0">
      <alignment horizontal="center"/>
    </xf>
    <xf numFmtId="219" fontId="128" fillId="0" borderId="24">
      <alignment horizontal="right" vertical="center"/>
    </xf>
    <xf numFmtId="1" fontId="308" fillId="0" borderId="10" applyBorder="0" applyAlignment="0">
      <alignment horizontal="center"/>
    </xf>
    <xf numFmtId="227" fontId="139" fillId="0" borderId="24">
      <alignment horizontal="right" vertical="center"/>
    </xf>
    <xf numFmtId="201" fontId="120" fillId="0" borderId="24">
      <alignment horizontal="righ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189" fontId="6" fillId="0" borderId="24">
      <alignment horizontal="right" vertical="center"/>
    </xf>
    <xf numFmtId="212" fontId="11" fillId="0" borderId="24">
      <alignment horizontal="right" vertical="center"/>
    </xf>
    <xf numFmtId="221" fontId="128" fillId="0" borderId="24">
      <alignment horizontal="right" vertical="center"/>
    </xf>
    <xf numFmtId="219" fontId="128" fillId="0" borderId="24">
      <alignment horizontal="right" vertical="center"/>
    </xf>
    <xf numFmtId="219" fontId="128" fillId="0" borderId="24">
      <alignment horizontal="right" vertical="center"/>
    </xf>
    <xf numFmtId="201" fontId="120" fillId="0" borderId="24">
      <alignment horizontal="right" vertical="center"/>
    </xf>
    <xf numFmtId="199" fontId="126" fillId="0" borderId="24">
      <alignment horizontal="right" vertical="center"/>
    </xf>
    <xf numFmtId="43" fontId="1" fillId="0" borderId="0" applyFont="0" applyFill="0" applyBorder="0" applyAlignment="0" applyProtection="0"/>
    <xf numFmtId="43" fontId="1" fillId="0" borderId="0" applyFont="0" applyFill="0" applyBorder="0" applyAlignment="0" applyProtection="0"/>
    <xf numFmtId="189" fontId="6" fillId="0" borderId="24">
      <alignment horizontal="right" vertical="center"/>
    </xf>
    <xf numFmtId="199" fontId="126" fillId="0" borderId="24">
      <alignment horizontal="right" vertical="center"/>
    </xf>
    <xf numFmtId="201" fontId="120" fillId="0" borderId="24">
      <alignment horizontal="right" vertical="center"/>
    </xf>
    <xf numFmtId="199" fontId="126" fillId="0" borderId="24">
      <alignment horizontal="right" vertical="center"/>
    </xf>
    <xf numFmtId="0" fontId="1" fillId="0" borderId="0"/>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219" fontId="128" fillId="0" borderId="24">
      <alignment horizontal="right" vertical="center"/>
    </xf>
    <xf numFmtId="212" fontId="11" fillId="0" borderId="24">
      <alignment horizontal="right" vertical="center"/>
    </xf>
    <xf numFmtId="43" fontId="1" fillId="0" borderId="0" applyFont="0" applyFill="0" applyBorder="0" applyAlignment="0" applyProtection="0"/>
    <xf numFmtId="199" fontId="126" fillId="0" borderId="24">
      <alignment horizontal="right" vertical="center"/>
    </xf>
    <xf numFmtId="43" fontId="1" fillId="0" borderId="0" applyFont="0" applyFill="0" applyBorder="0" applyAlignment="0" applyProtection="0"/>
    <xf numFmtId="212" fontId="11" fillId="0" borderId="24">
      <alignment horizontal="right" vertical="center"/>
    </xf>
    <xf numFmtId="43" fontId="1" fillId="0" borderId="0" applyFont="0" applyFill="0" applyBorder="0" applyAlignment="0" applyProtection="0"/>
    <xf numFmtId="189" fontId="6" fillId="0" borderId="24">
      <alignment horizontal="right" vertical="center"/>
    </xf>
    <xf numFmtId="0" fontId="294" fillId="0" borderId="0"/>
    <xf numFmtId="189" fontId="6" fillId="0" borderId="24">
      <alignment horizontal="right" vertical="center"/>
    </xf>
    <xf numFmtId="189" fontId="6" fillId="0" borderId="24">
      <alignment horizontal="right" vertical="center"/>
    </xf>
    <xf numFmtId="0" fontId="294" fillId="0" borderId="0" applyProtection="0"/>
    <xf numFmtId="0" fontId="294" fillId="0" borderId="0"/>
    <xf numFmtId="0" fontId="312" fillId="0" borderId="0" applyNumberFormat="0" applyFill="0" applyBorder="0" applyAlignment="0" applyProtection="0"/>
    <xf numFmtId="219" fontId="128" fillId="0" borderId="24">
      <alignment horizontal="right" vertical="center"/>
    </xf>
    <xf numFmtId="0" fontId="313" fillId="0" borderId="0" applyNumberFormat="0" applyFill="0" applyBorder="0" applyProtection="0">
      <alignmen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4" fontId="6" fillId="0" borderId="24">
      <alignment horizontal="right" vertical="center"/>
    </xf>
    <xf numFmtId="0" fontId="1" fillId="0" borderId="0"/>
    <xf numFmtId="221" fontId="128" fillId="0" borderId="24">
      <alignment horizontal="right" vertical="center"/>
    </xf>
    <xf numFmtId="221" fontId="128" fillId="0" borderId="24">
      <alignment horizontal="right" vertical="center"/>
    </xf>
    <xf numFmtId="199" fontId="126" fillId="0" borderId="24">
      <alignment horizontal="right" vertical="center"/>
    </xf>
    <xf numFmtId="262" fontId="6" fillId="0" borderId="0" applyFont="0" applyFill="0" applyBorder="0" applyAlignment="0" applyProtection="0"/>
    <xf numFmtId="199" fontId="126" fillId="0" borderId="24">
      <alignment horizontal="right" vertical="center"/>
    </xf>
    <xf numFmtId="279" fontId="122" fillId="0" borderId="10"/>
    <xf numFmtId="0" fontId="314" fillId="0" borderId="0">
      <alignment horizontal="center"/>
    </xf>
    <xf numFmtId="4" fontId="219" fillId="28" borderId="43" applyNumberFormat="0" applyProtection="0">
      <alignment horizontal="left" vertical="center" indent="1"/>
    </xf>
    <xf numFmtId="199" fontId="126" fillId="0" borderId="24">
      <alignment horizontal="right" vertical="center"/>
    </xf>
    <xf numFmtId="212" fontId="11" fillId="0" borderId="24">
      <alignment horizontal="right" vertical="center"/>
    </xf>
    <xf numFmtId="219" fontId="128" fillId="0" borderId="24">
      <alignment horizontal="right" vertical="center"/>
    </xf>
    <xf numFmtId="203" fontId="11" fillId="0" borderId="24">
      <alignment horizontal="right" vertical="center"/>
    </xf>
    <xf numFmtId="0" fontId="1" fillId="0" borderId="0"/>
    <xf numFmtId="250" fontId="11" fillId="0" borderId="24">
      <alignment horizontal="right" vertical="center"/>
    </xf>
    <xf numFmtId="199" fontId="126" fillId="0" borderId="24">
      <alignment horizontal="right" vertical="center"/>
    </xf>
    <xf numFmtId="0" fontId="1" fillId="0" borderId="0"/>
    <xf numFmtId="320" fontId="210" fillId="0" borderId="24">
      <alignment horizontal="right" vertical="center"/>
    </xf>
    <xf numFmtId="212" fontId="11" fillId="0" borderId="24">
      <alignment horizontal="right" vertical="center"/>
    </xf>
    <xf numFmtId="201" fontId="120" fillId="0" borderId="24">
      <alignment horizontal="right" vertical="center"/>
    </xf>
    <xf numFmtId="0" fontId="126" fillId="0" borderId="10"/>
    <xf numFmtId="201" fontId="120" fillId="0" borderId="24">
      <alignment horizontal="right" vertical="center"/>
    </xf>
    <xf numFmtId="0" fontId="300" fillId="0" borderId="0"/>
    <xf numFmtId="0" fontId="296" fillId="0" borderId="0" applyNumberFormat="0" applyFill="0" applyBorder="0" applyAlignment="0" applyProtection="0"/>
    <xf numFmtId="14" fontId="298" fillId="0" borderId="0"/>
    <xf numFmtId="227" fontId="139" fillId="0" borderId="24">
      <alignment horizontal="right" vertical="center"/>
    </xf>
    <xf numFmtId="241" fontId="136" fillId="0" borderId="24">
      <alignment horizontal="right" vertical="center"/>
    </xf>
    <xf numFmtId="199" fontId="126" fillId="0" borderId="24">
      <alignment horizontal="right" vertical="center"/>
    </xf>
    <xf numFmtId="3" fontId="302" fillId="0" borderId="15">
      <alignment horizontal="left" vertical="top" wrapText="1"/>
    </xf>
    <xf numFmtId="199" fontId="126" fillId="0" borderId="24">
      <alignment horizontal="right" vertical="center"/>
    </xf>
    <xf numFmtId="219" fontId="128" fillId="0" borderId="24">
      <alignment horizontal="right" vertical="center"/>
    </xf>
    <xf numFmtId="227" fontId="139" fillId="0" borderId="24">
      <alignment horizontal="right" vertical="center"/>
    </xf>
    <xf numFmtId="201" fontId="120" fillId="0" borderId="24">
      <alignment horizontal="right" vertical="center"/>
    </xf>
    <xf numFmtId="0" fontId="1" fillId="0" borderId="0"/>
    <xf numFmtId="0" fontId="1" fillId="0" borderId="0"/>
    <xf numFmtId="189" fontId="6" fillId="0" borderId="24">
      <alignment horizontal="right" vertical="center"/>
    </xf>
    <xf numFmtId="296" fontId="6" fillId="0" borderId="0" applyFont="0" applyFill="0" applyBorder="0" applyAlignment="0" applyProtection="0"/>
    <xf numFmtId="296" fontId="6" fillId="0" borderId="0" applyFont="0" applyFill="0" applyBorder="0" applyAlignment="0" applyProtection="0"/>
    <xf numFmtId="199" fontId="126" fillId="0" borderId="24">
      <alignment horizontal="right" vertical="center"/>
    </xf>
    <xf numFmtId="296" fontId="6" fillId="0" borderId="0" applyFont="0" applyFill="0" applyBorder="0" applyAlignment="0" applyProtection="0"/>
    <xf numFmtId="296" fontId="6" fillId="0" borderId="0" applyFont="0" applyFill="0" applyBorder="0" applyAlignment="0" applyProtection="0"/>
    <xf numFmtId="0" fontId="1" fillId="0" borderId="0"/>
    <xf numFmtId="296" fontId="6" fillId="0" borderId="0" applyFont="0" applyFill="0" applyBorder="0" applyAlignment="0" applyProtection="0"/>
    <xf numFmtId="296" fontId="6" fillId="0" borderId="0" applyFont="0" applyFill="0" applyBorder="0" applyAlignment="0" applyProtection="0"/>
    <xf numFmtId="0" fontId="1" fillId="0" borderId="0"/>
    <xf numFmtId="0" fontId="294" fillId="0" borderId="0"/>
    <xf numFmtId="199" fontId="126" fillId="0" borderId="24">
      <alignment horizontal="right" vertical="center"/>
    </xf>
    <xf numFmtId="0" fontId="1" fillId="0" borderId="0"/>
    <xf numFmtId="262" fontId="6" fillId="0" borderId="0" applyFont="0" applyFill="0" applyBorder="0" applyAlignment="0" applyProtection="0"/>
    <xf numFmtId="262" fontId="6" fillId="0" borderId="0" applyFont="0" applyFill="0" applyBorder="0" applyAlignment="0" applyProtection="0"/>
    <xf numFmtId="262" fontId="6" fillId="0" borderId="0" applyFont="0" applyFill="0" applyBorder="0" applyAlignment="0" applyProtection="0"/>
    <xf numFmtId="212" fontId="11" fillId="0" borderId="24">
      <alignment horizontal="right" vertical="center"/>
    </xf>
    <xf numFmtId="214" fontId="6" fillId="0" borderId="24">
      <alignment horizontal="right" vertical="center"/>
    </xf>
    <xf numFmtId="199" fontId="126" fillId="0" borderId="24">
      <alignment horizontal="right" vertical="center"/>
    </xf>
    <xf numFmtId="214" fontId="6" fillId="0" borderId="24">
      <alignment horizontal="right" vertical="center"/>
    </xf>
    <xf numFmtId="0" fontId="6" fillId="0" borderId="0" applyFill="0" applyBorder="0" applyAlignment="0"/>
    <xf numFmtId="221" fontId="128" fillId="0" borderId="24">
      <alignment horizontal="right" vertical="center"/>
    </xf>
    <xf numFmtId="199" fontId="126" fillId="0" borderId="24">
      <alignment horizontal="right" vertical="center"/>
    </xf>
    <xf numFmtId="262" fontId="6" fillId="0" borderId="0" applyFont="0" applyFill="0" applyBorder="0" applyAlignment="0" applyProtection="0"/>
    <xf numFmtId="4" fontId="220" fillId="49" borderId="32" applyNumberFormat="0" applyProtection="0">
      <alignment horizontal="right" vertical="center"/>
    </xf>
    <xf numFmtId="201" fontId="120" fillId="0" borderId="24">
      <alignment horizontal="right" vertical="center"/>
    </xf>
    <xf numFmtId="189" fontId="6" fillId="0" borderId="24">
      <alignment horizontal="right" vertical="center"/>
    </xf>
    <xf numFmtId="221" fontId="128" fillId="0" borderId="24">
      <alignment horizontal="right" vertical="center"/>
    </xf>
    <xf numFmtId="199" fontId="126" fillId="0" borderId="24">
      <alignment horizontal="right" vertical="center"/>
    </xf>
    <xf numFmtId="1" fontId="6" fillId="0" borderId="15" applyNumberFormat="0" applyFill="0" applyAlignment="0" applyProtection="0">
      <alignment horizontal="center" vertical="center"/>
    </xf>
    <xf numFmtId="199" fontId="126" fillId="0" borderId="24">
      <alignment horizontal="right" vertical="center"/>
    </xf>
    <xf numFmtId="214" fontId="6" fillId="0" borderId="24">
      <alignment horizontal="right" vertical="center"/>
    </xf>
    <xf numFmtId="0" fontId="52" fillId="0" borderId="0"/>
    <xf numFmtId="214" fontId="6" fillId="0" borderId="24">
      <alignment horizontal="right" vertical="center"/>
    </xf>
    <xf numFmtId="199" fontId="126" fillId="0" borderId="24">
      <alignment horizontal="right" vertical="center"/>
    </xf>
    <xf numFmtId="219" fontId="128" fillId="0" borderId="24">
      <alignment horizontal="right" vertical="center"/>
    </xf>
    <xf numFmtId="327" fontId="310" fillId="0" borderId="44" applyNumberFormat="0" applyFill="0" applyBorder="0" applyAlignment="0" applyProtection="0"/>
    <xf numFmtId="0" fontId="311" fillId="0" borderId="0" applyNumberFormat="0" applyFill="0" applyBorder="0" applyAlignment="0" applyProtection="0"/>
    <xf numFmtId="201" fontId="120" fillId="0" borderId="24">
      <alignment horizontal="right" vertical="center"/>
    </xf>
    <xf numFmtId="199" fontId="126" fillId="0" borderId="24">
      <alignment horizontal="right" vertical="center"/>
    </xf>
    <xf numFmtId="221" fontId="128" fillId="0" borderId="24">
      <alignment horizontal="right" vertical="center"/>
    </xf>
    <xf numFmtId="4" fontId="190" fillId="44" borderId="0" applyNumberFormat="0" applyProtection="0">
      <alignment horizontal="left" vertical="center" indent="1"/>
    </xf>
    <xf numFmtId="221" fontId="128" fillId="0" borderId="24">
      <alignment horizontal="right" vertical="center"/>
    </xf>
    <xf numFmtId="0" fontId="171" fillId="0" borderId="29">
      <alignment horizontal="left" vertical="center"/>
    </xf>
    <xf numFmtId="0" fontId="171" fillId="0" borderId="29">
      <alignment horizontal="left" vertical="center"/>
    </xf>
    <xf numFmtId="199" fontId="126" fillId="0" borderId="24">
      <alignment horizontal="right" vertical="center"/>
    </xf>
    <xf numFmtId="212" fontId="11" fillId="0" borderId="24">
      <alignment horizontal="right" vertical="center"/>
    </xf>
    <xf numFmtId="286" fontId="159" fillId="28" borderId="10" applyNumberFormat="0" applyAlignment="0">
      <alignment horizontal="left" vertical="top"/>
    </xf>
    <xf numFmtId="49" fontId="214" fillId="0" borderId="10">
      <alignment vertical="center"/>
    </xf>
    <xf numFmtId="219" fontId="128" fillId="0" borderId="24">
      <alignment horizontal="right" vertical="center"/>
    </xf>
    <xf numFmtId="10" fontId="166" fillId="5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55" borderId="10" applyNumberFormat="0" applyBorder="0" applyAlignment="0" applyProtection="0"/>
    <xf numFmtId="10" fontId="166" fillId="5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41" fontId="13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51" fontId="11"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51" fontId="11" fillId="0" borderId="24">
      <alignment horizontal="right" vertical="center"/>
    </xf>
    <xf numFmtId="0" fontId="1" fillId="0" borderId="0"/>
    <xf numFmtId="250" fontId="11" fillId="0" borderId="24">
      <alignment horizontal="right" vertical="center"/>
    </xf>
    <xf numFmtId="0" fontId="24" fillId="0" borderId="45">
      <alignment horizontal="centerContinuous"/>
    </xf>
    <xf numFmtId="0" fontId="6" fillId="0" borderId="0" applyFill="0" applyBorder="0" applyAlignment="0"/>
    <xf numFmtId="212" fontId="11" fillId="0" borderId="24">
      <alignment horizontal="right" vertical="center"/>
    </xf>
    <xf numFmtId="221" fontId="128" fillId="0" borderId="24">
      <alignment horizontal="right" vertical="center"/>
    </xf>
    <xf numFmtId="221" fontId="128" fillId="0" borderId="24">
      <alignment horizontal="right" vertical="center"/>
    </xf>
    <xf numFmtId="230" fontId="299" fillId="0" borderId="0" applyFont="0" applyFill="0" applyBorder="0" applyAlignment="0" applyProtection="0"/>
    <xf numFmtId="221" fontId="128" fillId="0" borderId="24">
      <alignment horizontal="right" vertical="center"/>
    </xf>
    <xf numFmtId="214" fontId="6" fillId="0" borderId="24">
      <alignment horizontal="right" vertical="center"/>
    </xf>
    <xf numFmtId="221" fontId="128" fillId="0" borderId="24">
      <alignment horizontal="right" vertical="center"/>
    </xf>
    <xf numFmtId="227" fontId="139" fillId="0" borderId="24">
      <alignment horizontal="right" vertical="center"/>
    </xf>
    <xf numFmtId="0" fontId="1" fillId="0" borderId="0"/>
    <xf numFmtId="201" fontId="120" fillId="0" borderId="24">
      <alignment horizontal="right" vertical="center"/>
    </xf>
    <xf numFmtId="173" fontId="305" fillId="0" borderId="12" applyNumberFormat="0" applyFont="0" applyFill="0" applyBorder="0">
      <alignment horizontal="center"/>
    </xf>
    <xf numFmtId="173" fontId="305" fillId="0" borderId="12" applyNumberFormat="0" applyFont="0" applyFill="0" applyBorder="0">
      <alignment horizontal="center"/>
    </xf>
    <xf numFmtId="199" fontId="126" fillId="0" borderId="24">
      <alignment horizontal="right" vertical="center"/>
    </xf>
    <xf numFmtId="227" fontId="6" fillId="0" borderId="12"/>
    <xf numFmtId="189" fontId="6" fillId="0" borderId="24">
      <alignment horizontal="right" vertical="center"/>
    </xf>
    <xf numFmtId="0" fontId="122" fillId="0" borderId="13" applyNumberFormat="0" applyAlignment="0">
      <alignment horizontal="center"/>
    </xf>
    <xf numFmtId="0" fontId="306" fillId="0" borderId="10" applyNumberFormat="0" applyFont="0" applyFill="0" applyBorder="0" applyAlignment="0">
      <alignment horizontal="center"/>
    </xf>
    <xf numFmtId="221" fontId="128" fillId="0" borderId="24">
      <alignment horizontal="right" vertical="center"/>
    </xf>
    <xf numFmtId="0" fontId="1" fillId="0" borderId="0"/>
    <xf numFmtId="241" fontId="136" fillId="0" borderId="24">
      <alignment horizontal="right" vertical="center"/>
    </xf>
    <xf numFmtId="0" fontId="1" fillId="0" borderId="0"/>
    <xf numFmtId="0" fontId="1" fillId="0" borderId="0"/>
    <xf numFmtId="0" fontId="1" fillId="0" borderId="0"/>
    <xf numFmtId="0" fontId="1" fillId="0" borderId="0"/>
    <xf numFmtId="203" fontId="11" fillId="0" borderId="24">
      <alignment horizontal="right" vertical="center"/>
    </xf>
    <xf numFmtId="199" fontId="126" fillId="0" borderId="24">
      <alignment horizontal="right" vertical="center"/>
    </xf>
    <xf numFmtId="0" fontId="1" fillId="0" borderId="0"/>
    <xf numFmtId="0" fontId="1" fillId="0" borderId="0"/>
    <xf numFmtId="0" fontId="1" fillId="0" borderId="0"/>
    <xf numFmtId="201" fontId="120"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2" fontId="11" fillId="0" borderId="24">
      <alignment horizontal="right" vertical="center"/>
    </xf>
    <xf numFmtId="212" fontId="11" fillId="0" borderId="24">
      <alignment horizontal="right" vertical="center"/>
    </xf>
    <xf numFmtId="0" fontId="1" fillId="0" borderId="0"/>
    <xf numFmtId="199" fontId="126" fillId="0" borderId="24">
      <alignment horizontal="right" vertical="center"/>
    </xf>
    <xf numFmtId="189" fontId="6" fillId="0" borderId="24">
      <alignment horizontal="right" vertical="center"/>
    </xf>
    <xf numFmtId="0" fontId="1" fillId="0" borderId="0"/>
    <xf numFmtId="0" fontId="1" fillId="0" borderId="0"/>
    <xf numFmtId="0" fontId="1" fillId="0" borderId="0"/>
    <xf numFmtId="0" fontId="1" fillId="0" borderId="0"/>
    <xf numFmtId="250" fontId="11" fillId="0" borderId="24">
      <alignment horizontal="right" vertical="center"/>
    </xf>
    <xf numFmtId="320" fontId="210" fillId="0" borderId="24">
      <alignment horizontal="right" vertical="center"/>
    </xf>
    <xf numFmtId="0" fontId="1" fillId="0" borderId="0"/>
    <xf numFmtId="0" fontId="1" fillId="0" borderId="0"/>
    <xf numFmtId="0" fontId="1" fillId="0" borderId="0"/>
    <xf numFmtId="0" fontId="1" fillId="0" borderId="0"/>
    <xf numFmtId="0" fontId="1" fillId="0" borderId="0"/>
    <xf numFmtId="241" fontId="136" fillId="0" borderId="24">
      <alignment horizontal="right" vertical="center"/>
    </xf>
    <xf numFmtId="0" fontId="1" fillId="0" borderId="0"/>
    <xf numFmtId="199" fontId="126" fillId="0" borderId="24">
      <alignment horizontal="right" vertical="center"/>
    </xf>
    <xf numFmtId="0" fontId="1" fillId="0" borderId="0"/>
    <xf numFmtId="0" fontId="1" fillId="0" borderId="0"/>
    <xf numFmtId="0" fontId="1" fillId="0" borderId="0"/>
    <xf numFmtId="333" fontId="315" fillId="0" borderId="0" applyFont="0" applyFill="0" applyBorder="0" applyProtection="0">
      <alignment vertical="top" wrapText="1"/>
    </xf>
    <xf numFmtId="0" fontId="1" fillId="0" borderId="0"/>
    <xf numFmtId="0" fontId="1" fillId="0" borderId="0"/>
    <xf numFmtId="0" fontId="1" fillId="0" borderId="0"/>
    <xf numFmtId="0" fontId="1" fillId="0" borderId="0"/>
    <xf numFmtId="199" fontId="126" fillId="0" borderId="24">
      <alignment horizontal="right" vertical="center"/>
    </xf>
    <xf numFmtId="0" fontId="1" fillId="0" borderId="0"/>
    <xf numFmtId="0" fontId="1" fillId="0" borderId="0"/>
    <xf numFmtId="0" fontId="1" fillId="0" borderId="0"/>
    <xf numFmtId="0" fontId="1" fillId="0" borderId="0"/>
    <xf numFmtId="199" fontId="126" fillId="0" borderId="24">
      <alignment horizontal="right" vertical="center"/>
    </xf>
    <xf numFmtId="0" fontId="1" fillId="0" borderId="0"/>
    <xf numFmtId="0" fontId="1" fillId="0" borderId="0"/>
    <xf numFmtId="0" fontId="1" fillId="0" borderId="0"/>
    <xf numFmtId="0" fontId="1" fillId="0" borderId="0"/>
    <xf numFmtId="0" fontId="316" fillId="0" borderId="0" applyNumberFormat="0" applyFill="0" applyBorder="0" applyProtection="0">
      <alignment vertical="top"/>
    </xf>
    <xf numFmtId="199" fontId="126" fillId="0" borderId="24">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219" fontId="128" fillId="0" borderId="24">
      <alignment horizontal="right" vertical="center"/>
    </xf>
    <xf numFmtId="0" fontId="1" fillId="0" borderId="0"/>
    <xf numFmtId="0" fontId="1" fillId="0" borderId="0"/>
    <xf numFmtId="189" fontId="6" fillId="0" borderId="24">
      <alignment horizontal="right" vertical="center"/>
    </xf>
    <xf numFmtId="0" fontId="308" fillId="0" borderId="0" applyFont="0"/>
    <xf numFmtId="0" fontId="6" fillId="55" borderId="7" applyNumberFormat="0" applyFont="0" applyAlignment="0" applyProtection="0"/>
    <xf numFmtId="221" fontId="128" fillId="0" borderId="24">
      <alignment horizontal="right" vertical="center"/>
    </xf>
    <xf numFmtId="41" fontId="6" fillId="0" borderId="0" applyFont="0" applyFill="0" applyBorder="0" applyAlignment="0" applyProtection="0"/>
    <xf numFmtId="199" fontId="126" fillId="0" borderId="24">
      <alignment horizontal="right" vertical="center"/>
    </xf>
    <xf numFmtId="189" fontId="6" fillId="0" borderId="24">
      <alignment horizontal="right" vertical="center"/>
    </xf>
    <xf numFmtId="4" fontId="254" fillId="34" borderId="32" applyNumberFormat="0" applyProtection="0">
      <alignment vertical="center"/>
    </xf>
    <xf numFmtId="199" fontId="126" fillId="0" borderId="24">
      <alignment horizontal="right" vertical="center"/>
    </xf>
    <xf numFmtId="204" fontId="6" fillId="0" borderId="0" applyFont="0" applyFill="0" applyBorder="0" applyAlignment="0" applyProtection="0"/>
    <xf numFmtId="189" fontId="6" fillId="0" borderId="24">
      <alignment horizontal="right" vertical="center"/>
    </xf>
    <xf numFmtId="199" fontId="126" fillId="0" borderId="24">
      <alignment horizontal="right" vertical="center"/>
    </xf>
    <xf numFmtId="199" fontId="126" fillId="0" borderId="24">
      <alignment horizontal="right" vertical="center"/>
    </xf>
    <xf numFmtId="335" fontId="6" fillId="0" borderId="0" applyFont="0" applyFill="0" applyBorder="0" applyAlignment="0" applyProtection="0"/>
    <xf numFmtId="214" fontId="6" fillId="0" borderId="24">
      <alignment horizontal="right" vertical="center"/>
    </xf>
    <xf numFmtId="0" fontId="301" fillId="0" borderId="47" applyProtection="0"/>
    <xf numFmtId="219" fontId="128" fillId="0" borderId="24">
      <alignment horizontal="right" vertical="center"/>
    </xf>
    <xf numFmtId="199" fontId="126" fillId="0" borderId="24">
      <alignment horizontal="right" vertical="center"/>
    </xf>
    <xf numFmtId="250" fontId="11" fillId="0" borderId="24">
      <alignment horizontal="right" vertical="center"/>
    </xf>
    <xf numFmtId="221" fontId="128" fillId="0" borderId="24">
      <alignment horizontal="right" vertical="center"/>
    </xf>
    <xf numFmtId="219" fontId="128" fillId="0" borderId="24">
      <alignment horizontal="right" vertical="center"/>
    </xf>
    <xf numFmtId="221" fontId="128" fillId="0" borderId="24">
      <alignment horizontal="right" vertical="center"/>
    </xf>
    <xf numFmtId="214" fontId="6" fillId="0" borderId="24">
      <alignment horizontal="right" vertical="center"/>
    </xf>
    <xf numFmtId="221" fontId="128" fillId="0" borderId="24">
      <alignment horizontal="right" vertical="center"/>
    </xf>
    <xf numFmtId="212" fontId="11"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4" fontId="190" fillId="34" borderId="32" applyNumberFormat="0" applyProtection="0">
      <alignment vertical="center"/>
    </xf>
    <xf numFmtId="199" fontId="126" fillId="0" borderId="24">
      <alignment horizontal="right" vertical="center"/>
    </xf>
    <xf numFmtId="219" fontId="128" fillId="0" borderId="24">
      <alignment horizontal="right" vertical="center"/>
    </xf>
    <xf numFmtId="227" fontId="139" fillId="0" borderId="24">
      <alignment horizontal="right" vertical="center"/>
    </xf>
    <xf numFmtId="4" fontId="190" fillId="59" borderId="48" applyNumberFormat="0" applyProtection="0">
      <alignment horizontal="left" vertical="center" indent="1"/>
    </xf>
    <xf numFmtId="221" fontId="128" fillId="0" borderId="24">
      <alignment horizontal="right" vertical="center"/>
    </xf>
    <xf numFmtId="199" fontId="126" fillId="0" borderId="24">
      <alignment horizontal="right" vertical="center"/>
    </xf>
    <xf numFmtId="4" fontId="121" fillId="44" borderId="0" applyNumberFormat="0" applyProtection="0">
      <alignment horizontal="left" vertical="center" indent="1"/>
    </xf>
    <xf numFmtId="4" fontId="212" fillId="49" borderId="32" applyNumberFormat="0" applyProtection="0">
      <alignment vertical="center"/>
    </xf>
    <xf numFmtId="4" fontId="212" fillId="49" borderId="32" applyNumberFormat="0" applyProtection="0">
      <alignment horizontal="right" vertical="center"/>
    </xf>
    <xf numFmtId="214" fontId="6" fillId="0" borderId="24">
      <alignment horizontal="right" vertical="center"/>
    </xf>
    <xf numFmtId="4" fontId="190" fillId="44" borderId="32" applyNumberFormat="0" applyProtection="0">
      <alignment horizontal="left" vertical="center" indent="1"/>
    </xf>
    <xf numFmtId="0" fontId="133" fillId="1" borderId="29" applyNumberFormat="0" applyFont="0" applyAlignment="0">
      <alignment horizontal="center"/>
    </xf>
    <xf numFmtId="0" fontId="133" fillId="1" borderId="29" applyNumberFormat="0" applyFont="0" applyAlignment="0">
      <alignment horizontal="center"/>
    </xf>
    <xf numFmtId="199" fontId="126" fillId="0" borderId="24">
      <alignment horizontal="right" vertical="center"/>
    </xf>
    <xf numFmtId="189" fontId="6" fillId="0" borderId="24">
      <alignment horizontal="right" vertical="center"/>
    </xf>
    <xf numFmtId="189" fontId="6" fillId="0" borderId="24">
      <alignment horizontal="right" vertical="center"/>
    </xf>
    <xf numFmtId="250" fontId="11"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62" fontId="6" fillId="0" borderId="0" applyFont="0" applyFill="0" applyBorder="0" applyAlignment="0" applyProtection="0"/>
    <xf numFmtId="199" fontId="126" fillId="0" borderId="24">
      <alignment horizontal="right" vertical="center"/>
    </xf>
    <xf numFmtId="219" fontId="128"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227" fontId="139" fillId="0" borderId="24">
      <alignment horizontal="right" vertical="center"/>
    </xf>
    <xf numFmtId="227" fontId="139" fillId="0" borderId="24">
      <alignment horizontal="right" vertical="center"/>
    </xf>
    <xf numFmtId="221" fontId="128" fillId="0" borderId="24">
      <alignment horizontal="right" vertical="center"/>
    </xf>
    <xf numFmtId="221" fontId="128" fillId="0" borderId="24">
      <alignment horizontal="right" vertical="center"/>
    </xf>
    <xf numFmtId="227" fontId="139" fillId="0" borderId="24">
      <alignment horizontal="right" vertical="center"/>
    </xf>
    <xf numFmtId="227" fontId="139" fillId="0" borderId="24">
      <alignment horizontal="right" vertical="center"/>
    </xf>
    <xf numFmtId="201" fontId="120" fillId="0" borderId="24">
      <alignment horizontal="right" vertical="center"/>
    </xf>
    <xf numFmtId="227" fontId="139" fillId="0" borderId="24">
      <alignment horizontal="right" vertical="center"/>
    </xf>
    <xf numFmtId="201" fontId="120" fillId="0" borderId="24">
      <alignment horizontal="right" vertical="center"/>
    </xf>
    <xf numFmtId="227" fontId="139" fillId="0" borderId="24">
      <alignment horizontal="right" vertical="center"/>
    </xf>
    <xf numFmtId="227" fontId="139"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50" fontId="11"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227" fontId="139"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241" fontId="136" fillId="0" borderId="24">
      <alignment horizontal="right" vertical="center"/>
    </xf>
    <xf numFmtId="241" fontId="136" fillId="0" borderId="24">
      <alignment horizontal="right" vertical="center"/>
    </xf>
    <xf numFmtId="219" fontId="128" fillId="0" borderId="24">
      <alignment horizontal="right" vertical="center"/>
    </xf>
    <xf numFmtId="214" fontId="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14" fontId="6" fillId="0" borderId="24">
      <alignment horizontal="right" vertical="center"/>
    </xf>
    <xf numFmtId="219" fontId="128"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4" fontId="6" fillId="0" borderId="24">
      <alignment horizontal="right" vertical="center"/>
    </xf>
    <xf numFmtId="201" fontId="120" fillId="0" borderId="24">
      <alignment horizontal="right" vertical="center"/>
    </xf>
    <xf numFmtId="214" fontId="6" fillId="0" borderId="24">
      <alignment horizontal="right" vertical="center"/>
    </xf>
    <xf numFmtId="201" fontId="120" fillId="0" borderId="24">
      <alignment horizontal="right" vertical="center"/>
    </xf>
    <xf numFmtId="214"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199" fontId="12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1" fontId="120"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99" fontId="12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41" fontId="136" fillId="0" borderId="24">
      <alignment horizontal="right" vertical="center"/>
    </xf>
    <xf numFmtId="241" fontId="13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41" fontId="136" fillId="0" borderId="24">
      <alignment horizontal="right" vertical="center"/>
    </xf>
    <xf numFmtId="241" fontId="136" fillId="0" borderId="24">
      <alignment horizontal="right" vertical="center"/>
    </xf>
    <xf numFmtId="199" fontId="126" fillId="0" borderId="24">
      <alignment horizontal="right" vertical="center"/>
    </xf>
    <xf numFmtId="241" fontId="136" fillId="0" borderId="24">
      <alignment horizontal="right" vertical="center"/>
    </xf>
    <xf numFmtId="241" fontId="136" fillId="0" borderId="24">
      <alignment horizontal="right" vertical="center"/>
    </xf>
    <xf numFmtId="201" fontId="120" fillId="0" borderId="24">
      <alignment horizontal="right" vertical="center"/>
    </xf>
    <xf numFmtId="201" fontId="120"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01" fontId="120" fillId="0" borderId="24">
      <alignment horizontal="right" vertical="center"/>
    </xf>
    <xf numFmtId="201" fontId="120" fillId="0" borderId="24">
      <alignment horizontal="right" vertical="center"/>
    </xf>
    <xf numFmtId="199" fontId="126"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199" fontId="126" fillId="0" borderId="24">
      <alignment horizontal="right" vertical="center"/>
    </xf>
    <xf numFmtId="201" fontId="120"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01" fontId="120" fillId="0" borderId="24">
      <alignment horizontal="right" vertical="center"/>
    </xf>
    <xf numFmtId="221" fontId="128" fillId="0" borderId="24">
      <alignment horizontal="right" vertical="center"/>
    </xf>
    <xf numFmtId="199" fontId="12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12" fontId="11" fillId="0" borderId="24">
      <alignment horizontal="right" vertical="center"/>
    </xf>
    <xf numFmtId="212" fontId="11"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99" fontId="126" fillId="0" borderId="24">
      <alignment horizontal="right" vertical="center"/>
    </xf>
    <xf numFmtId="189" fontId="6" fillId="0" borderId="24">
      <alignment horizontal="right" vertical="center"/>
    </xf>
    <xf numFmtId="189" fontId="6" fillId="0" borderId="24">
      <alignment horizontal="right" vertical="center"/>
    </xf>
    <xf numFmtId="201" fontId="120"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03" fontId="11" fillId="0" borderId="24">
      <alignment horizontal="right" vertical="center"/>
    </xf>
    <xf numFmtId="203"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219" fontId="128" fillId="0" borderId="24">
      <alignment horizontal="right" vertical="center"/>
    </xf>
    <xf numFmtId="199" fontId="126" fillId="0" borderId="24">
      <alignment horizontal="right" vertical="center"/>
    </xf>
    <xf numFmtId="221" fontId="128" fillId="0" borderId="24">
      <alignment horizontal="right" vertical="center"/>
    </xf>
    <xf numFmtId="221" fontId="128" fillId="0" borderId="24">
      <alignment horizontal="right" vertical="center"/>
    </xf>
    <xf numFmtId="251" fontId="11" fillId="0" borderId="24">
      <alignment horizontal="right" vertical="center"/>
    </xf>
    <xf numFmtId="251" fontId="11" fillId="0" borderId="24">
      <alignment horizontal="right" vertical="center"/>
    </xf>
    <xf numFmtId="219" fontId="128" fillId="0" borderId="24">
      <alignment horizontal="right" vertical="center"/>
    </xf>
    <xf numFmtId="251" fontId="11" fillId="0" borderId="24">
      <alignment horizontal="right" vertical="center"/>
    </xf>
    <xf numFmtId="251" fontId="11" fillId="0" borderId="24">
      <alignment horizontal="right" vertical="center"/>
    </xf>
    <xf numFmtId="227" fontId="139" fillId="0" borderId="24">
      <alignment horizontal="right" vertical="center"/>
    </xf>
    <xf numFmtId="227" fontId="139" fillId="0" borderId="24">
      <alignment horizontal="right" vertical="center"/>
    </xf>
    <xf numFmtId="227" fontId="139" fillId="0" borderId="24">
      <alignment horizontal="right" vertical="center"/>
    </xf>
    <xf numFmtId="199" fontId="126"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199" fontId="126" fillId="0" borderId="24">
      <alignment horizontal="right" vertical="center"/>
    </xf>
    <xf numFmtId="320" fontId="210" fillId="0" borderId="24">
      <alignment horizontal="right" vertical="center"/>
    </xf>
    <xf numFmtId="320" fontId="210" fillId="0" borderId="24">
      <alignment horizontal="right" vertical="center"/>
    </xf>
    <xf numFmtId="199" fontId="126"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201" fontId="120" fillId="0" borderId="24">
      <alignment horizontal="right" vertical="center"/>
    </xf>
    <xf numFmtId="201" fontId="120" fillId="0" borderId="24">
      <alignment horizontal="right" vertical="center"/>
    </xf>
    <xf numFmtId="199" fontId="126" fillId="0" borderId="24">
      <alignment horizontal="right" vertical="center"/>
    </xf>
    <xf numFmtId="199" fontId="126" fillId="0" borderId="24">
      <alignment horizontal="right" vertical="center"/>
    </xf>
    <xf numFmtId="0" fontId="6" fillId="0" borderId="0" applyFill="0" applyBorder="0" applyAlignment="0"/>
    <xf numFmtId="203" fontId="6" fillId="0" borderId="0" applyFill="0" applyBorder="0" applyAlignment="0"/>
    <xf numFmtId="206" fontId="126" fillId="0" borderId="24">
      <alignment horizontal="center"/>
    </xf>
    <xf numFmtId="206" fontId="126" fillId="0" borderId="24">
      <alignment horizontal="center"/>
    </xf>
    <xf numFmtId="0" fontId="301" fillId="0" borderId="47" applyProtection="0"/>
    <xf numFmtId="0" fontId="301" fillId="0" borderId="49"/>
    <xf numFmtId="0" fontId="301" fillId="0" borderId="49"/>
    <xf numFmtId="0" fontId="6" fillId="0" borderId="0" applyNumberFormat="0" applyFill="0" applyBorder="0" applyAlignment="0" applyProtection="0"/>
    <xf numFmtId="0" fontId="136" fillId="0" borderId="13" applyNumberFormat="0" applyBorder="0" applyAlignment="0"/>
    <xf numFmtId="0" fontId="269" fillId="0" borderId="17" applyBorder="0" applyAlignment="0">
      <alignment horizontal="center" vertical="center"/>
    </xf>
    <xf numFmtId="5" fontId="188" fillId="43" borderId="17">
      <alignment vertical="top"/>
    </xf>
    <xf numFmtId="0" fontId="269" fillId="0" borderId="17" applyBorder="0" applyAlignment="0">
      <alignment horizontal="center" vertical="center"/>
    </xf>
    <xf numFmtId="3" fontId="273" fillId="0" borderId="13" applyNumberFormat="0" applyAlignment="0">
      <alignment horizontal="left" wrapText="1"/>
    </xf>
    <xf numFmtId="269" fontId="126" fillId="0" borderId="10"/>
    <xf numFmtId="269" fontId="126" fillId="0" borderId="10"/>
    <xf numFmtId="0" fontId="294" fillId="0" borderId="0"/>
    <xf numFmtId="0" fontId="294" fillId="0" borderId="0"/>
    <xf numFmtId="3" fontId="308" fillId="0" borderId="0">
      <protection locked="0"/>
    </xf>
    <xf numFmtId="3" fontId="308" fillId="0" borderId="0">
      <protection locked="0"/>
    </xf>
    <xf numFmtId="3" fontId="308" fillId="0" borderId="0">
      <protection locked="0"/>
    </xf>
    <xf numFmtId="5" fontId="188" fillId="43" borderId="17">
      <alignment vertical="top"/>
    </xf>
    <xf numFmtId="0" fontId="279" fillId="60" borderId="10">
      <alignment horizontal="left" vertical="center"/>
    </xf>
    <xf numFmtId="0" fontId="279" fillId="60" borderId="10">
      <alignment horizontal="left" vertical="center"/>
    </xf>
    <xf numFmtId="6" fontId="280" fillId="61" borderId="17"/>
    <xf numFmtId="6" fontId="280" fillId="61" borderId="17"/>
    <xf numFmtId="287" fontId="280" fillId="61" borderId="17"/>
    <xf numFmtId="5" fontId="159" fillId="0" borderId="17">
      <alignment horizontal="left" vertical="top"/>
    </xf>
    <xf numFmtId="5" fontId="159" fillId="0" borderId="17">
      <alignment horizontal="left" vertical="top"/>
    </xf>
    <xf numFmtId="286" fontId="281" fillId="0" borderId="17">
      <alignment horizontal="left" vertical="top"/>
    </xf>
    <xf numFmtId="0" fontId="1" fillId="0" borderId="0"/>
    <xf numFmtId="0" fontId="317" fillId="0" borderId="0"/>
    <xf numFmtId="0" fontId="118" fillId="0" borderId="0"/>
    <xf numFmtId="0" fontId="317" fillId="0" borderId="0"/>
    <xf numFmtId="0" fontId="118" fillId="0" borderId="0"/>
    <xf numFmtId="0" fontId="317" fillId="0" borderId="0"/>
    <xf numFmtId="0" fontId="118" fillId="0" borderId="0"/>
    <xf numFmtId="189" fontId="6" fillId="0" borderId="24">
      <alignment horizontal="right" vertical="center"/>
    </xf>
    <xf numFmtId="189" fontId="6" fillId="0" borderId="24">
      <alignment horizontal="right" vertical="center"/>
    </xf>
    <xf numFmtId="189" fontId="6" fillId="0" borderId="24">
      <alignment horizontal="right" vertical="center"/>
    </xf>
    <xf numFmtId="214" fontId="6" fillId="0" borderId="24">
      <alignment horizontal="right" vertical="center"/>
    </xf>
    <xf numFmtId="214" fontId="6" fillId="0" borderId="24">
      <alignment horizontal="right" vertical="center"/>
    </xf>
    <xf numFmtId="189" fontId="6" fillId="0" borderId="24">
      <alignment horizontal="right" vertical="center"/>
    </xf>
    <xf numFmtId="189" fontId="6" fillId="0" borderId="24">
      <alignment horizontal="right" vertical="center"/>
    </xf>
    <xf numFmtId="214" fontId="6" fillId="0" borderId="24">
      <alignment horizontal="right" vertical="center"/>
    </xf>
    <xf numFmtId="214" fontId="6" fillId="0" borderId="24">
      <alignment horizontal="right" vertical="center"/>
    </xf>
    <xf numFmtId="214" fontId="6" fillId="0" borderId="24">
      <alignment horizontal="right" vertical="center"/>
    </xf>
    <xf numFmtId="214"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189" fontId="6" fillId="0" borderId="24">
      <alignment horizontal="right" vertical="center"/>
    </xf>
    <xf numFmtId="320" fontId="210" fillId="0" borderId="63">
      <alignment horizontal="right" vertical="center"/>
    </xf>
    <xf numFmtId="199" fontId="126" fillId="0" borderId="63">
      <alignment horizontal="right" vertical="center"/>
    </xf>
    <xf numFmtId="212" fontId="11"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27" fontId="139"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166" fontId="140" fillId="0" borderId="58" applyFont="0" applyBorder="0" applyAlignment="0"/>
    <xf numFmtId="227" fontId="6" fillId="0" borderId="64"/>
    <xf numFmtId="189" fontId="6" fillId="0" borderId="63">
      <alignment horizontal="right" vertical="center"/>
    </xf>
    <xf numFmtId="201" fontId="120" fillId="0" borderId="63">
      <alignment horizontal="right" vertical="center"/>
    </xf>
    <xf numFmtId="219" fontId="128" fillId="0" borderId="63">
      <alignment horizontal="right" vertical="center"/>
    </xf>
    <xf numFmtId="0" fontId="1" fillId="0" borderId="0"/>
    <xf numFmtId="199" fontId="126" fillId="0" borderId="63">
      <alignment horizontal="right" vertical="center"/>
    </xf>
    <xf numFmtId="189" fontId="6" fillId="0" borderId="63">
      <alignment horizontal="right" vertical="center"/>
    </xf>
    <xf numFmtId="212" fontId="11"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0" fontId="1" fillId="0" borderId="0"/>
    <xf numFmtId="219" fontId="128"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27" fontId="139" fillId="0" borderId="63">
      <alignment horizontal="right" vertical="center"/>
    </xf>
    <xf numFmtId="189" fontId="6" fillId="0" borderId="63">
      <alignment horizontal="right" vertical="center"/>
    </xf>
    <xf numFmtId="199" fontId="126" fillId="0" borderId="63">
      <alignment horizontal="right" vertical="center"/>
    </xf>
    <xf numFmtId="5" fontId="188" fillId="43" borderId="61">
      <alignment vertical="top"/>
    </xf>
    <xf numFmtId="214" fontId="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189" fontId="6" fillId="0" borderId="63">
      <alignment horizontal="right" vertical="center"/>
    </xf>
    <xf numFmtId="199" fontId="126" fillId="0" borderId="63">
      <alignment horizontal="right" vertical="center"/>
    </xf>
    <xf numFmtId="221" fontId="128" fillId="0" borderId="63">
      <alignment horizontal="right" vertical="center"/>
    </xf>
    <xf numFmtId="10" fontId="166" fillId="25" borderId="62" applyNumberFormat="0" applyBorder="0" applyAlignment="0" applyProtection="0"/>
    <xf numFmtId="6" fontId="280" fillId="61" borderId="61"/>
    <xf numFmtId="219" fontId="128"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221" fontId="128" fillId="0" borderId="63">
      <alignment horizontal="right" vertical="center"/>
    </xf>
    <xf numFmtId="203" fontId="11" fillId="0" borderId="63">
      <alignment horizontal="right" vertical="center"/>
    </xf>
    <xf numFmtId="199" fontId="126" fillId="0" borderId="63">
      <alignment horizontal="right" vertical="center"/>
    </xf>
    <xf numFmtId="3" fontId="129" fillId="0" borderId="62"/>
    <xf numFmtId="199" fontId="126" fillId="0" borderId="63">
      <alignment horizontal="right" vertical="center"/>
    </xf>
    <xf numFmtId="0" fontId="181" fillId="0" borderId="62" applyNumberFormat="0" applyFont="0" applyBorder="0">
      <alignment horizontal="left" indent="2"/>
    </xf>
    <xf numFmtId="199" fontId="126" fillId="0" borderId="63">
      <alignment horizontal="right" vertical="center"/>
    </xf>
    <xf numFmtId="250" fontId="11" fillId="0" borderId="63">
      <alignment horizontal="right" vertical="center"/>
    </xf>
    <xf numFmtId="221" fontId="128" fillId="0" borderId="63">
      <alignment horizontal="right" vertical="center"/>
    </xf>
    <xf numFmtId="214" fontId="6" fillId="0" borderId="63">
      <alignment horizontal="right" vertical="center"/>
    </xf>
    <xf numFmtId="0" fontId="1" fillId="0" borderId="0"/>
    <xf numFmtId="201" fontId="120"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241" fontId="136"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250" fontId="11" fillId="0" borderId="63">
      <alignment horizontal="right" vertical="center"/>
    </xf>
    <xf numFmtId="199" fontId="126" fillId="0" borderId="63">
      <alignment horizontal="right" vertical="center"/>
    </xf>
    <xf numFmtId="199" fontId="126" fillId="0" borderId="63">
      <alignment horizontal="right" vertical="center"/>
    </xf>
    <xf numFmtId="0" fontId="1" fillId="0" borderId="0"/>
    <xf numFmtId="219" fontId="128"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201" fontId="120" fillId="0" borderId="63">
      <alignment horizontal="right" vertical="center"/>
    </xf>
    <xf numFmtId="199" fontId="126" fillId="0" borderId="63">
      <alignment horizontal="right" vertical="center"/>
    </xf>
    <xf numFmtId="250" fontId="11"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0" fontId="1" fillId="0" borderId="0"/>
    <xf numFmtId="221" fontId="128" fillId="0" borderId="63">
      <alignment horizontal="right" vertical="center"/>
    </xf>
    <xf numFmtId="199" fontId="126" fillId="0" borderId="63">
      <alignment horizontal="right" vertical="center"/>
    </xf>
    <xf numFmtId="219" fontId="128" fillId="0" borderId="63">
      <alignment horizontal="right" vertical="center"/>
    </xf>
    <xf numFmtId="221" fontId="128" fillId="0" borderId="63">
      <alignment horizontal="right" vertical="center"/>
    </xf>
    <xf numFmtId="189" fontId="6" fillId="0" borderId="63">
      <alignment horizontal="right" vertical="center"/>
    </xf>
    <xf numFmtId="199" fontId="126" fillId="0" borderId="63">
      <alignment horizontal="right" vertical="center"/>
    </xf>
    <xf numFmtId="189" fontId="6" fillId="0" borderId="63">
      <alignment horizontal="right" vertical="center"/>
    </xf>
    <xf numFmtId="212" fontId="11"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0" fontId="1" fillId="0" borderId="0"/>
    <xf numFmtId="212" fontId="11" fillId="0" borderId="63">
      <alignment horizontal="right" vertical="center"/>
    </xf>
    <xf numFmtId="250" fontId="11" fillId="0" borderId="63">
      <alignment horizontal="right" vertical="center"/>
    </xf>
    <xf numFmtId="189" fontId="6" fillId="0" borderId="63">
      <alignment horizontal="right" vertical="center"/>
    </xf>
    <xf numFmtId="241" fontId="136"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0" fontId="166" fillId="25" borderId="62" applyNumberFormat="0" applyBorder="0" applyAlignment="0" applyProtection="0"/>
    <xf numFmtId="199" fontId="126" fillId="0" borderId="63">
      <alignment horizontal="right" vertical="center"/>
    </xf>
    <xf numFmtId="199" fontId="126" fillId="0" borderId="63">
      <alignment horizontal="right" vertical="center"/>
    </xf>
    <xf numFmtId="189" fontId="6" fillId="0" borderId="63">
      <alignment horizontal="right" vertical="center"/>
    </xf>
    <xf numFmtId="219" fontId="128" fillId="0" borderId="63">
      <alignment horizontal="right" vertical="center"/>
    </xf>
    <xf numFmtId="199" fontId="126" fillId="0" borderId="63">
      <alignment horizontal="right" vertical="center"/>
    </xf>
    <xf numFmtId="221" fontId="128" fillId="0" borderId="63">
      <alignment horizontal="right" vertical="center"/>
    </xf>
    <xf numFmtId="219" fontId="128" fillId="0" borderId="63">
      <alignment horizontal="right" vertical="center"/>
    </xf>
    <xf numFmtId="199" fontId="126" fillId="0" borderId="63">
      <alignment horizontal="right" vertical="center"/>
    </xf>
    <xf numFmtId="0" fontId="1" fillId="0" borderId="0"/>
    <xf numFmtId="320" fontId="210" fillId="0" borderId="63">
      <alignment horizontal="right" vertical="center"/>
    </xf>
    <xf numFmtId="241" fontId="136" fillId="0" borderId="63">
      <alignment horizontal="right" vertical="center"/>
    </xf>
    <xf numFmtId="189" fontId="6" fillId="0" borderId="63">
      <alignment horizontal="right" vertical="center"/>
    </xf>
    <xf numFmtId="221" fontId="128" fillId="0" borderId="63">
      <alignment horizontal="right" vertical="center"/>
    </xf>
    <xf numFmtId="212" fontId="11" fillId="0" borderId="63">
      <alignment horizontal="right" vertical="center"/>
    </xf>
    <xf numFmtId="214" fontId="6" fillId="0" borderId="63">
      <alignment horizontal="right" vertical="center"/>
    </xf>
    <xf numFmtId="199" fontId="126" fillId="0" borderId="63">
      <alignment horizontal="right" vertical="center"/>
    </xf>
    <xf numFmtId="199" fontId="126" fillId="0" borderId="63">
      <alignment horizontal="right" vertical="center"/>
    </xf>
    <xf numFmtId="250" fontId="11" fillId="0" borderId="63">
      <alignment horizontal="right" vertical="center"/>
    </xf>
    <xf numFmtId="199" fontId="126" fillId="0" borderId="63">
      <alignment horizontal="right" vertical="center"/>
    </xf>
    <xf numFmtId="212" fontId="11" fillId="0" borderId="63">
      <alignment horizontal="right" vertical="center"/>
    </xf>
    <xf numFmtId="10" fontId="166" fillId="25" borderId="62" applyNumberFormat="0" applyBorder="0" applyAlignment="0" applyProtection="0"/>
    <xf numFmtId="199" fontId="126" fillId="0" borderId="63">
      <alignment horizontal="right" vertical="center"/>
    </xf>
    <xf numFmtId="201" fontId="120" fillId="0" borderId="63">
      <alignment horizontal="right" vertical="center"/>
    </xf>
    <xf numFmtId="227" fontId="139" fillId="0" borderId="63">
      <alignment horizontal="right" vertical="center"/>
    </xf>
    <xf numFmtId="199" fontId="126" fillId="0" borderId="63">
      <alignment horizontal="right" vertical="center"/>
    </xf>
    <xf numFmtId="10" fontId="166" fillId="25" borderId="62" applyNumberFormat="0" applyBorder="0" applyAlignment="0" applyProtection="0"/>
    <xf numFmtId="199" fontId="126" fillId="0" borderId="63">
      <alignment horizontal="right" vertical="center"/>
    </xf>
    <xf numFmtId="219" fontId="128" fillId="0" borderId="63">
      <alignment horizontal="right" vertical="center"/>
    </xf>
    <xf numFmtId="241" fontId="136" fillId="0" borderId="63">
      <alignment horizontal="right" vertical="center"/>
    </xf>
    <xf numFmtId="201" fontId="120" fillId="0" borderId="63">
      <alignment horizontal="right" vertical="center"/>
    </xf>
    <xf numFmtId="219" fontId="128"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221" fontId="128" fillId="0" borderId="63">
      <alignment horizontal="right" vertical="center"/>
    </xf>
    <xf numFmtId="221" fontId="128" fillId="0" borderId="63">
      <alignment horizontal="right" vertical="center"/>
    </xf>
    <xf numFmtId="219" fontId="128" fillId="0" borderId="63">
      <alignment horizontal="right" vertical="center"/>
    </xf>
    <xf numFmtId="214" fontId="6"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27" fontId="139"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01" fontId="120" fillId="0" borderId="63">
      <alignment horizontal="right" vertical="center"/>
    </xf>
    <xf numFmtId="0" fontId="181" fillId="0" borderId="62" applyNumberFormat="0" applyFont="0" applyBorder="0">
      <alignment horizontal="left" indent="2"/>
    </xf>
    <xf numFmtId="199" fontId="126" fillId="0" borderId="63">
      <alignment horizontal="right" vertical="center"/>
    </xf>
    <xf numFmtId="212" fontId="11" fillId="0" borderId="63">
      <alignment horizontal="right" vertical="center"/>
    </xf>
    <xf numFmtId="212" fontId="11" fillId="0" borderId="63">
      <alignment horizontal="right" vertical="center"/>
    </xf>
    <xf numFmtId="227" fontId="139" fillId="0" borderId="63">
      <alignment horizontal="right" vertical="center"/>
    </xf>
    <xf numFmtId="199" fontId="126" fillId="0" borderId="63">
      <alignment horizontal="right" vertical="center"/>
    </xf>
    <xf numFmtId="189" fontId="6" fillId="0" borderId="63">
      <alignment horizontal="right" vertical="center"/>
    </xf>
    <xf numFmtId="269" fontId="126" fillId="0" borderId="62"/>
    <xf numFmtId="221" fontId="128" fillId="0" borderId="63">
      <alignment horizontal="right" vertical="center"/>
    </xf>
    <xf numFmtId="0" fontId="279" fillId="60" borderId="62">
      <alignment horizontal="left" vertical="center"/>
    </xf>
    <xf numFmtId="201" fontId="120" fillId="0" borderId="63">
      <alignment horizontal="right" vertical="center"/>
    </xf>
    <xf numFmtId="0" fontId="181" fillId="0" borderId="62" applyNumberFormat="0" applyFont="0" applyBorder="0" applyAlignment="0">
      <alignment horizontal="center"/>
    </xf>
    <xf numFmtId="212" fontId="11" fillId="0" borderId="63">
      <alignment horizontal="right" vertical="center"/>
    </xf>
    <xf numFmtId="221" fontId="128"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219" fontId="128" fillId="0" borderId="63">
      <alignment horizontal="right" vertical="center"/>
    </xf>
    <xf numFmtId="221" fontId="128" fillId="0" borderId="63">
      <alignment horizontal="right" vertical="center"/>
    </xf>
    <xf numFmtId="199" fontId="126" fillId="0" borderId="63">
      <alignment horizontal="right" vertical="center"/>
    </xf>
    <xf numFmtId="203" fontId="11" fillId="0" borderId="63">
      <alignment horizontal="right" vertical="center"/>
    </xf>
    <xf numFmtId="227" fontId="139" fillId="0" borderId="63">
      <alignment horizontal="right" vertical="center"/>
    </xf>
    <xf numFmtId="212" fontId="11" fillId="0" borderId="63">
      <alignment horizontal="right" vertical="center"/>
    </xf>
    <xf numFmtId="189" fontId="6" fillId="0" borderId="63">
      <alignment horizontal="right" vertical="center"/>
    </xf>
    <xf numFmtId="0" fontId="1" fillId="0" borderId="0"/>
    <xf numFmtId="189" fontId="6" fillId="0" borderId="63">
      <alignment horizontal="right" vertical="center"/>
    </xf>
    <xf numFmtId="199" fontId="126" fillId="0" borderId="63">
      <alignment horizontal="right" vertical="center"/>
    </xf>
    <xf numFmtId="199" fontId="126" fillId="0" borderId="63">
      <alignment horizontal="right" vertical="center"/>
    </xf>
    <xf numFmtId="320" fontId="210" fillId="0" borderId="63">
      <alignment horizontal="right" vertical="center"/>
    </xf>
    <xf numFmtId="320" fontId="210" fillId="0" borderId="63">
      <alignment horizontal="right" vertical="center"/>
    </xf>
    <xf numFmtId="241" fontId="136" fillId="0" borderId="63">
      <alignment horizontal="right" vertical="center"/>
    </xf>
    <xf numFmtId="219" fontId="128"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89" fontId="6" fillId="0" borderId="63">
      <alignment horizontal="right" vertical="center"/>
    </xf>
    <xf numFmtId="189" fontId="6" fillId="0" borderId="63">
      <alignment horizontal="right" vertical="center"/>
    </xf>
    <xf numFmtId="219" fontId="128" fillId="0" borderId="63">
      <alignment horizontal="right" vertical="center"/>
    </xf>
    <xf numFmtId="199" fontId="126" fillId="0" borderId="63">
      <alignment horizontal="right" vertical="center"/>
    </xf>
    <xf numFmtId="0" fontId="1" fillId="0" borderId="0"/>
    <xf numFmtId="10" fontId="166" fillId="55" borderId="62" applyNumberFormat="0" applyBorder="0" applyAlignment="0" applyProtection="0"/>
    <xf numFmtId="201" fontId="120" fillId="0" borderId="63">
      <alignment horizontal="right" vertical="center"/>
    </xf>
    <xf numFmtId="221" fontId="128" fillId="0" borderId="63">
      <alignment horizontal="right" vertical="center"/>
    </xf>
    <xf numFmtId="269" fontId="126" fillId="0" borderId="62"/>
    <xf numFmtId="219" fontId="128" fillId="0" borderId="63">
      <alignment horizontal="right" vertical="center"/>
    </xf>
    <xf numFmtId="199" fontId="126" fillId="0" borderId="63">
      <alignment horizontal="right" vertical="center"/>
    </xf>
    <xf numFmtId="189" fontId="6" fillId="0" borderId="63">
      <alignment horizontal="right" vertical="center"/>
    </xf>
    <xf numFmtId="221" fontId="128" fillId="0" borderId="63">
      <alignment horizontal="right" vertical="center"/>
    </xf>
    <xf numFmtId="214" fontId="6" fillId="0" borderId="63">
      <alignment horizontal="right" vertical="center"/>
    </xf>
    <xf numFmtId="0" fontId="199" fillId="0" borderId="62" applyNumberFormat="0" applyFont="0" applyFill="0" applyBorder="0" applyAlignment="0">
      <alignment horizontal="center"/>
    </xf>
    <xf numFmtId="250" fontId="11" fillId="0" borderId="63">
      <alignment horizontal="right" vertical="center"/>
    </xf>
    <xf numFmtId="214" fontId="6" fillId="0" borderId="63">
      <alignment horizontal="right" vertical="center"/>
    </xf>
    <xf numFmtId="320" fontId="210" fillId="0" borderId="63">
      <alignment horizontal="right" vertical="center"/>
    </xf>
    <xf numFmtId="320" fontId="210"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219" fontId="128" fillId="0" borderId="63">
      <alignment horizontal="right" vertical="center"/>
    </xf>
    <xf numFmtId="214" fontId="6" fillId="0" borderId="63">
      <alignment horizontal="right" vertical="center"/>
    </xf>
    <xf numFmtId="221" fontId="128" fillId="0" borderId="63">
      <alignment horizontal="right" vertical="center"/>
    </xf>
    <xf numFmtId="3" fontId="129" fillId="0" borderId="62"/>
    <xf numFmtId="0" fontId="1" fillId="0" borderId="0"/>
    <xf numFmtId="199" fontId="126" fillId="0" borderId="63">
      <alignment horizontal="right" vertical="center"/>
    </xf>
    <xf numFmtId="0" fontId="1" fillId="0" borderId="0"/>
    <xf numFmtId="219" fontId="128" fillId="0" borderId="63">
      <alignment horizontal="right" vertical="center"/>
    </xf>
    <xf numFmtId="201" fontId="120" fillId="0" borderId="63">
      <alignment horizontal="right" vertical="center"/>
    </xf>
    <xf numFmtId="0" fontId="1" fillId="0" borderId="0"/>
    <xf numFmtId="212" fontId="11" fillId="0" borderId="63">
      <alignment horizontal="right" vertical="center"/>
    </xf>
    <xf numFmtId="0" fontId="176" fillId="0" borderId="58">
      <alignment horizontal="center" vertical="center" wrapText="1"/>
    </xf>
    <xf numFmtId="212" fontId="11" fillId="0" borderId="63">
      <alignment horizontal="right" vertical="center"/>
    </xf>
    <xf numFmtId="199" fontId="126" fillId="0" borderId="63">
      <alignment horizontal="right" vertical="center"/>
    </xf>
    <xf numFmtId="221" fontId="128" fillId="0" borderId="63">
      <alignment horizontal="right" vertical="center"/>
    </xf>
    <xf numFmtId="189" fontId="6" fillId="0" borderId="63">
      <alignment horizontal="right" vertical="center"/>
    </xf>
    <xf numFmtId="286" fontId="281" fillId="0" borderId="61">
      <alignment horizontal="left" vertical="top"/>
    </xf>
    <xf numFmtId="5" fontId="159" fillId="0" borderId="61">
      <alignment horizontal="left" vertical="top"/>
    </xf>
    <xf numFmtId="6" fontId="280" fillId="61" borderId="61"/>
    <xf numFmtId="214" fontId="6" fillId="0" borderId="63">
      <alignment horizontal="right" vertical="center"/>
    </xf>
    <xf numFmtId="320" fontId="210" fillId="0" borderId="63">
      <alignment horizontal="right" vertical="center"/>
    </xf>
    <xf numFmtId="212" fontId="11" fillId="0" borderId="63">
      <alignment horizontal="right" vertical="center"/>
    </xf>
    <xf numFmtId="5" fontId="188" fillId="43" borderId="61">
      <alignment vertical="top"/>
    </xf>
    <xf numFmtId="219" fontId="128" fillId="0" borderId="63">
      <alignment horizontal="right" vertical="center"/>
    </xf>
    <xf numFmtId="0" fontId="269" fillId="0" borderId="61" applyBorder="0" applyAlignment="0">
      <alignment horizontal="center" vertical="center"/>
    </xf>
    <xf numFmtId="221" fontId="128" fillId="0" borderId="63">
      <alignment horizontal="right" vertical="center"/>
    </xf>
    <xf numFmtId="212" fontId="11" fillId="0" borderId="63">
      <alignment horizontal="right" vertical="center"/>
    </xf>
    <xf numFmtId="0" fontId="269" fillId="0" borderId="61" applyBorder="0" applyAlignment="0">
      <alignment horizontal="center" vertical="center"/>
    </xf>
    <xf numFmtId="212" fontId="11"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3" fontId="129" fillId="0" borderId="62"/>
    <xf numFmtId="212" fontId="11" fillId="0" borderId="63">
      <alignment horizontal="right" vertical="center"/>
    </xf>
    <xf numFmtId="201" fontId="120" fillId="0" borderId="63">
      <alignment horizontal="right" vertical="center"/>
    </xf>
    <xf numFmtId="5" fontId="159" fillId="28" borderId="62" applyNumberFormat="0" applyAlignment="0">
      <alignment horizontal="left" vertical="top"/>
    </xf>
    <xf numFmtId="219" fontId="128" fillId="0" borderId="63">
      <alignment horizontal="right" vertical="center"/>
    </xf>
    <xf numFmtId="219" fontId="128" fillId="0" borderId="63">
      <alignment horizontal="right" vertical="center"/>
    </xf>
    <xf numFmtId="221" fontId="128" fillId="0" borderId="63">
      <alignment horizontal="right" vertical="center"/>
    </xf>
    <xf numFmtId="219" fontId="128" fillId="0" borderId="63">
      <alignment horizontal="right" vertical="center"/>
    </xf>
    <xf numFmtId="0" fontId="1" fillId="0" borderId="0"/>
    <xf numFmtId="199" fontId="126" fillId="0" borderId="63">
      <alignment horizontal="right" vertical="center"/>
    </xf>
    <xf numFmtId="320" fontId="210" fillId="0" borderId="63">
      <alignment horizontal="right" vertical="center"/>
    </xf>
    <xf numFmtId="0" fontId="199" fillId="0" borderId="62" applyNumberFormat="0" applyFont="0" applyFill="0" applyBorder="0" applyAlignment="0">
      <alignment horizontal="center"/>
    </xf>
    <xf numFmtId="221" fontId="128" fillId="0" borderId="63">
      <alignment horizontal="right" vertical="center"/>
    </xf>
    <xf numFmtId="1" fontId="218" fillId="0" borderId="62" applyBorder="0" applyAlignment="0">
      <alignment horizontal="center"/>
    </xf>
    <xf numFmtId="189" fontId="6" fillId="0" borderId="63">
      <alignment horizontal="right" vertical="center"/>
    </xf>
    <xf numFmtId="227" fontId="139"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221" fontId="128" fillId="0" borderId="63">
      <alignment horizontal="right" vertical="center"/>
    </xf>
    <xf numFmtId="0" fontId="1" fillId="0" borderId="0"/>
    <xf numFmtId="221" fontId="128" fillId="0" borderId="63">
      <alignment horizontal="right" vertical="center"/>
    </xf>
    <xf numFmtId="201" fontId="120" fillId="0" borderId="63">
      <alignment horizontal="right" vertical="center"/>
    </xf>
    <xf numFmtId="250" fontId="11" fillId="0" borderId="63">
      <alignment horizontal="right" vertical="center"/>
    </xf>
    <xf numFmtId="199" fontId="126" fillId="0" borderId="63">
      <alignment horizontal="right" vertical="center"/>
    </xf>
    <xf numFmtId="201" fontId="120" fillId="0" borderId="63">
      <alignment horizontal="right" vertical="center"/>
    </xf>
    <xf numFmtId="212" fontId="11" fillId="0" borderId="63">
      <alignment horizontal="right" vertical="center"/>
    </xf>
    <xf numFmtId="199" fontId="126" fillId="0" borderId="63">
      <alignment horizontal="right" vertical="center"/>
    </xf>
    <xf numFmtId="0" fontId="1" fillId="0" borderId="0"/>
    <xf numFmtId="203" fontId="11" fillId="0" borderId="63">
      <alignment horizontal="right" vertical="center"/>
    </xf>
    <xf numFmtId="221" fontId="128" fillId="0" borderId="63">
      <alignment horizontal="right" vertical="center"/>
    </xf>
    <xf numFmtId="221" fontId="128"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0" fontId="1" fillId="0" borderId="0"/>
    <xf numFmtId="199" fontId="126" fillId="0" borderId="63">
      <alignment horizontal="right" vertical="center"/>
    </xf>
    <xf numFmtId="199" fontId="126" fillId="0" borderId="63">
      <alignment horizontal="right" vertical="center"/>
    </xf>
    <xf numFmtId="199" fontId="126" fillId="0" borderId="63">
      <alignment horizontal="right" vertical="center"/>
    </xf>
    <xf numFmtId="250" fontId="11" fillId="0" borderId="63">
      <alignment horizontal="right" vertical="center"/>
    </xf>
    <xf numFmtId="320" fontId="210" fillId="0" borderId="63">
      <alignment horizontal="right" vertical="center"/>
    </xf>
    <xf numFmtId="250" fontId="11" fillId="0" borderId="63">
      <alignment horizontal="right" vertical="center"/>
    </xf>
    <xf numFmtId="199" fontId="126" fillId="0" borderId="63">
      <alignment horizontal="right" vertical="center"/>
    </xf>
    <xf numFmtId="219" fontId="128" fillId="0" borderId="63">
      <alignment horizontal="right" vertical="center"/>
    </xf>
    <xf numFmtId="214" fontId="6" fillId="0" borderId="63">
      <alignment horizontal="right" vertical="center"/>
    </xf>
    <xf numFmtId="201" fontId="120" fillId="0" borderId="63">
      <alignment horizontal="right" vertical="center"/>
    </xf>
    <xf numFmtId="250" fontId="11" fillId="0" borderId="63">
      <alignment horizontal="right" vertical="center"/>
    </xf>
    <xf numFmtId="206" fontId="126" fillId="0" borderId="63">
      <alignment horizontal="center"/>
    </xf>
    <xf numFmtId="189" fontId="6" fillId="0" borderId="63">
      <alignment horizontal="right" vertical="center"/>
    </xf>
    <xf numFmtId="279" fontId="122" fillId="0" borderId="62"/>
    <xf numFmtId="221" fontId="128" fillId="0" borderId="63">
      <alignment horizontal="right" vertical="center"/>
    </xf>
    <xf numFmtId="199" fontId="126" fillId="0" borderId="63">
      <alignment horizontal="right" vertical="center"/>
    </xf>
    <xf numFmtId="199" fontId="126" fillId="0" borderId="63">
      <alignment horizontal="right" vertical="center"/>
    </xf>
    <xf numFmtId="201" fontId="120" fillId="0" borderId="63">
      <alignment horizontal="right" vertical="center"/>
    </xf>
    <xf numFmtId="0" fontId="1" fillId="0" borderId="0"/>
    <xf numFmtId="219" fontId="128" fillId="0" borderId="63">
      <alignment horizontal="right" vertical="center"/>
    </xf>
    <xf numFmtId="227" fontId="139" fillId="0" borderId="63">
      <alignment horizontal="right" vertical="center"/>
    </xf>
    <xf numFmtId="212" fontId="11" fillId="0" borderId="63">
      <alignment horizontal="right" vertical="center"/>
    </xf>
    <xf numFmtId="49" fontId="214" fillId="0" borderId="62">
      <alignment vertical="center"/>
    </xf>
    <xf numFmtId="199" fontId="126" fillId="0" borderId="63">
      <alignment horizontal="right" vertical="center"/>
    </xf>
    <xf numFmtId="227" fontId="139" fillId="0" borderId="63">
      <alignment horizontal="right" vertical="center"/>
    </xf>
    <xf numFmtId="189" fontId="6" fillId="0" borderId="63">
      <alignment horizontal="right" vertical="center"/>
    </xf>
    <xf numFmtId="199" fontId="126" fillId="0" borderId="63">
      <alignment horizontal="right" vertical="center"/>
    </xf>
    <xf numFmtId="221" fontId="128" fillId="0" borderId="63">
      <alignment horizontal="right" vertical="center"/>
    </xf>
    <xf numFmtId="250" fontId="11" fillId="0" borderId="63">
      <alignment horizontal="right" vertical="center"/>
    </xf>
    <xf numFmtId="3" fontId="129" fillId="0" borderId="62"/>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250" fontId="11" fillId="0" borderId="63">
      <alignment horizontal="right" vertical="center"/>
    </xf>
    <xf numFmtId="1" fontId="218" fillId="0" borderId="62" applyBorder="0" applyAlignment="0">
      <alignment horizontal="center"/>
    </xf>
    <xf numFmtId="3" fontId="129" fillId="0" borderId="62"/>
    <xf numFmtId="0" fontId="1" fillId="0" borderId="0"/>
    <xf numFmtId="0" fontId="133" fillId="1" borderId="60" applyNumberFormat="0" applyFont="0" applyAlignment="0">
      <alignment horizontal="center"/>
    </xf>
    <xf numFmtId="320" fontId="210" fillId="0" borderId="63">
      <alignment horizontal="right" vertical="center"/>
    </xf>
    <xf numFmtId="320" fontId="210" fillId="0" borderId="63">
      <alignment horizontal="right" vertical="center"/>
    </xf>
    <xf numFmtId="0" fontId="133" fillId="1" borderId="60" applyNumberFormat="0" applyFont="0" applyAlignment="0">
      <alignment horizontal="center"/>
    </xf>
    <xf numFmtId="219" fontId="128" fillId="0" borderId="63">
      <alignment horizontal="right" vertical="center"/>
    </xf>
    <xf numFmtId="199" fontId="126" fillId="0" borderId="63">
      <alignment horizontal="right" vertical="center"/>
    </xf>
    <xf numFmtId="219" fontId="128" fillId="0" borderId="63">
      <alignment horizontal="right" vertical="center"/>
    </xf>
    <xf numFmtId="0" fontId="1" fillId="0" borderId="0"/>
    <xf numFmtId="241" fontId="136"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212" fontId="11" fillId="0" borderId="63">
      <alignment horizontal="right" vertical="center"/>
    </xf>
    <xf numFmtId="199" fontId="126" fillId="0" borderId="63">
      <alignment horizontal="right" vertical="center"/>
    </xf>
    <xf numFmtId="0" fontId="1" fillId="0" borderId="0"/>
    <xf numFmtId="189" fontId="6" fillId="0" borderId="63">
      <alignment horizontal="right" vertical="center"/>
    </xf>
    <xf numFmtId="212" fontId="11" fillId="0" borderId="63">
      <alignment horizontal="right" vertical="center"/>
    </xf>
    <xf numFmtId="199" fontId="126" fillId="0" borderId="63">
      <alignment horizontal="right" vertical="center"/>
    </xf>
    <xf numFmtId="221" fontId="128" fillId="0" borderId="63">
      <alignment horizontal="right" vertical="center"/>
    </xf>
    <xf numFmtId="212" fontId="11"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01" fontId="120"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5" fontId="159" fillId="28" borderId="62" applyNumberFormat="0" applyAlignment="0">
      <alignment horizontal="left" vertical="top"/>
    </xf>
    <xf numFmtId="250" fontId="11" fillId="0" borderId="63">
      <alignment horizontal="right" vertical="center"/>
    </xf>
    <xf numFmtId="199" fontId="126" fillId="0" borderId="63">
      <alignment horizontal="right" vertical="center"/>
    </xf>
    <xf numFmtId="219" fontId="128" fillId="0" borderId="63">
      <alignment horizontal="right" vertical="center"/>
    </xf>
    <xf numFmtId="214" fontId="6" fillId="0" borderId="63">
      <alignment horizontal="right" vertical="center"/>
    </xf>
    <xf numFmtId="199" fontId="126" fillId="0" borderId="63">
      <alignment horizontal="right" vertical="center"/>
    </xf>
    <xf numFmtId="214" fontId="6" fillId="0" borderId="63">
      <alignment horizontal="right" vertical="center"/>
    </xf>
    <xf numFmtId="189" fontId="6" fillId="0" borderId="63">
      <alignment horizontal="right" vertical="center"/>
    </xf>
    <xf numFmtId="10" fontId="166" fillId="25" borderId="62" applyNumberFormat="0" applyBorder="0" applyAlignment="0" applyProtection="0"/>
    <xf numFmtId="10" fontId="166" fillId="25" borderId="62" applyNumberFormat="0" applyBorder="0" applyAlignment="0" applyProtection="0"/>
    <xf numFmtId="221" fontId="128" fillId="0" borderId="63">
      <alignment horizontal="right" vertical="center"/>
    </xf>
    <xf numFmtId="250" fontId="11" fillId="0" borderId="63">
      <alignment horizontal="right" vertical="center"/>
    </xf>
    <xf numFmtId="227" fontId="139" fillId="0" borderId="63">
      <alignment horizontal="right" vertical="center"/>
    </xf>
    <xf numFmtId="221" fontId="128" fillId="0" borderId="63">
      <alignment horizontal="right" vertical="center"/>
    </xf>
    <xf numFmtId="212" fontId="11" fillId="0" borderId="63">
      <alignment horizontal="right" vertical="center"/>
    </xf>
    <xf numFmtId="199" fontId="126" fillId="0" borderId="63">
      <alignment horizontal="right" vertical="center"/>
    </xf>
    <xf numFmtId="212" fontId="11" fillId="0" borderId="63">
      <alignment horizontal="right" vertical="center"/>
    </xf>
    <xf numFmtId="219" fontId="128" fillId="0" borderId="63">
      <alignment horizontal="right" vertical="center"/>
    </xf>
    <xf numFmtId="219" fontId="128" fillId="0" borderId="63">
      <alignment horizontal="right" vertical="center"/>
    </xf>
    <xf numFmtId="201" fontId="120" fillId="0" borderId="63">
      <alignment horizontal="right" vertical="center"/>
    </xf>
    <xf numFmtId="286" fontId="159" fillId="28" borderId="62" applyNumberFormat="0" applyAlignment="0">
      <alignment horizontal="left" vertical="top"/>
    </xf>
    <xf numFmtId="206" fontId="126" fillId="0" borderId="63">
      <alignment horizontal="center"/>
    </xf>
    <xf numFmtId="199" fontId="126" fillId="0" borderId="63">
      <alignment horizontal="right" vertical="center"/>
    </xf>
    <xf numFmtId="1" fontId="308" fillId="0" borderId="62" applyBorder="0" applyAlignment="0">
      <alignment horizont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221" fontId="128" fillId="0" borderId="63">
      <alignment horizontal="right" vertical="center"/>
    </xf>
    <xf numFmtId="212" fontId="11" fillId="0" borderId="63">
      <alignment horizontal="right" vertical="center"/>
    </xf>
    <xf numFmtId="328" fontId="8" fillId="0" borderId="57" applyFill="0" applyProtection="0"/>
    <xf numFmtId="212" fontId="11" fillId="0" borderId="63">
      <alignment horizontal="right" vertical="center"/>
    </xf>
    <xf numFmtId="212" fontId="11" fillId="0" borderId="63">
      <alignment horizontal="right" vertical="center"/>
    </xf>
    <xf numFmtId="212" fontId="11" fillId="0" borderId="63">
      <alignment horizontal="right" vertical="center"/>
    </xf>
    <xf numFmtId="189" fontId="6" fillId="0" borderId="63">
      <alignment horizontal="right" vertical="center"/>
    </xf>
    <xf numFmtId="189" fontId="6" fillId="0" borderId="63">
      <alignment horizontal="right" vertical="center"/>
    </xf>
    <xf numFmtId="221" fontId="128" fillId="0" borderId="63">
      <alignment horizontal="right" vertical="center"/>
    </xf>
    <xf numFmtId="214" fontId="6" fillId="0" borderId="63">
      <alignment horizontal="right" vertical="center"/>
    </xf>
    <xf numFmtId="250" fontId="11"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0" fontId="1" fillId="0" borderId="0"/>
    <xf numFmtId="199" fontId="126"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14" fontId="6" fillId="0" borderId="63">
      <alignment horizontal="right" vertical="center"/>
    </xf>
    <xf numFmtId="212" fontId="11" fillId="0" borderId="63">
      <alignment horizontal="right" vertical="center"/>
    </xf>
    <xf numFmtId="219" fontId="128" fillId="0" borderId="63">
      <alignment horizontal="right" vertical="center"/>
    </xf>
    <xf numFmtId="241" fontId="136" fillId="0" borderId="63">
      <alignment horizontal="right" vertical="center"/>
    </xf>
    <xf numFmtId="268" fontId="8" fillId="0" borderId="57" applyFill="0" applyProtection="0"/>
    <xf numFmtId="250" fontId="11" fillId="0" borderId="63">
      <alignment horizontal="right" vertical="center"/>
    </xf>
    <xf numFmtId="0" fontId="1" fillId="0" borderId="0"/>
    <xf numFmtId="201" fontId="120" fillId="0" borderId="63">
      <alignment horizontal="right" vertical="center"/>
    </xf>
    <xf numFmtId="0" fontId="171" fillId="0" borderId="60">
      <alignment horizontal="left" vertical="center"/>
    </xf>
    <xf numFmtId="201" fontId="120" fillId="0" borderId="63">
      <alignment horizontal="right" vertical="center"/>
    </xf>
    <xf numFmtId="0" fontId="171" fillId="0" borderId="60">
      <alignment horizontal="left" vertical="center"/>
    </xf>
    <xf numFmtId="221" fontId="128" fillId="0" borderId="63">
      <alignment horizontal="right" vertical="center"/>
    </xf>
    <xf numFmtId="10" fontId="166" fillId="25" borderId="62" applyNumberFormat="0" applyBorder="0" applyAlignment="0" applyProtection="0"/>
    <xf numFmtId="219" fontId="128" fillId="0" borderId="63">
      <alignment horizontal="right" vertical="center"/>
    </xf>
    <xf numFmtId="241" fontId="136" fillId="0" borderId="63">
      <alignment horizontal="right" vertical="center"/>
    </xf>
    <xf numFmtId="214" fontId="6" fillId="0" borderId="63">
      <alignment horizontal="right" vertical="center"/>
    </xf>
    <xf numFmtId="214" fontId="6" fillId="0" borderId="63">
      <alignment horizontal="right" vertical="center"/>
    </xf>
    <xf numFmtId="199" fontId="126" fillId="0" borderId="63">
      <alignment horizontal="right" vertical="center"/>
    </xf>
    <xf numFmtId="320" fontId="210" fillId="0" borderId="63">
      <alignment horizontal="right" vertical="center"/>
    </xf>
    <xf numFmtId="219" fontId="128" fillId="0" borderId="63">
      <alignment horizontal="right" vertical="center"/>
    </xf>
    <xf numFmtId="320" fontId="210" fillId="0" borderId="63">
      <alignment horizontal="right" vertical="center"/>
    </xf>
    <xf numFmtId="199" fontId="126" fillId="0" borderId="63">
      <alignment horizontal="right" vertical="center"/>
    </xf>
    <xf numFmtId="199" fontId="126" fillId="0" borderId="63">
      <alignment horizontal="right" vertical="center"/>
    </xf>
    <xf numFmtId="320" fontId="210" fillId="0" borderId="63">
      <alignment horizontal="right" vertical="center"/>
    </xf>
    <xf numFmtId="320" fontId="210" fillId="0" borderId="63">
      <alignment horizontal="right" vertical="center"/>
    </xf>
    <xf numFmtId="0" fontId="181" fillId="0" borderId="62" applyNumberFormat="0" applyFont="0" applyBorder="0" applyAlignment="0">
      <alignment horizontal="center"/>
    </xf>
    <xf numFmtId="203" fontId="11" fillId="0" borderId="63">
      <alignment horizontal="right" vertical="center"/>
    </xf>
    <xf numFmtId="199" fontId="126" fillId="0" borderId="63">
      <alignment horizontal="right" vertical="center"/>
    </xf>
    <xf numFmtId="212" fontId="11" fillId="0" borderId="63">
      <alignment horizontal="right" vertical="center"/>
    </xf>
    <xf numFmtId="214" fontId="6"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49" fontId="214" fillId="0" borderId="62">
      <alignment vertical="center"/>
    </xf>
    <xf numFmtId="173" fontId="305" fillId="0" borderId="64" applyNumberFormat="0" applyFont="0" applyFill="0" applyBorder="0">
      <alignment horizontal="center"/>
    </xf>
    <xf numFmtId="212" fontId="11" fillId="0" borderId="63">
      <alignment horizontal="right" vertical="center"/>
    </xf>
    <xf numFmtId="199" fontId="126" fillId="0" borderId="63">
      <alignment horizontal="right" vertical="center"/>
    </xf>
    <xf numFmtId="199" fontId="126" fillId="0" borderId="63">
      <alignment horizontal="right" vertical="center"/>
    </xf>
    <xf numFmtId="189" fontId="6" fillId="0" borderId="63">
      <alignment horizontal="right" vertical="center"/>
    </xf>
    <xf numFmtId="10" fontId="166" fillId="25" borderId="62" applyNumberFormat="0" applyBorder="0" applyAlignment="0" applyProtection="0"/>
    <xf numFmtId="189" fontId="6" fillId="0" borderId="63">
      <alignment horizontal="right" vertical="center"/>
    </xf>
    <xf numFmtId="199" fontId="126" fillId="0" borderId="63">
      <alignment horizontal="right" vertical="center"/>
    </xf>
    <xf numFmtId="212" fontId="11" fillId="0" borderId="63">
      <alignment horizontal="right" vertical="center"/>
    </xf>
    <xf numFmtId="201" fontId="120" fillId="0" borderId="63">
      <alignment horizontal="right" vertical="center"/>
    </xf>
    <xf numFmtId="221" fontId="128" fillId="0" borderId="63">
      <alignment horizontal="right" vertical="center"/>
    </xf>
    <xf numFmtId="219" fontId="128" fillId="0" borderId="63">
      <alignment horizontal="right" vertical="center"/>
    </xf>
    <xf numFmtId="10" fontId="166" fillId="55" borderId="62" applyNumberFormat="0" applyBorder="0" applyAlignment="0" applyProtection="0"/>
    <xf numFmtId="10" fontId="166" fillId="55" borderId="62" applyNumberFormat="0" applyBorder="0" applyAlignment="0" applyProtection="0"/>
    <xf numFmtId="10" fontId="166" fillId="25" borderId="62" applyNumberFormat="0" applyBorder="0" applyAlignment="0" applyProtection="0"/>
    <xf numFmtId="10" fontId="166" fillId="25" borderId="62" applyNumberFormat="0" applyBorder="0" applyAlignment="0" applyProtection="0"/>
    <xf numFmtId="10" fontId="166" fillId="25" borderId="62" applyNumberFormat="0" applyBorder="0" applyAlignment="0" applyProtection="0"/>
    <xf numFmtId="201" fontId="120" fillId="0" borderId="63">
      <alignment horizontal="right" vertical="center"/>
    </xf>
    <xf numFmtId="221" fontId="128" fillId="0" borderId="63">
      <alignment horizontal="right" vertical="center"/>
    </xf>
    <xf numFmtId="199" fontId="126" fillId="0" borderId="63">
      <alignment horizontal="right" vertical="center"/>
    </xf>
    <xf numFmtId="251" fontId="11" fillId="0" borderId="63">
      <alignment horizontal="right" vertical="center"/>
    </xf>
    <xf numFmtId="199" fontId="126" fillId="0" borderId="63">
      <alignment horizontal="right" vertical="center"/>
    </xf>
    <xf numFmtId="221" fontId="128"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251" fontId="11" fillId="0" borderId="63">
      <alignment horizontal="right" vertical="center"/>
    </xf>
    <xf numFmtId="241" fontId="136" fillId="0" borderId="63">
      <alignment horizontal="right" vertical="center"/>
    </xf>
    <xf numFmtId="320" fontId="210" fillId="0" borderId="63">
      <alignment horizontal="right" vertical="center"/>
    </xf>
    <xf numFmtId="320" fontId="210"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212" fontId="11" fillId="0" borderId="63">
      <alignment horizontal="right" vertical="center"/>
    </xf>
    <xf numFmtId="214" fontId="6" fillId="0" borderId="63">
      <alignment horizontal="right" vertical="center"/>
    </xf>
    <xf numFmtId="221" fontId="128" fillId="0" borderId="63">
      <alignment horizontal="right" vertical="center"/>
    </xf>
    <xf numFmtId="199" fontId="126" fillId="0" borderId="63">
      <alignment horizontal="right" vertical="center"/>
    </xf>
    <xf numFmtId="199" fontId="126" fillId="0" borderId="63">
      <alignment horizontal="right" vertical="center"/>
    </xf>
    <xf numFmtId="227" fontId="139" fillId="0" borderId="63">
      <alignment horizontal="right" vertical="center"/>
    </xf>
    <xf numFmtId="199" fontId="126" fillId="0" borderId="63">
      <alignment horizontal="right" vertical="center"/>
    </xf>
    <xf numFmtId="199" fontId="126" fillId="0" borderId="63">
      <alignment horizontal="right" vertical="center"/>
    </xf>
    <xf numFmtId="227" fontId="6" fillId="0" borderId="64"/>
    <xf numFmtId="221"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01" fontId="120" fillId="0" borderId="63">
      <alignment horizontal="right" vertical="center"/>
    </xf>
    <xf numFmtId="0" fontId="1" fillId="0" borderId="0"/>
    <xf numFmtId="199" fontId="126" fillId="0" borderId="63">
      <alignment horizontal="right" vertical="center"/>
    </xf>
    <xf numFmtId="199" fontId="126" fillId="0" borderId="63">
      <alignment horizontal="right" vertical="center"/>
    </xf>
    <xf numFmtId="201" fontId="120" fillId="0" borderId="63">
      <alignment horizontal="right" vertical="center"/>
    </xf>
    <xf numFmtId="0" fontId="122" fillId="0" borderId="58" applyNumberFormat="0" applyAlignment="0">
      <alignment horizont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221" fontId="128" fillId="0" borderId="63">
      <alignment horizontal="right" vertical="center"/>
    </xf>
    <xf numFmtId="199" fontId="126" fillId="0" borderId="63">
      <alignment horizontal="right" vertical="center"/>
    </xf>
    <xf numFmtId="214" fontId="6" fillId="0" borderId="63">
      <alignment horizontal="right" vertical="center"/>
    </xf>
    <xf numFmtId="214" fontId="6"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227" fontId="139" fillId="0" borderId="63">
      <alignment horizontal="right" vertical="center"/>
    </xf>
    <xf numFmtId="199" fontId="126" fillId="0" borderId="63">
      <alignment horizontal="right" vertical="center"/>
    </xf>
    <xf numFmtId="227" fontId="139" fillId="0" borderId="63">
      <alignment horizontal="right" vertical="center"/>
    </xf>
    <xf numFmtId="227" fontId="139" fillId="0" borderId="63">
      <alignment horizontal="right" vertical="center"/>
    </xf>
    <xf numFmtId="227" fontId="139" fillId="0" borderId="63">
      <alignment horizontal="right" vertical="center"/>
    </xf>
    <xf numFmtId="201" fontId="120" fillId="0" borderId="63">
      <alignment horizontal="right" vertical="center"/>
    </xf>
    <xf numFmtId="189" fontId="6" fillId="0" borderId="63">
      <alignment horizontal="right" vertical="center"/>
    </xf>
    <xf numFmtId="250" fontId="11" fillId="0" borderId="63">
      <alignment horizontal="right" vertical="center"/>
    </xf>
    <xf numFmtId="199" fontId="126"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241" fontId="136" fillId="0" borderId="63">
      <alignment horizontal="right" vertical="center"/>
    </xf>
    <xf numFmtId="241" fontId="136" fillId="0" borderId="63">
      <alignment horizontal="right" vertical="center"/>
    </xf>
    <xf numFmtId="199" fontId="126" fillId="0" borderId="63">
      <alignment horizontal="right" vertical="center"/>
    </xf>
    <xf numFmtId="212" fontId="11" fillId="0" borderId="63">
      <alignment horizontal="right" vertical="center"/>
    </xf>
    <xf numFmtId="219" fontId="128" fillId="0" borderId="63">
      <alignment horizontal="right" vertical="center"/>
    </xf>
    <xf numFmtId="219" fontId="128" fillId="0" borderId="63">
      <alignment horizontal="right" vertical="center"/>
    </xf>
    <xf numFmtId="227" fontId="139" fillId="0" borderId="63">
      <alignment horizontal="right" vertical="center"/>
    </xf>
    <xf numFmtId="201" fontId="120" fillId="0" borderId="63">
      <alignment horizontal="right" vertical="center"/>
    </xf>
    <xf numFmtId="201" fontId="120" fillId="0" borderId="63">
      <alignment horizontal="right" vertical="center"/>
    </xf>
    <xf numFmtId="227" fontId="139" fillId="0" borderId="63">
      <alignment horizontal="righ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199" fontId="126" fillId="0" borderId="63">
      <alignment horizontal="right" vertical="center"/>
    </xf>
    <xf numFmtId="227" fontId="139" fillId="0" borderId="63">
      <alignment horizontal="right" vertical="center"/>
    </xf>
    <xf numFmtId="199" fontId="126" fillId="0" borderId="63">
      <alignment horizontal="right" vertical="center"/>
    </xf>
    <xf numFmtId="219" fontId="128" fillId="0" borderId="63">
      <alignment horizontal="right" vertical="center"/>
    </xf>
    <xf numFmtId="241" fontId="136" fillId="0" borderId="63">
      <alignment horizontal="right" vertical="center"/>
    </xf>
    <xf numFmtId="241" fontId="136" fillId="0" borderId="63">
      <alignment horizontal="right" vertical="center"/>
    </xf>
    <xf numFmtId="214" fontId="6" fillId="0" borderId="63">
      <alignment horizontal="right" vertical="center"/>
    </xf>
    <xf numFmtId="221" fontId="128" fillId="0" borderId="63">
      <alignment horizontal="right" vertical="center"/>
    </xf>
    <xf numFmtId="251" fontId="11" fillId="0" borderId="63">
      <alignment horizontal="right" vertical="center"/>
    </xf>
    <xf numFmtId="221" fontId="128" fillId="0" borderId="63">
      <alignment horizontal="right" vertical="center"/>
    </xf>
    <xf numFmtId="221" fontId="128" fillId="0" borderId="63">
      <alignment horizontal="right" vertical="center"/>
    </xf>
    <xf numFmtId="214" fontId="6" fillId="0" borderId="63">
      <alignment horizontal="right" vertical="center"/>
    </xf>
    <xf numFmtId="212" fontId="11" fillId="0" borderId="63">
      <alignment horizontal="right" vertical="center"/>
    </xf>
    <xf numFmtId="212" fontId="11" fillId="0" borderId="63">
      <alignment horizontal="right" vertical="center"/>
    </xf>
    <xf numFmtId="201" fontId="120" fillId="0" borderId="63">
      <alignment horizontal="right" vertical="center"/>
    </xf>
    <xf numFmtId="214" fontId="6" fillId="0" borderId="63">
      <alignment horizontal="right" vertical="center"/>
    </xf>
    <xf numFmtId="212" fontId="11" fillId="0" borderId="63">
      <alignment horizontal="right" vertical="center"/>
    </xf>
    <xf numFmtId="221" fontId="128" fillId="0" borderId="63">
      <alignment horizontal="right" vertical="center"/>
    </xf>
    <xf numFmtId="199" fontId="12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3" fontId="129" fillId="0" borderId="62"/>
    <xf numFmtId="189" fontId="6" fillId="0" borderId="63">
      <alignment horizontal="right" vertical="center"/>
    </xf>
    <xf numFmtId="189" fontId="6" fillId="0" borderId="63">
      <alignment horizontal="right" vertical="center"/>
    </xf>
    <xf numFmtId="219" fontId="128"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201" fontId="120" fillId="0" borderId="63">
      <alignment horizontal="right" vertical="center"/>
    </xf>
    <xf numFmtId="199" fontId="12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99" fontId="126" fillId="0" borderId="63">
      <alignment horizontal="right" vertical="center"/>
    </xf>
    <xf numFmtId="189" fontId="6" fillId="0" borderId="63">
      <alignment horizontal="right" vertical="center"/>
    </xf>
    <xf numFmtId="189" fontId="6" fillId="0" borderId="63">
      <alignment horizontal="right" vertical="center"/>
    </xf>
    <xf numFmtId="219" fontId="128" fillId="0" borderId="63">
      <alignment horizontal="right" vertical="center"/>
    </xf>
    <xf numFmtId="189" fontId="6"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27" fontId="139" fillId="0" borderId="63">
      <alignment horizontal="right" vertical="center"/>
    </xf>
    <xf numFmtId="199" fontId="126" fillId="0" borderId="63">
      <alignment horizontal="right" vertical="center"/>
    </xf>
    <xf numFmtId="203" fontId="11" fillId="0" borderId="63">
      <alignment horizontal="right" vertical="center"/>
    </xf>
    <xf numFmtId="221" fontId="128" fillId="0" borderId="63">
      <alignment horizontal="right" vertical="center"/>
    </xf>
    <xf numFmtId="221" fontId="128" fillId="0" borderId="63">
      <alignment horizontal="right" vertical="center"/>
    </xf>
    <xf numFmtId="251" fontId="11" fillId="0" borderId="63">
      <alignment horizontal="right" vertical="center"/>
    </xf>
    <xf numFmtId="251" fontId="11" fillId="0" borderId="63">
      <alignment horizontal="right" vertical="center"/>
    </xf>
    <xf numFmtId="227" fontId="139" fillId="0" borderId="63">
      <alignment horizontal="right" vertical="center"/>
    </xf>
    <xf numFmtId="227" fontId="139" fillId="0" borderId="63">
      <alignment horizontal="right" vertical="center"/>
    </xf>
    <xf numFmtId="189" fontId="6" fillId="0" borderId="63">
      <alignment horizontal="right" vertical="center"/>
    </xf>
    <xf numFmtId="250" fontId="11"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01" fontId="120"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0" fontId="166" fillId="25" borderId="62" applyNumberFormat="0" applyBorder="0" applyAlignment="0" applyProtection="0"/>
    <xf numFmtId="320" fontId="210" fillId="0" borderId="63">
      <alignment horizontal="right" vertical="center"/>
    </xf>
    <xf numFmtId="320" fontId="210" fillId="0" borderId="63">
      <alignment horizontal="righ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320" fontId="210" fillId="0" borderId="63">
      <alignment horizontal="right" vertical="center"/>
    </xf>
    <xf numFmtId="0" fontId="264" fillId="0" borderId="64" applyNumberFormat="0" applyBorder="0" applyAlignment="0">
      <alignment horizontal="center"/>
    </xf>
    <xf numFmtId="250" fontId="11"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0" fontId="279" fillId="60" borderId="62">
      <alignment horizontal="lef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0" fontId="306" fillId="0" borderId="62" applyNumberFormat="0" applyFont="0" applyFill="0" applyBorder="0" applyAlignment="0">
      <alignment horizontal="center"/>
    </xf>
    <xf numFmtId="0" fontId="306" fillId="0" borderId="62" applyNumberFormat="0" applyFont="0" applyFill="0" applyBorder="0" applyAlignment="0">
      <alignment horizontal="center"/>
    </xf>
    <xf numFmtId="199" fontId="126" fillId="0" borderId="63">
      <alignment horizontal="right" vertical="center"/>
    </xf>
    <xf numFmtId="219" fontId="128" fillId="0" borderId="63">
      <alignment horizontal="right" vertical="center"/>
    </xf>
    <xf numFmtId="189" fontId="6" fillId="0" borderId="63">
      <alignment horizontal="right" vertical="center"/>
    </xf>
    <xf numFmtId="214" fontId="6" fillId="0" borderId="63">
      <alignment horizontal="right" vertical="center"/>
    </xf>
    <xf numFmtId="214" fontId="6" fillId="0" borderId="63">
      <alignment horizontal="right" vertical="center"/>
    </xf>
    <xf numFmtId="189" fontId="6" fillId="0" borderId="63">
      <alignment horizontal="right" vertical="center"/>
    </xf>
    <xf numFmtId="189" fontId="6" fillId="0" borderId="63">
      <alignment horizontal="right" vertical="center"/>
    </xf>
    <xf numFmtId="221" fontId="128" fillId="0" borderId="63">
      <alignment horizontal="right" vertical="center"/>
    </xf>
    <xf numFmtId="199" fontId="126" fillId="0" borderId="63">
      <alignment horizontal="right" vertical="center"/>
    </xf>
    <xf numFmtId="250" fontId="11" fillId="0" borderId="63">
      <alignment horizontal="right" vertical="center"/>
    </xf>
    <xf numFmtId="279" fontId="122" fillId="0" borderId="62"/>
    <xf numFmtId="189" fontId="6" fillId="0" borderId="63">
      <alignment horizontal="right" vertical="center"/>
    </xf>
    <xf numFmtId="227" fontId="139" fillId="0" borderId="63">
      <alignment horizontal="right" vertical="center"/>
    </xf>
    <xf numFmtId="199" fontId="126" fillId="0" borderId="63">
      <alignment horizontal="right" vertical="center"/>
    </xf>
    <xf numFmtId="251" fontId="11"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27" fontId="139" fillId="0" borderId="63">
      <alignment horizontal="right" vertical="center"/>
    </xf>
    <xf numFmtId="219" fontId="128" fillId="0" borderId="63">
      <alignment horizontal="right" vertical="center"/>
    </xf>
    <xf numFmtId="0" fontId="1" fillId="0" borderId="0"/>
    <xf numFmtId="214" fontId="6" fillId="0" borderId="63">
      <alignment horizontal="right" vertical="center"/>
    </xf>
    <xf numFmtId="199" fontId="126" fillId="0" borderId="63">
      <alignment horizontal="right" vertical="center"/>
    </xf>
    <xf numFmtId="43" fontId="94" fillId="0" borderId="0" applyFont="0" applyFill="0" applyBorder="0" applyAlignment="0" applyProtection="0"/>
    <xf numFmtId="214" fontId="6" fillId="0" borderId="63">
      <alignment horizontal="right" vertical="center"/>
    </xf>
    <xf numFmtId="291" fontId="194" fillId="0" borderId="64"/>
    <xf numFmtId="219" fontId="128" fillId="0" borderId="63">
      <alignment horizontal="right" vertical="center"/>
    </xf>
    <xf numFmtId="0" fontId="1" fillId="0" borderId="0"/>
    <xf numFmtId="189" fontId="6" fillId="0" borderId="63">
      <alignment horizontal="right" vertical="center"/>
    </xf>
    <xf numFmtId="189" fontId="6" fillId="0" borderId="63">
      <alignment horizontal="right" vertical="center"/>
    </xf>
    <xf numFmtId="214"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214" fontId="6" fillId="0" borderId="63">
      <alignment horizontal="right" vertical="center"/>
    </xf>
    <xf numFmtId="189" fontId="6" fillId="0" borderId="63">
      <alignment horizontal="right" vertical="center"/>
    </xf>
    <xf numFmtId="0" fontId="136" fillId="0" borderId="58" applyNumberFormat="0" applyBorder="0" applyAlignment="0"/>
    <xf numFmtId="189" fontId="6" fillId="0" borderId="63">
      <alignment horizontal="right" vertical="center"/>
    </xf>
    <xf numFmtId="219" fontId="128" fillId="0" borderId="63">
      <alignment horizontal="right" vertical="center"/>
    </xf>
    <xf numFmtId="3" fontId="273" fillId="0" borderId="58" applyNumberFormat="0" applyAlignment="0">
      <alignment horizontal="left" wrapText="1"/>
    </xf>
    <xf numFmtId="0" fontId="274" fillId="0" borderId="59" applyNumberFormat="0" applyBorder="0" applyAlignment="0">
      <alignment vertical="center"/>
    </xf>
    <xf numFmtId="221" fontId="128" fillId="0" borderId="63">
      <alignment horizontal="right" vertical="center"/>
    </xf>
    <xf numFmtId="189" fontId="6" fillId="0" borderId="63">
      <alignment horizontal="right" vertical="center"/>
    </xf>
    <xf numFmtId="212" fontId="11" fillId="0" borderId="63">
      <alignment horizontal="right" vertical="center"/>
    </xf>
    <xf numFmtId="212" fontId="11" fillId="0" borderId="63">
      <alignment horizontal="right" vertical="center"/>
    </xf>
    <xf numFmtId="221" fontId="128" fillId="0" borderId="63">
      <alignment horizontal="right" vertical="center"/>
    </xf>
    <xf numFmtId="199" fontId="126" fillId="0" borderId="63">
      <alignment horizontal="right" vertical="center"/>
    </xf>
    <xf numFmtId="221" fontId="128" fillId="0" borderId="63">
      <alignment horizontal="right" vertical="center"/>
    </xf>
    <xf numFmtId="189" fontId="6" fillId="0" borderId="63">
      <alignment horizontal="right" vertical="center"/>
    </xf>
    <xf numFmtId="250" fontId="11" fillId="0" borderId="63">
      <alignment horizontal="right" vertical="center"/>
    </xf>
    <xf numFmtId="241" fontId="136" fillId="0" borderId="63">
      <alignment horizontal="right" vertical="center"/>
    </xf>
    <xf numFmtId="1" fontId="308" fillId="0" borderId="62" applyBorder="0" applyAlignment="0">
      <alignment horizontal="center"/>
    </xf>
    <xf numFmtId="189" fontId="6" fillId="0" borderId="63">
      <alignment horizontal="right" vertical="center"/>
    </xf>
    <xf numFmtId="0" fontId="1" fillId="0" borderId="0"/>
    <xf numFmtId="199" fontId="126"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227" fontId="6" fillId="0" borderId="64"/>
    <xf numFmtId="189" fontId="6" fillId="0" borderId="63">
      <alignment horizontal="right" vertical="center"/>
    </xf>
    <xf numFmtId="214" fontId="6" fillId="0" borderId="63">
      <alignment horizontal="right" vertical="center"/>
    </xf>
    <xf numFmtId="219" fontId="128" fillId="0" borderId="63">
      <alignment horizontal="right" vertical="center"/>
    </xf>
    <xf numFmtId="227" fontId="139" fillId="0" borderId="63">
      <alignment horizontal="right" vertical="center"/>
    </xf>
    <xf numFmtId="221"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01" fontId="120" fillId="0" borderId="63">
      <alignment horizontal="right" vertical="center"/>
    </xf>
    <xf numFmtId="10" fontId="166" fillId="25" borderId="62" applyNumberFormat="0" applyBorder="0" applyAlignment="0" applyProtection="0"/>
    <xf numFmtId="212" fontId="11" fillId="0" borderId="63">
      <alignment horizontal="right" vertical="center"/>
    </xf>
    <xf numFmtId="43" fontId="94" fillId="0" borderId="0" applyFont="0" applyFill="0" applyBorder="0" applyAlignment="0" applyProtection="0"/>
    <xf numFmtId="189" fontId="6" fillId="0" borderId="63">
      <alignment horizontal="right" vertical="center"/>
    </xf>
    <xf numFmtId="189" fontId="6" fillId="0" borderId="63">
      <alignment horizontal="right" vertical="center"/>
    </xf>
    <xf numFmtId="5" fontId="159" fillId="0" borderId="61">
      <alignment horizontal="left" vertical="top"/>
    </xf>
    <xf numFmtId="287" fontId="280" fillId="61" borderId="61"/>
    <xf numFmtId="219" fontId="128" fillId="0" borderId="63">
      <alignment horizontal="right" vertical="center"/>
    </xf>
    <xf numFmtId="173" fontId="305" fillId="0" borderId="64" applyNumberFormat="0" applyFont="0" applyFill="0" applyBorder="0">
      <alignment horizont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212" fontId="11" fillId="0" borderId="63">
      <alignment horizontal="right" vertical="center"/>
    </xf>
    <xf numFmtId="199" fontId="126" fillId="0" borderId="63">
      <alignment horizontal="right" vertical="center"/>
    </xf>
    <xf numFmtId="221" fontId="128" fillId="0" borderId="63">
      <alignment horizontal="right" vertical="center"/>
    </xf>
    <xf numFmtId="10" fontId="166" fillId="25" borderId="62" applyNumberFormat="0" applyBorder="0" applyAlignment="0" applyProtection="0"/>
    <xf numFmtId="221" fontId="128" fillId="0" borderId="63">
      <alignment horizontal="right" vertical="center"/>
    </xf>
    <xf numFmtId="189" fontId="6"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189" fontId="6" fillId="0" borderId="63">
      <alignment horizontal="right" vertical="center"/>
    </xf>
    <xf numFmtId="221" fontId="128" fillId="0" borderId="63">
      <alignment horizontal="right" vertical="center"/>
    </xf>
    <xf numFmtId="221" fontId="128" fillId="0" borderId="63">
      <alignment horizontal="right" vertical="center"/>
    </xf>
    <xf numFmtId="199" fontId="126" fillId="0" borderId="63">
      <alignment horizontal="right" vertical="center"/>
    </xf>
    <xf numFmtId="199" fontId="126" fillId="0" borderId="63">
      <alignment horizontal="right" vertical="center"/>
    </xf>
    <xf numFmtId="199" fontId="126" fillId="0" borderId="63">
      <alignment horizontal="right" vertical="center"/>
    </xf>
    <xf numFmtId="219" fontId="128" fillId="0" borderId="63">
      <alignment horizontal="right" vertical="center"/>
    </xf>
    <xf numFmtId="221" fontId="128" fillId="0" borderId="63">
      <alignment horizontal="right" vertical="center"/>
    </xf>
    <xf numFmtId="199" fontId="126" fillId="0" borderId="63">
      <alignment horizontal="right" vertical="center"/>
    </xf>
    <xf numFmtId="203" fontId="11" fillId="0" borderId="63">
      <alignment horizontal="right" vertical="center"/>
    </xf>
    <xf numFmtId="219" fontId="128" fillId="0" borderId="63">
      <alignment horizontal="right" vertical="center"/>
    </xf>
    <xf numFmtId="219" fontId="128" fillId="0" borderId="63">
      <alignment horizontal="right" vertical="center"/>
    </xf>
    <xf numFmtId="199" fontId="126" fillId="0" borderId="63">
      <alignment horizontal="right" vertical="center"/>
    </xf>
    <xf numFmtId="214" fontId="6" fillId="0" borderId="63">
      <alignment horizontal="right" vertical="center"/>
    </xf>
    <xf numFmtId="250" fontId="11" fillId="0" borderId="63">
      <alignment horizontal="right" vertical="center"/>
    </xf>
    <xf numFmtId="212" fontId="11" fillId="0" borderId="63">
      <alignment horizontal="right" vertical="center"/>
    </xf>
    <xf numFmtId="0" fontId="1" fillId="0" borderId="0"/>
    <xf numFmtId="173" fontId="192" fillId="0" borderId="64" applyNumberFormat="0" applyFont="0" applyFill="0" applyBorder="0">
      <alignment horizontal="center"/>
    </xf>
    <xf numFmtId="189" fontId="6" fillId="0" borderId="63">
      <alignment horizontal="right" vertical="center"/>
    </xf>
    <xf numFmtId="0" fontId="1" fillId="0" borderId="0"/>
    <xf numFmtId="0" fontId="1" fillId="0" borderId="0"/>
    <xf numFmtId="219" fontId="128" fillId="0" borderId="63">
      <alignment horizontal="right" vertical="center"/>
    </xf>
    <xf numFmtId="250" fontId="11" fillId="0" borderId="63">
      <alignment horizontal="right" vertical="center"/>
    </xf>
    <xf numFmtId="0" fontId="1" fillId="0" borderId="0"/>
    <xf numFmtId="199" fontId="126" fillId="0" borderId="63">
      <alignment horizontal="right" vertical="center"/>
    </xf>
    <xf numFmtId="214" fontId="6"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12" fontId="11" fillId="0" borderId="63">
      <alignment horizontal="right" vertical="center"/>
    </xf>
    <xf numFmtId="221" fontId="128" fillId="0" borderId="63">
      <alignment horizontal="right" vertical="center"/>
    </xf>
    <xf numFmtId="0" fontId="264" fillId="0" borderId="64" applyNumberFormat="0" applyBorder="0" applyAlignment="0">
      <alignment horizontal="center"/>
    </xf>
    <xf numFmtId="199" fontId="126"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189" fontId="6" fillId="0" borderId="63">
      <alignment horizontal="right" vertical="center"/>
    </xf>
    <xf numFmtId="199" fontId="126" fillId="0" borderId="63">
      <alignment horizontal="right" vertical="center"/>
    </xf>
    <xf numFmtId="199" fontId="126" fillId="0" borderId="63">
      <alignment horizontal="right" vertical="center"/>
    </xf>
    <xf numFmtId="189" fontId="6" fillId="0" borderId="63">
      <alignment horizontal="right" vertical="center"/>
    </xf>
    <xf numFmtId="221" fontId="128" fillId="0" borderId="63">
      <alignment horizontal="right" vertical="center"/>
    </xf>
    <xf numFmtId="221" fontId="128" fillId="0" borderId="63">
      <alignment horizontal="right" vertical="center"/>
    </xf>
    <xf numFmtId="189" fontId="6" fillId="0" borderId="63">
      <alignment horizontal="right" vertical="center"/>
    </xf>
    <xf numFmtId="199" fontId="126" fillId="0" borderId="63">
      <alignment horizontal="right" vertical="center"/>
    </xf>
    <xf numFmtId="221" fontId="128" fillId="0" borderId="63">
      <alignment horizontal="right" vertical="center"/>
    </xf>
    <xf numFmtId="214" fontId="6" fillId="0" borderId="63">
      <alignment horizontal="right" vertical="center"/>
    </xf>
    <xf numFmtId="199" fontId="126" fillId="0" borderId="63">
      <alignment horizontal="right" vertical="center"/>
    </xf>
    <xf numFmtId="189" fontId="6"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214" fontId="6" fillId="0" borderId="63">
      <alignment horizontal="right" vertical="center"/>
    </xf>
    <xf numFmtId="173" fontId="192" fillId="0" borderId="64" applyNumberFormat="0" applyFont="0" applyFill="0" applyBorder="0">
      <alignment horizontal="center"/>
    </xf>
    <xf numFmtId="227" fontId="6" fillId="0" borderId="64"/>
    <xf numFmtId="286" fontId="188" fillId="43" borderId="61">
      <alignment vertical="top"/>
    </xf>
    <xf numFmtId="219" fontId="128" fillId="0" borderId="63">
      <alignment horizontal="right" vertical="center"/>
    </xf>
    <xf numFmtId="189" fontId="6" fillId="0" borderId="63">
      <alignment horizontal="right" vertical="center"/>
    </xf>
    <xf numFmtId="219" fontId="128" fillId="0" borderId="63">
      <alignment horizontal="right" vertical="center"/>
    </xf>
    <xf numFmtId="199" fontId="126" fillId="0" borderId="63">
      <alignment horizontal="right" vertical="center"/>
    </xf>
    <xf numFmtId="189" fontId="6" fillId="0" borderId="63">
      <alignment horizontal="right" vertical="center"/>
    </xf>
    <xf numFmtId="0" fontId="1" fillId="0" borderId="0"/>
    <xf numFmtId="219" fontId="128" fillId="0" borderId="63">
      <alignment horizontal="right" vertical="center"/>
    </xf>
    <xf numFmtId="199" fontId="126" fillId="0" borderId="63">
      <alignment horizontal="right" vertical="center"/>
    </xf>
    <xf numFmtId="221" fontId="128" fillId="0" borderId="63">
      <alignment horizontal="right" vertical="center"/>
    </xf>
    <xf numFmtId="199" fontId="126" fillId="0" borderId="63">
      <alignment horizontal="right" vertical="center"/>
    </xf>
    <xf numFmtId="250" fontId="11" fillId="0" borderId="63">
      <alignment horizontal="right" vertical="center"/>
    </xf>
    <xf numFmtId="221" fontId="128" fillId="0" borderId="63">
      <alignment horizontal="right" vertical="center"/>
    </xf>
    <xf numFmtId="189" fontId="6" fillId="0" borderId="63">
      <alignment horizontal="right" vertical="center"/>
    </xf>
    <xf numFmtId="214" fontId="6" fillId="0" borderId="63">
      <alignment horizontal="right" vertical="center"/>
    </xf>
    <xf numFmtId="199" fontId="126" fillId="0" borderId="63">
      <alignment horizontal="right" vertical="center"/>
    </xf>
    <xf numFmtId="219" fontId="128" fillId="0" borderId="63">
      <alignment horizontal="right" vertical="center"/>
    </xf>
    <xf numFmtId="199" fontId="126" fillId="0" borderId="63">
      <alignment horizontal="right" vertical="center"/>
    </xf>
    <xf numFmtId="199" fontId="126" fillId="0" borderId="63">
      <alignment horizontal="right" vertical="center"/>
    </xf>
    <xf numFmtId="221" fontId="128" fillId="0" borderId="63">
      <alignment horizontal="right" vertical="center"/>
    </xf>
    <xf numFmtId="201" fontId="120" fillId="0" borderId="63">
      <alignment horizontal="right" vertical="center"/>
    </xf>
    <xf numFmtId="221" fontId="128" fillId="0" borderId="63">
      <alignment horizontal="right" vertical="center"/>
    </xf>
    <xf numFmtId="219" fontId="128" fillId="0" borderId="63">
      <alignment horizontal="right" vertical="center"/>
    </xf>
    <xf numFmtId="189" fontId="6" fillId="0" borderId="63">
      <alignment horizontal="right" vertical="center"/>
    </xf>
    <xf numFmtId="0" fontId="126" fillId="0" borderId="62"/>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189" fontId="6" fillId="0" borderId="63">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51">
    <xf numFmtId="0" fontId="0" fillId="0" borderId="0" xfId="0"/>
    <xf numFmtId="0" fontId="4" fillId="0" borderId="0" xfId="46"/>
    <xf numFmtId="0" fontId="8" fillId="0" borderId="0" xfId="46" applyFont="1"/>
    <xf numFmtId="0" fontId="5" fillId="0" borderId="0" xfId="46" applyFont="1" applyAlignment="1">
      <alignment horizontal="left"/>
    </xf>
    <xf numFmtId="0" fontId="5" fillId="0" borderId="0" xfId="46" applyFont="1" applyAlignment="1">
      <alignment horizontal="center"/>
    </xf>
    <xf numFmtId="0" fontId="13" fillId="0" borderId="0" xfId="46" applyFont="1"/>
    <xf numFmtId="0" fontId="14" fillId="0" borderId="10" xfId="47" quotePrefix="1" applyFont="1" applyBorder="1" applyAlignment="1" applyProtection="1">
      <alignment horizontal="center" vertical="center" wrapText="1"/>
      <protection locked="0"/>
    </xf>
    <xf numFmtId="3" fontId="14" fillId="0" borderId="10" xfId="47" quotePrefix="1" applyNumberFormat="1" applyFont="1" applyBorder="1" applyAlignment="1" applyProtection="1">
      <alignment horizontal="center" vertical="center" wrapText="1"/>
      <protection locked="0"/>
    </xf>
    <xf numFmtId="0" fontId="13" fillId="0" borderId="10" xfId="46" applyFont="1" applyBorder="1"/>
    <xf numFmtId="0" fontId="14" fillId="0" borderId="0" xfId="46" applyFont="1"/>
    <xf numFmtId="0" fontId="10" fillId="24" borderId="10" xfId="47" applyFont="1" applyFill="1" applyBorder="1" applyAlignment="1" applyProtection="1">
      <alignment horizontal="center" vertical="center"/>
      <protection locked="0"/>
    </xf>
    <xf numFmtId="0" fontId="10" fillId="24" borderId="10" xfId="46" applyFont="1" applyFill="1" applyBorder="1" applyAlignment="1">
      <alignment horizontal="left" vertical="center" wrapText="1"/>
    </xf>
    <xf numFmtId="0" fontId="10" fillId="24" borderId="10" xfId="46" applyFont="1" applyFill="1" applyBorder="1" applyAlignment="1">
      <alignment horizontal="center" vertical="center" wrapText="1"/>
    </xf>
    <xf numFmtId="3" fontId="10" fillId="24" borderId="10" xfId="32" applyNumberFormat="1" applyFont="1" applyFill="1" applyBorder="1" applyAlignment="1" applyProtection="1">
      <alignment horizontal="right" vertical="center"/>
      <protection locked="0"/>
    </xf>
    <xf numFmtId="3" fontId="10" fillId="24" borderId="10" xfId="46" applyNumberFormat="1" applyFont="1" applyFill="1" applyBorder="1" applyAlignment="1">
      <alignment vertical="center"/>
    </xf>
    <xf numFmtId="2" fontId="16" fillId="0" borderId="0" xfId="46" applyNumberFormat="1" applyFont="1" applyAlignment="1">
      <alignment vertical="center"/>
    </xf>
    <xf numFmtId="169" fontId="15" fillId="0" borderId="0" xfId="46" applyNumberFormat="1" applyFont="1" applyAlignment="1">
      <alignment vertical="center"/>
    </xf>
    <xf numFmtId="0" fontId="15" fillId="0" borderId="0" xfId="46" applyFont="1" applyAlignment="1">
      <alignment vertical="center"/>
    </xf>
    <xf numFmtId="0" fontId="13" fillId="24" borderId="10" xfId="47" applyFont="1" applyFill="1" applyBorder="1" applyAlignment="1" applyProtection="1">
      <alignment horizontal="center" vertical="center"/>
      <protection locked="0"/>
    </xf>
    <xf numFmtId="0" fontId="13" fillId="24" borderId="10" xfId="46" applyFont="1" applyFill="1" applyBorder="1" applyAlignment="1">
      <alignment horizontal="left" vertical="center" wrapText="1"/>
    </xf>
    <xf numFmtId="0" fontId="13" fillId="24" borderId="10" xfId="46" applyFont="1" applyFill="1" applyBorder="1" applyAlignment="1">
      <alignment horizontal="center" vertical="center" wrapText="1"/>
    </xf>
    <xf numFmtId="3" fontId="13" fillId="24" borderId="10" xfId="32" applyNumberFormat="1" applyFont="1" applyFill="1" applyBorder="1" applyAlignment="1" applyProtection="1">
      <alignment horizontal="right" vertical="center"/>
      <protection locked="0"/>
    </xf>
    <xf numFmtId="3" fontId="13" fillId="24" borderId="10" xfId="46" applyNumberFormat="1" applyFont="1" applyFill="1" applyBorder="1" applyAlignment="1">
      <alignment vertical="center"/>
    </xf>
    <xf numFmtId="0" fontId="16" fillId="0" borderId="0" xfId="46" applyFont="1" applyAlignment="1">
      <alignment vertical="center"/>
    </xf>
    <xf numFmtId="0" fontId="13" fillId="0" borderId="10" xfId="47" applyFont="1" applyBorder="1" applyAlignment="1" applyProtection="1">
      <alignment horizontal="center" vertical="center"/>
      <protection locked="0"/>
    </xf>
    <xf numFmtId="0" fontId="13" fillId="0" borderId="10" xfId="49" applyFont="1" applyBorder="1" applyAlignment="1">
      <alignment horizontal="left" vertical="center" wrapText="1"/>
    </xf>
    <xf numFmtId="0" fontId="13" fillId="0" borderId="10" xfId="49" applyFont="1" applyBorder="1" applyAlignment="1">
      <alignment horizontal="center" vertical="center" wrapText="1"/>
    </xf>
    <xf numFmtId="0" fontId="13" fillId="0" borderId="10" xfId="46" applyFont="1" applyBorder="1" applyAlignment="1">
      <alignment horizontal="center" vertical="center" wrapText="1"/>
    </xf>
    <xf numFmtId="168" fontId="13" fillId="0" borderId="10" xfId="32" applyNumberFormat="1" applyFont="1" applyFill="1" applyBorder="1" applyAlignment="1" applyProtection="1">
      <alignment horizontal="right" vertical="center"/>
      <protection locked="0"/>
    </xf>
    <xf numFmtId="3" fontId="13" fillId="0" borderId="10" xfId="32" applyNumberFormat="1" applyFont="1" applyFill="1" applyBorder="1" applyAlignment="1" applyProtection="1">
      <alignment vertical="center"/>
      <protection locked="0"/>
    </xf>
    <xf numFmtId="3" fontId="13" fillId="0" borderId="10" xfId="46" applyNumberFormat="1" applyFont="1" applyBorder="1" applyAlignment="1">
      <alignment vertical="center"/>
    </xf>
    <xf numFmtId="2" fontId="13" fillId="0" borderId="10" xfId="46" applyNumberFormat="1" applyFont="1" applyBorder="1" applyAlignment="1">
      <alignment vertical="center"/>
    </xf>
    <xf numFmtId="0" fontId="13" fillId="0" borderId="10" xfId="46" applyFont="1" applyBorder="1" applyAlignment="1">
      <alignment vertical="center"/>
    </xf>
    <xf numFmtId="0" fontId="13" fillId="24" borderId="10" xfId="46" applyFont="1" applyFill="1" applyBorder="1" applyAlignment="1">
      <alignment vertical="center"/>
    </xf>
    <xf numFmtId="0" fontId="13" fillId="25" borderId="10" xfId="47" applyFont="1" applyFill="1" applyBorder="1" applyAlignment="1" applyProtection="1">
      <alignment horizontal="center" vertical="center"/>
      <protection locked="0"/>
    </xf>
    <xf numFmtId="0" fontId="13" fillId="25" borderId="10" xfId="49" applyFont="1" applyFill="1" applyBorder="1" applyAlignment="1">
      <alignment horizontal="left" vertical="center" wrapText="1"/>
    </xf>
    <xf numFmtId="0" fontId="13" fillId="25" borderId="10" xfId="49" applyFont="1" applyFill="1" applyBorder="1" applyAlignment="1">
      <alignment horizontal="center" vertical="center" wrapText="1"/>
    </xf>
    <xf numFmtId="3" fontId="13" fillId="25" borderId="10" xfId="32" applyNumberFormat="1" applyFont="1" applyFill="1" applyBorder="1" applyAlignment="1" applyProtection="1">
      <alignment vertical="center"/>
      <protection locked="0"/>
    </xf>
    <xf numFmtId="0" fontId="13" fillId="25" borderId="10" xfId="46" applyFont="1" applyFill="1" applyBorder="1" applyAlignment="1">
      <alignment vertical="center"/>
    </xf>
    <xf numFmtId="0" fontId="16" fillId="25" borderId="0" xfId="46" applyFont="1" applyFill="1" applyAlignment="1">
      <alignment vertical="center"/>
    </xf>
    <xf numFmtId="2" fontId="16" fillId="25" borderId="0" xfId="46" applyNumberFormat="1" applyFont="1" applyFill="1" applyAlignment="1">
      <alignment vertical="center"/>
    </xf>
    <xf numFmtId="0" fontId="13" fillId="25" borderId="10" xfId="49" applyFont="1" applyFill="1" applyBorder="1" applyAlignment="1">
      <alignment horizontal="left" vertical="center"/>
    </xf>
    <xf numFmtId="0" fontId="13" fillId="25" borderId="10" xfId="49" applyFont="1" applyFill="1" applyBorder="1" applyAlignment="1">
      <alignment horizontal="center" vertical="center"/>
    </xf>
    <xf numFmtId="0" fontId="13" fillId="25" borderId="10" xfId="46" applyFont="1" applyFill="1" applyBorder="1" applyAlignment="1">
      <alignment horizontal="center" vertical="center" wrapText="1"/>
    </xf>
    <xf numFmtId="168" fontId="13" fillId="25" borderId="10" xfId="32" applyNumberFormat="1" applyFont="1" applyFill="1" applyBorder="1" applyAlignment="1" applyProtection="1">
      <alignment horizontal="right" vertical="center"/>
      <protection locked="0"/>
    </xf>
    <xf numFmtId="0" fontId="16" fillId="0" borderId="10" xfId="47" applyFont="1" applyBorder="1" applyAlignment="1" applyProtection="1">
      <alignment horizontal="center" vertical="center"/>
      <protection locked="0"/>
    </xf>
    <xf numFmtId="0" fontId="16" fillId="0" borderId="10" xfId="49" applyFont="1" applyBorder="1" applyAlignment="1">
      <alignment horizontal="left" vertical="center" wrapText="1"/>
    </xf>
    <xf numFmtId="0" fontId="16" fillId="0" borderId="10" xfId="49" applyFont="1" applyBorder="1" applyAlignment="1">
      <alignment horizontal="center" vertical="center" wrapText="1"/>
    </xf>
    <xf numFmtId="3" fontId="16" fillId="0" borderId="10" xfId="32" applyNumberFormat="1" applyFont="1" applyFill="1" applyBorder="1" applyAlignment="1" applyProtection="1">
      <alignment vertical="center"/>
      <protection locked="0"/>
    </xf>
    <xf numFmtId="0" fontId="18" fillId="0" borderId="0" xfId="46" applyFont="1" applyAlignment="1">
      <alignment vertical="center"/>
    </xf>
    <xf numFmtId="0" fontId="18" fillId="0" borderId="0" xfId="46" applyFont="1" applyAlignment="1">
      <alignment horizontal="right" vertical="center"/>
    </xf>
    <xf numFmtId="0" fontId="18" fillId="0" borderId="0" xfId="46" applyFont="1" applyAlignment="1">
      <alignment horizontal="center" vertical="center"/>
    </xf>
    <xf numFmtId="0" fontId="13" fillId="0" borderId="0" xfId="46" applyFont="1" applyAlignment="1">
      <alignment vertical="center"/>
    </xf>
    <xf numFmtId="0" fontId="18" fillId="0" borderId="0" xfId="46" quotePrefix="1" applyFont="1" applyAlignment="1">
      <alignment horizontal="left"/>
    </xf>
    <xf numFmtId="0" fontId="18" fillId="0" borderId="0" xfId="46" quotePrefix="1" applyFont="1" applyAlignment="1">
      <alignment horizontal="center"/>
    </xf>
    <xf numFmtId="3" fontId="18" fillId="0" borderId="0" xfId="46" quotePrefix="1" applyNumberFormat="1" applyFont="1" applyAlignment="1">
      <alignment horizontal="left"/>
    </xf>
    <xf numFmtId="0" fontId="18" fillId="0" borderId="0" xfId="46" applyFont="1"/>
    <xf numFmtId="0" fontId="13" fillId="0" borderId="0" xfId="46" applyFont="1" applyAlignment="1">
      <alignment horizontal="right"/>
    </xf>
    <xf numFmtId="0" fontId="18" fillId="0" borderId="0" xfId="46" applyFont="1" applyAlignment="1">
      <alignment horizontal="right"/>
    </xf>
    <xf numFmtId="0" fontId="18" fillId="0" borderId="0" xfId="46" applyFont="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3" fillId="0" borderId="10" xfId="32" applyNumberFormat="1" applyFont="1" applyFill="1" applyBorder="1" applyAlignment="1" applyProtection="1">
      <alignment horizontal="center" vertical="center"/>
      <protection locked="0"/>
    </xf>
    <xf numFmtId="3" fontId="13" fillId="25" borderId="10" xfId="32" applyNumberFormat="1" applyFont="1" applyFill="1" applyBorder="1" applyAlignment="1" applyProtection="1">
      <alignment horizontal="center" vertical="center"/>
      <protection locked="0"/>
    </xf>
    <xf numFmtId="0" fontId="4" fillId="0" borderId="0" xfId="46" applyAlignment="1">
      <alignment horizontal="center" vertical="center"/>
    </xf>
    <xf numFmtId="0" fontId="4" fillId="0" borderId="0" xfId="46" applyAlignment="1">
      <alignment horizontal="right"/>
    </xf>
    <xf numFmtId="2" fontId="10" fillId="24" borderId="10" xfId="46" applyNumberFormat="1" applyFont="1" applyFill="1" applyBorder="1" applyAlignment="1">
      <alignment horizontal="center" vertical="center" wrapText="1"/>
    </xf>
    <xf numFmtId="168" fontId="10" fillId="24" borderId="10" xfId="32" applyNumberFormat="1" applyFont="1" applyFill="1" applyBorder="1" applyAlignment="1" applyProtection="1">
      <alignment horizontal="right" vertical="center"/>
      <protection locked="0"/>
    </xf>
    <xf numFmtId="3" fontId="13" fillId="24" borderId="10" xfId="32" applyNumberFormat="1" applyFont="1" applyFill="1" applyBorder="1" applyAlignment="1" applyProtection="1">
      <alignment horizontal="center" vertical="center"/>
      <protection locked="0"/>
    </xf>
    <xf numFmtId="168" fontId="13" fillId="24" borderId="10" xfId="32" applyNumberFormat="1" applyFont="1" applyFill="1" applyBorder="1" applyAlignment="1" applyProtection="1">
      <alignment horizontal="right" vertical="center"/>
      <protection locked="0"/>
    </xf>
    <xf numFmtId="3" fontId="16" fillId="0" borderId="10" xfId="32" applyNumberFormat="1" applyFont="1" applyFill="1" applyBorder="1" applyAlignment="1" applyProtection="1">
      <alignment horizontal="center" vertical="center"/>
      <protection locked="0"/>
    </xf>
    <xf numFmtId="168" fontId="16" fillId="0" borderId="10" xfId="32" applyNumberFormat="1" applyFont="1" applyFill="1" applyBorder="1" applyAlignment="1" applyProtection="1">
      <alignment horizontal="right" vertical="center"/>
      <protection locked="0"/>
    </xf>
    <xf numFmtId="166" fontId="18" fillId="0" borderId="0" xfId="46" applyNumberFormat="1" applyFont="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ill="1"/>
    <xf numFmtId="3" fontId="10" fillId="24" borderId="10" xfId="46" applyNumberFormat="1" applyFont="1" applyFill="1" applyBorder="1" applyAlignment="1">
      <alignment horizontal="center" vertical="center" wrapText="1"/>
    </xf>
    <xf numFmtId="3" fontId="15" fillId="0" borderId="0" xfId="46" applyNumberFormat="1" applyFont="1" applyAlignment="1">
      <alignment vertical="center"/>
    </xf>
    <xf numFmtId="3" fontId="16" fillId="0" borderId="0" xfId="46" applyNumberFormat="1" applyFont="1" applyAlignment="1">
      <alignment vertical="center"/>
    </xf>
    <xf numFmtId="3" fontId="10" fillId="24" borderId="10" xfId="32" applyNumberFormat="1" applyFont="1" applyFill="1" applyBorder="1" applyAlignment="1" applyProtection="1">
      <alignment horizontal="center" vertical="center" wrapText="1"/>
      <protection locked="0"/>
    </xf>
    <xf numFmtId="0" fontId="5" fillId="0" borderId="0" xfId="46" applyFont="1" applyAlignment="1">
      <alignment horizontal="center" vertical="center" wrapText="1"/>
    </xf>
    <xf numFmtId="0" fontId="4" fillId="0" borderId="0" xfId="46" applyAlignment="1">
      <alignment horizontal="center" vertical="center" wrapText="1"/>
    </xf>
    <xf numFmtId="0" fontId="8" fillId="0" borderId="0" xfId="46" applyFont="1" applyAlignment="1">
      <alignment horizontal="center" vertical="center" wrapText="1"/>
    </xf>
    <xf numFmtId="3" fontId="13" fillId="0" borderId="10" xfId="46" applyNumberFormat="1" applyFont="1" applyBorder="1" applyAlignment="1">
      <alignment horizontal="center" vertical="center" wrapText="1"/>
    </xf>
    <xf numFmtId="168" fontId="10" fillId="24" borderId="10" xfId="32" applyNumberFormat="1" applyFont="1" applyFill="1" applyBorder="1" applyAlignment="1" applyProtection="1">
      <alignment horizontal="center" vertical="center" wrapText="1"/>
      <protection locked="0"/>
    </xf>
    <xf numFmtId="168" fontId="13" fillId="0" borderId="10" xfId="32" applyNumberFormat="1" applyFont="1" applyFill="1" applyBorder="1" applyAlignment="1" applyProtection="1">
      <alignment horizontal="center" vertical="center" wrapText="1"/>
      <protection locked="0"/>
    </xf>
    <xf numFmtId="3" fontId="13"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Border="1" applyAlignment="1">
      <alignment horizontal="center" vertical="center" wrapText="1"/>
    </xf>
    <xf numFmtId="3" fontId="13" fillId="25" borderId="10" xfId="32" applyNumberFormat="1" applyFont="1" applyFill="1" applyBorder="1" applyAlignment="1" applyProtection="1">
      <alignment horizontal="center" vertical="center" wrapText="1"/>
      <protection locked="0"/>
    </xf>
    <xf numFmtId="168" fontId="13"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6" fillId="0" borderId="10" xfId="32" applyNumberFormat="1" applyFont="1" applyFill="1" applyBorder="1" applyAlignment="1" applyProtection="1">
      <alignment horizontal="center" vertical="center" wrapText="1"/>
      <protection locked="0"/>
    </xf>
    <xf numFmtId="168" fontId="16"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8" fillId="0" borderId="0" xfId="46" applyFont="1" applyAlignment="1">
      <alignment horizontal="center" vertical="center" wrapText="1"/>
    </xf>
    <xf numFmtId="166" fontId="18" fillId="0" borderId="0" xfId="46" applyNumberFormat="1" applyFont="1" applyAlignment="1">
      <alignment horizontal="center" vertical="center" wrapText="1"/>
    </xf>
    <xf numFmtId="0" fontId="13" fillId="0" borderId="0" xfId="46" applyFont="1" applyAlignment="1">
      <alignment horizontal="center" vertical="center" wrapText="1"/>
    </xf>
    <xf numFmtId="0" fontId="18" fillId="0" borderId="0" xfId="46" quotePrefix="1" applyFont="1" applyAlignment="1">
      <alignment horizontal="center" vertical="center" wrapText="1"/>
    </xf>
    <xf numFmtId="3" fontId="18" fillId="0" borderId="0" xfId="46" quotePrefix="1" applyNumberFormat="1" applyFont="1" applyAlignment="1">
      <alignment horizontal="center" vertical="center" wrapText="1"/>
    </xf>
    <xf numFmtId="0" fontId="13" fillId="0" borderId="10" xfId="46" applyFont="1" applyBorder="1" applyAlignment="1">
      <alignment horizontal="left" vertical="center" wrapText="1"/>
    </xf>
    <xf numFmtId="1" fontId="15" fillId="0" borderId="0" xfId="46" applyNumberFormat="1" applyFont="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Alignment="1">
      <alignment vertical="center"/>
    </xf>
    <xf numFmtId="4" fontId="54" fillId="0" borderId="10" xfId="0" applyNumberFormat="1" applyFont="1" applyBorder="1" applyAlignment="1">
      <alignment horizontal="right" vertical="center" wrapText="1"/>
    </xf>
    <xf numFmtId="2" fontId="13" fillId="0" borderId="10" xfId="46" applyNumberFormat="1" applyFont="1" applyBorder="1" applyAlignment="1">
      <alignment horizontal="center" vertical="center" wrapText="1"/>
    </xf>
    <xf numFmtId="2" fontId="13" fillId="0" borderId="0" xfId="46" applyNumberFormat="1" applyFont="1" applyAlignment="1">
      <alignment vertical="center"/>
    </xf>
    <xf numFmtId="169" fontId="13" fillId="0" borderId="0" xfId="46" applyNumberFormat="1" applyFont="1" applyAlignment="1">
      <alignment vertical="center"/>
    </xf>
    <xf numFmtId="0" fontId="58" fillId="0" borderId="10" xfId="0" applyFont="1" applyBorder="1" applyAlignment="1">
      <alignment horizontal="justify" vertical="center" wrapText="1"/>
    </xf>
    <xf numFmtId="0" fontId="13" fillId="0" borderId="10" xfId="46" applyFont="1" applyBorder="1" applyAlignment="1">
      <alignment horizontal="justify" vertical="center" wrapText="1"/>
    </xf>
    <xf numFmtId="3" fontId="13" fillId="0" borderId="0" xfId="46" applyNumberFormat="1" applyFont="1" applyAlignment="1">
      <alignment vertical="center"/>
    </xf>
    <xf numFmtId="3" fontId="59" fillId="0" borderId="0" xfId="46" applyNumberFormat="1" applyFont="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4" fillId="25" borderId="0" xfId="51" applyFill="1" applyAlignment="1">
      <alignment horizontal="center"/>
    </xf>
    <xf numFmtId="0" fontId="4" fillId="25" borderId="0" xfId="51" applyFill="1"/>
    <xf numFmtId="3" fontId="4" fillId="25" borderId="0" xfId="51" applyNumberFormat="1" applyFill="1"/>
    <xf numFmtId="170" fontId="24" fillId="25" borderId="0" xfId="28" applyNumberFormat="1" applyFont="1" applyFill="1"/>
    <xf numFmtId="166" fontId="4" fillId="25" borderId="0" xfId="34" applyNumberFormat="1" applyFont="1" applyFill="1"/>
    <xf numFmtId="171" fontId="4" fillId="25" borderId="0" xfId="34" applyNumberFormat="1" applyFont="1" applyFill="1"/>
    <xf numFmtId="3" fontId="24" fillId="25" borderId="0" xfId="51" applyNumberFormat="1" applyFont="1" applyFill="1"/>
    <xf numFmtId="0" fontId="4" fillId="25" borderId="0" xfId="51" applyFill="1" applyAlignment="1">
      <alignment horizontal="center" vertical="center"/>
    </xf>
    <xf numFmtId="0" fontId="25" fillId="0" borderId="0" xfId="51" applyFont="1"/>
    <xf numFmtId="0" fontId="4" fillId="25" borderId="0" xfId="51" applyFill="1" applyAlignment="1">
      <alignment horizontal="left"/>
    </xf>
    <xf numFmtId="0" fontId="27" fillId="25" borderId="0" xfId="51" applyFont="1" applyFill="1" applyAlignment="1">
      <alignment horizontal="right" vertical="center"/>
    </xf>
    <xf numFmtId="0" fontId="13" fillId="25" borderId="0" xfId="51" applyFont="1" applyFill="1"/>
    <xf numFmtId="0" fontId="19" fillId="0" borderId="0" xfId="51" applyFont="1"/>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0" fontId="13" fillId="0" borderId="0" xfId="51" applyFont="1"/>
    <xf numFmtId="3" fontId="13" fillId="0" borderId="0" xfId="51" applyNumberFormat="1" applyFont="1"/>
    <xf numFmtId="0" fontId="10" fillId="25" borderId="10" xfId="51" applyFont="1" applyFill="1" applyBorder="1" applyAlignment="1">
      <alignment horizontal="center" vertical="center" wrapText="1"/>
    </xf>
    <xf numFmtId="3" fontId="19" fillId="0" borderId="0" xfId="51" applyNumberFormat="1" applyFont="1"/>
    <xf numFmtId="0" fontId="10" fillId="25" borderId="12" xfId="51" applyFont="1" applyFill="1" applyBorder="1" applyAlignment="1">
      <alignment horizontal="center" vertical="center" wrapText="1"/>
    </xf>
    <xf numFmtId="0" fontId="10" fillId="25" borderId="12" xfId="51" applyFont="1" applyFill="1" applyBorder="1" applyAlignment="1">
      <alignment horizontal="justify" vertical="center" wrapText="1"/>
    </xf>
    <xf numFmtId="3" fontId="10" fillId="25" borderId="12" xfId="51" applyNumberFormat="1" applyFont="1" applyFill="1" applyBorder="1" applyAlignment="1">
      <alignment horizontal="center" vertical="center" wrapText="1"/>
    </xf>
    <xf numFmtId="0" fontId="13" fillId="25" borderId="13" xfId="51" applyFont="1" applyFill="1" applyBorder="1" applyAlignment="1">
      <alignment horizontal="center" vertical="center" wrapText="1"/>
    </xf>
    <xf numFmtId="0" fontId="10" fillId="25" borderId="13" xfId="51" applyFont="1" applyFill="1" applyBorder="1" applyAlignment="1">
      <alignment horizontal="left" vertical="center" wrapText="1"/>
    </xf>
    <xf numFmtId="0" fontId="10" fillId="25" borderId="13" xfId="51" applyFont="1" applyFill="1" applyBorder="1" applyAlignment="1">
      <alignment horizontal="center" vertical="center" wrapText="1"/>
    </xf>
    <xf numFmtId="3" fontId="10" fillId="25" borderId="13" xfId="51" applyNumberFormat="1" applyFont="1" applyFill="1" applyBorder="1" applyAlignment="1">
      <alignment horizontal="right" vertical="center" wrapText="1"/>
    </xf>
    <xf numFmtId="0" fontId="10" fillId="25" borderId="13" xfId="50" applyFont="1" applyFill="1" applyBorder="1" applyAlignment="1">
      <alignment horizontal="center" vertical="center"/>
    </xf>
    <xf numFmtId="0" fontId="10" fillId="25" borderId="13" xfId="50" applyFont="1" applyFill="1" applyBorder="1" applyAlignment="1">
      <alignment vertical="center" wrapText="1"/>
    </xf>
    <xf numFmtId="0" fontId="13" fillId="25" borderId="13" xfId="50" applyFont="1" applyFill="1" applyBorder="1" applyAlignment="1">
      <alignment horizontal="center" vertical="center"/>
    </xf>
    <xf numFmtId="0" fontId="13" fillId="25" borderId="13" xfId="51" applyFont="1" applyFill="1" applyBorder="1" applyAlignment="1">
      <alignment horizontal="left" vertical="center" wrapText="1"/>
    </xf>
    <xf numFmtId="3" fontId="13" fillId="25" borderId="13" xfId="34" applyNumberFormat="1" applyFont="1" applyFill="1" applyBorder="1" applyAlignment="1">
      <alignment horizontal="right" vertical="center"/>
    </xf>
    <xf numFmtId="3" fontId="13" fillId="25" borderId="13" xfId="51" applyNumberFormat="1" applyFont="1" applyFill="1" applyBorder="1" applyAlignment="1">
      <alignment horizontal="right" vertical="center" wrapText="1"/>
    </xf>
    <xf numFmtId="3" fontId="13" fillId="25" borderId="13" xfId="34" applyNumberFormat="1" applyFont="1" applyFill="1" applyBorder="1" applyAlignment="1">
      <alignment horizontal="right" vertical="center" wrapText="1"/>
    </xf>
    <xf numFmtId="166" fontId="13" fillId="25" borderId="13" xfId="34" quotePrefix="1" applyNumberFormat="1" applyFont="1" applyFill="1" applyBorder="1" applyAlignment="1">
      <alignment horizontal="center" vertical="center"/>
    </xf>
    <xf numFmtId="0" fontId="13" fillId="25" borderId="13" xfId="50" quotePrefix="1" applyFont="1" applyFill="1" applyBorder="1" applyAlignment="1">
      <alignment horizontal="center" vertical="center"/>
    </xf>
    <xf numFmtId="0" fontId="13" fillId="25" borderId="13" xfId="50" applyFont="1" applyFill="1" applyBorder="1" applyAlignment="1">
      <alignment vertical="center" wrapText="1"/>
    </xf>
    <xf numFmtId="0" fontId="10" fillId="25" borderId="13" xfId="51" applyFont="1" applyFill="1" applyBorder="1" applyAlignment="1">
      <alignment horizontal="center" vertical="center"/>
    </xf>
    <xf numFmtId="0" fontId="10" fillId="25" borderId="13" xfId="51" applyFont="1" applyFill="1" applyBorder="1" applyAlignment="1">
      <alignment vertical="center"/>
    </xf>
    <xf numFmtId="166" fontId="10" fillId="25" borderId="13" xfId="34" applyNumberFormat="1" applyFont="1" applyFill="1" applyBorder="1" applyAlignment="1">
      <alignment horizontal="center" vertical="center" wrapText="1"/>
    </xf>
    <xf numFmtId="3" fontId="10" fillId="25" borderId="13" xfId="34" applyNumberFormat="1" applyFont="1" applyFill="1" applyBorder="1" applyAlignment="1">
      <alignment horizontal="right" vertical="center"/>
    </xf>
    <xf numFmtId="166" fontId="10" fillId="25" borderId="13" xfId="34" applyNumberFormat="1" applyFont="1" applyFill="1" applyBorder="1" applyAlignment="1">
      <alignment horizontal="center" vertical="center"/>
    </xf>
    <xf numFmtId="0" fontId="20" fillId="0" borderId="0" xfId="51" applyFont="1" applyAlignment="1">
      <alignment vertical="center"/>
    </xf>
    <xf numFmtId="3" fontId="20" fillId="0" borderId="0" xfId="51" applyNumberFormat="1" applyFont="1" applyAlignment="1">
      <alignment vertical="center"/>
    </xf>
    <xf numFmtId="0" fontId="13" fillId="25" borderId="13" xfId="51" quotePrefix="1" applyFont="1" applyFill="1" applyBorder="1" applyAlignment="1">
      <alignment horizontal="center" vertical="center"/>
    </xf>
    <xf numFmtId="0" fontId="13" fillId="25" borderId="13" xfId="51" applyFont="1" applyFill="1" applyBorder="1" applyAlignment="1">
      <alignment vertical="center"/>
    </xf>
    <xf numFmtId="166" fontId="13"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0" fillId="25" borderId="13" xfId="51" applyFont="1" applyFill="1" applyBorder="1" applyAlignment="1">
      <alignment horizontal="justify" vertical="center" wrapText="1"/>
    </xf>
    <xf numFmtId="166" fontId="13" fillId="25" borderId="0" xfId="34" applyNumberFormat="1" applyFont="1" applyFill="1" applyBorder="1" applyAlignment="1">
      <alignment horizontal="center" vertical="center"/>
    </xf>
    <xf numFmtId="0" fontId="13" fillId="25" borderId="13" xfId="51" applyFont="1" applyFill="1" applyBorder="1" applyAlignment="1">
      <alignment horizontal="center" vertical="center"/>
    </xf>
    <xf numFmtId="3" fontId="12" fillId="25" borderId="13" xfId="34" applyNumberFormat="1" applyFont="1" applyFill="1" applyBorder="1" applyAlignment="1">
      <alignment horizontal="right" vertical="center"/>
    </xf>
    <xf numFmtId="166" fontId="13" fillId="25" borderId="0" xfId="34" applyNumberFormat="1" applyFont="1" applyFill="1" applyBorder="1" applyAlignment="1">
      <alignment horizontal="center" vertical="center" wrapText="1"/>
    </xf>
    <xf numFmtId="0" fontId="10" fillId="25" borderId="13" xfId="50" applyFont="1" applyFill="1" applyBorder="1" applyAlignment="1">
      <alignment horizontal="left" vertical="center" wrapText="1"/>
    </xf>
    <xf numFmtId="0" fontId="12" fillId="25" borderId="13" xfId="50" applyFont="1" applyFill="1" applyBorder="1" applyAlignment="1">
      <alignment horizontal="center" vertical="center"/>
    </xf>
    <xf numFmtId="3" fontId="10" fillId="25" borderId="13" xfId="51" applyNumberFormat="1" applyFont="1" applyFill="1" applyBorder="1" applyAlignment="1">
      <alignment horizontal="right" vertical="center"/>
    </xf>
    <xf numFmtId="3" fontId="13" fillId="25" borderId="13" xfId="51" applyNumberFormat="1" applyFont="1" applyFill="1" applyBorder="1" applyAlignment="1">
      <alignment horizontal="right"/>
    </xf>
    <xf numFmtId="3" fontId="13" fillId="25" borderId="13" xfId="34" applyNumberFormat="1" applyFont="1" applyFill="1" applyBorder="1" applyAlignment="1">
      <alignment horizontal="right"/>
    </xf>
    <xf numFmtId="3" fontId="10" fillId="25" borderId="13" xfId="34" applyNumberFormat="1" applyFont="1" applyFill="1" applyBorder="1" applyAlignment="1">
      <alignment horizontal="right"/>
    </xf>
    <xf numFmtId="0" fontId="26" fillId="25" borderId="13" xfId="50" applyFont="1" applyFill="1" applyBorder="1" applyAlignment="1">
      <alignment horizontal="center" vertical="center"/>
    </xf>
    <xf numFmtId="3" fontId="13" fillId="25" borderId="13" xfId="51" applyNumberFormat="1" applyFont="1" applyFill="1" applyBorder="1" applyAlignment="1">
      <alignment horizontal="right" vertical="center"/>
    </xf>
    <xf numFmtId="3" fontId="10" fillId="25" borderId="13" xfId="51" applyNumberFormat="1" applyFont="1" applyFill="1" applyBorder="1" applyAlignment="1">
      <alignment horizontal="right"/>
    </xf>
    <xf numFmtId="0" fontId="12" fillId="25" borderId="13" xfId="45" applyFont="1" applyFill="1" applyBorder="1" applyAlignment="1">
      <alignment horizontal="center" vertical="center" wrapText="1"/>
    </xf>
    <xf numFmtId="3" fontId="26" fillId="25" borderId="13" xfId="51" applyNumberFormat="1" applyFont="1" applyFill="1" applyBorder="1" applyAlignment="1">
      <alignment horizontal="right"/>
    </xf>
    <xf numFmtId="0" fontId="26" fillId="25" borderId="13" xfId="51" applyFont="1" applyFill="1" applyBorder="1" applyAlignment="1">
      <alignment horizontal="center" vertical="center"/>
    </xf>
    <xf numFmtId="0" fontId="22" fillId="0" borderId="0" xfId="51" applyFont="1"/>
    <xf numFmtId="0" fontId="13" fillId="25" borderId="13" xfId="45" applyFont="1" applyFill="1" applyBorder="1" applyAlignment="1">
      <alignment horizontal="center" vertical="center" wrapText="1"/>
    </xf>
    <xf numFmtId="0" fontId="13" fillId="25" borderId="13" xfId="51" applyFont="1" applyFill="1" applyBorder="1"/>
    <xf numFmtId="0" fontId="13" fillId="25" borderId="13" xfId="51" applyFont="1" applyFill="1" applyBorder="1" applyAlignment="1">
      <alignment vertical="center" wrapText="1"/>
    </xf>
    <xf numFmtId="3" fontId="13" fillId="25" borderId="13" xfId="45" applyNumberFormat="1" applyFont="1" applyFill="1" applyBorder="1" applyAlignment="1">
      <alignment horizontal="center" vertical="center" wrapText="1"/>
    </xf>
    <xf numFmtId="0" fontId="10" fillId="25" borderId="13" xfId="50" applyFont="1" applyFill="1" applyBorder="1" applyAlignment="1">
      <alignment horizontal="center" vertical="center" wrapText="1"/>
    </xf>
    <xf numFmtId="0" fontId="20" fillId="0" borderId="0" xfId="51" applyFont="1"/>
    <xf numFmtId="0" fontId="12" fillId="25" borderId="13" xfId="50" applyFont="1" applyFill="1" applyBorder="1" applyAlignment="1">
      <alignment horizontal="center"/>
    </xf>
    <xf numFmtId="0" fontId="10" fillId="25" borderId="13" xfId="50" quotePrefix="1" applyFont="1" applyFill="1" applyBorder="1" applyAlignment="1">
      <alignment horizontal="center" vertical="center"/>
    </xf>
    <xf numFmtId="0" fontId="13" fillId="25" borderId="14" xfId="51" applyFont="1" applyFill="1" applyBorder="1" applyAlignment="1">
      <alignment horizontal="center" vertical="center" wrapText="1"/>
    </xf>
    <xf numFmtId="0" fontId="26" fillId="25" borderId="14" xfId="50" applyFont="1" applyFill="1" applyBorder="1" applyAlignment="1">
      <alignment horizontal="center" vertical="center"/>
    </xf>
    <xf numFmtId="0" fontId="13" fillId="25" borderId="14" xfId="51" applyFont="1" applyFill="1" applyBorder="1" applyAlignment="1">
      <alignment horizontal="center" vertical="center"/>
    </xf>
    <xf numFmtId="0" fontId="13" fillId="25" borderId="0" xfId="51" applyFont="1" applyFill="1" applyAlignment="1">
      <alignment horizontal="center" vertical="center"/>
    </xf>
    <xf numFmtId="0" fontId="19" fillId="0" borderId="0" xfId="51" applyFont="1" applyAlignment="1">
      <alignment horizontal="center"/>
    </xf>
    <xf numFmtId="166" fontId="19" fillId="0" borderId="0" xfId="34" applyNumberFormat="1" applyFont="1"/>
    <xf numFmtId="0" fontId="19" fillId="0" borderId="0" xfId="51" applyFont="1" applyAlignment="1">
      <alignment horizontal="center" vertical="center"/>
    </xf>
    <xf numFmtId="0" fontId="4" fillId="0" borderId="0" xfId="51" applyAlignment="1">
      <alignment horizontal="center" vertical="center"/>
    </xf>
    <xf numFmtId="0" fontId="4" fillId="0" borderId="0" xfId="51"/>
    <xf numFmtId="0" fontId="5" fillId="0" borderId="0" xfId="51" applyFont="1" applyAlignment="1">
      <alignment horizontal="center" vertical="center" wrapText="1"/>
    </xf>
    <xf numFmtId="0" fontId="27" fillId="0" borderId="0" xfId="51" applyFont="1" applyAlignment="1">
      <alignment horizontal="right" vertical="center"/>
    </xf>
    <xf numFmtId="3" fontId="25" fillId="0" borderId="0" xfId="51" applyNumberFormat="1" applyFont="1"/>
    <xf numFmtId="0" fontId="10" fillId="0" borderId="0" xfId="51" applyFont="1" applyAlignment="1">
      <alignment horizontal="center" vertical="center" wrapText="1"/>
    </xf>
    <xf numFmtId="167" fontId="13" fillId="0" borderId="0" xfId="28" applyNumberFormat="1" applyFont="1"/>
    <xf numFmtId="0" fontId="13" fillId="25" borderId="10" xfId="51" quotePrefix="1" applyFont="1" applyFill="1" applyBorder="1" applyAlignment="1">
      <alignment horizontal="center" vertical="center" wrapText="1"/>
    </xf>
    <xf numFmtId="0" fontId="10" fillId="25" borderId="15" xfId="51" quotePrefix="1" applyFont="1" applyFill="1" applyBorder="1" applyAlignment="1">
      <alignment horizontal="center" vertical="center" wrapText="1"/>
    </xf>
    <xf numFmtId="0" fontId="10" fillId="25" borderId="16" xfId="51" quotePrefix="1" applyFont="1" applyFill="1" applyBorder="1" applyAlignment="1">
      <alignment horizontal="center" vertical="center" wrapText="1"/>
    </xf>
    <xf numFmtId="0" fontId="10" fillId="25" borderId="15" xfId="51" applyFont="1" applyFill="1" applyBorder="1" applyAlignment="1">
      <alignment horizontal="center" vertical="center" wrapText="1"/>
    </xf>
    <xf numFmtId="3" fontId="10" fillId="25" borderId="15" xfId="51" applyNumberFormat="1" applyFont="1" applyFill="1" applyBorder="1" applyAlignment="1">
      <alignment horizontal="center" vertical="center" wrapText="1"/>
    </xf>
    <xf numFmtId="3" fontId="10" fillId="25" borderId="15" xfId="51" applyNumberFormat="1" applyFont="1" applyFill="1" applyBorder="1" applyAlignment="1">
      <alignment horizontal="right" vertical="center" wrapText="1"/>
    </xf>
    <xf numFmtId="3" fontId="10" fillId="25" borderId="17" xfId="51" applyNumberFormat="1" applyFont="1" applyFill="1" applyBorder="1" applyAlignment="1">
      <alignment horizontal="center" vertical="center" wrapText="1"/>
    </xf>
    <xf numFmtId="3" fontId="10" fillId="25" borderId="18" xfId="51" applyNumberFormat="1" applyFont="1" applyFill="1" applyBorder="1" applyAlignment="1">
      <alignment horizontal="center" vertical="center" wrapText="1"/>
    </xf>
    <xf numFmtId="3" fontId="10" fillId="0" borderId="0" xfId="51" applyNumberFormat="1" applyFont="1" applyAlignment="1">
      <alignment horizontal="center" vertical="center" wrapText="1"/>
    </xf>
    <xf numFmtId="3" fontId="10" fillId="25" borderId="12" xfId="51" applyNumberFormat="1" applyFont="1" applyFill="1" applyBorder="1" applyAlignment="1">
      <alignment horizontal="right" vertical="center" wrapText="1"/>
    </xf>
    <xf numFmtId="167" fontId="13" fillId="0" borderId="0" xfId="51" applyNumberFormat="1" applyFont="1"/>
    <xf numFmtId="0" fontId="29" fillId="0" borderId="19" xfId="0" applyFont="1" applyBorder="1" applyAlignment="1">
      <alignment horizontal="center" wrapText="1"/>
    </xf>
    <xf numFmtId="0" fontId="29" fillId="0" borderId="20" xfId="0" applyFont="1" applyBorder="1" applyAlignment="1">
      <alignment horizontal="center" wrapText="1"/>
    </xf>
    <xf numFmtId="0" fontId="29" fillId="0" borderId="21" xfId="0" applyFont="1" applyBorder="1" applyAlignment="1">
      <alignment horizontal="center" wrapText="1"/>
    </xf>
    <xf numFmtId="0" fontId="29" fillId="0" borderId="22" xfId="0" applyFont="1" applyBorder="1" applyAlignment="1">
      <alignment horizontal="center" vertical="top" wrapText="1"/>
    </xf>
    <xf numFmtId="0" fontId="36" fillId="0" borderId="19" xfId="0" applyFont="1" applyBorder="1" applyAlignment="1">
      <alignment horizontal="center" wrapText="1"/>
    </xf>
    <xf numFmtId="0" fontId="36" fillId="0" borderId="20" xfId="0" applyFont="1" applyBorder="1" applyAlignment="1">
      <alignment horizontal="center" wrapText="1"/>
    </xf>
    <xf numFmtId="0" fontId="21" fillId="0" borderId="0" xfId="51" applyFont="1"/>
    <xf numFmtId="0" fontId="37" fillId="0" borderId="19" xfId="0" applyFont="1" applyBorder="1" applyAlignment="1">
      <alignment horizontal="center" wrapText="1"/>
    </xf>
    <xf numFmtId="0" fontId="37" fillId="0" borderId="20" xfId="0" applyFont="1" applyBorder="1" applyAlignment="1">
      <alignment horizontal="center" wrapText="1"/>
    </xf>
    <xf numFmtId="166" fontId="13" fillId="0" borderId="0" xfId="34" quotePrefix="1" applyNumberFormat="1" applyFont="1" applyBorder="1" applyAlignment="1">
      <alignment horizontal="center" vertical="center"/>
    </xf>
    <xf numFmtId="0" fontId="38" fillId="0" borderId="19" xfId="0" applyFont="1" applyBorder="1" applyAlignment="1">
      <alignment horizontal="center" wrapText="1"/>
    </xf>
    <xf numFmtId="0" fontId="38" fillId="0" borderId="20" xfId="0" applyFont="1" applyBorder="1" applyAlignment="1">
      <alignment horizontal="center" wrapText="1"/>
    </xf>
    <xf numFmtId="166" fontId="10" fillId="0" borderId="0" xfId="34" applyNumberFormat="1" applyFont="1" applyBorder="1" applyAlignment="1">
      <alignment horizontal="center" vertical="center"/>
    </xf>
    <xf numFmtId="0" fontId="10" fillId="0" borderId="0" xfId="51" applyFont="1" applyAlignment="1">
      <alignment vertical="center"/>
    </xf>
    <xf numFmtId="166" fontId="39" fillId="25" borderId="13" xfId="33" applyNumberFormat="1" applyFont="1" applyFill="1" applyBorder="1" applyAlignment="1">
      <alignment vertical="center"/>
    </xf>
    <xf numFmtId="0" fontId="13" fillId="0" borderId="0" xfId="51" applyFont="1" applyAlignment="1">
      <alignment vertical="center"/>
    </xf>
    <xf numFmtId="166" fontId="13" fillId="0" borderId="0" xfId="34" applyNumberFormat="1" applyFont="1" applyBorder="1" applyAlignment="1">
      <alignment horizontal="center" vertical="center"/>
    </xf>
    <xf numFmtId="3" fontId="13" fillId="0" borderId="0" xfId="51" applyNumberFormat="1" applyFont="1" applyAlignment="1">
      <alignment vertical="center"/>
    </xf>
    <xf numFmtId="0" fontId="13" fillId="25" borderId="14" xfId="51" quotePrefix="1" applyFont="1" applyFill="1" applyBorder="1" applyAlignment="1">
      <alignment horizontal="center" vertical="center"/>
    </xf>
    <xf numFmtId="0" fontId="13" fillId="25" borderId="14" xfId="51" applyFont="1" applyFill="1" applyBorder="1" applyAlignment="1">
      <alignment vertical="center"/>
    </xf>
    <xf numFmtId="166" fontId="13" fillId="25" borderId="14" xfId="34" applyNumberFormat="1" applyFont="1" applyFill="1" applyBorder="1" applyAlignment="1">
      <alignment horizontal="center" vertical="center"/>
    </xf>
    <xf numFmtId="3" fontId="13" fillId="25" borderId="14" xfId="34" applyNumberFormat="1" applyFont="1" applyFill="1" applyBorder="1" applyAlignment="1">
      <alignment horizontal="right" vertical="center"/>
    </xf>
    <xf numFmtId="3" fontId="13" fillId="25" borderId="14" xfId="51" applyNumberFormat="1" applyFont="1" applyFill="1" applyBorder="1" applyAlignment="1">
      <alignment horizontal="right" vertical="center" wrapText="1"/>
    </xf>
    <xf numFmtId="0" fontId="13" fillId="25" borderId="23" xfId="51" applyFont="1" applyFill="1" applyBorder="1" applyAlignment="1">
      <alignment horizontal="center" vertical="center"/>
    </xf>
    <xf numFmtId="0" fontId="13" fillId="25" borderId="23" xfId="51" applyFont="1" applyFill="1" applyBorder="1" applyAlignment="1">
      <alignment vertical="center"/>
    </xf>
    <xf numFmtId="166" fontId="13" fillId="25" borderId="23" xfId="34" applyNumberFormat="1" applyFont="1" applyFill="1" applyBorder="1" applyAlignment="1">
      <alignment horizontal="center" vertical="center"/>
    </xf>
    <xf numFmtId="3" fontId="12" fillId="25" borderId="23" xfId="34" applyNumberFormat="1" applyFont="1" applyFill="1" applyBorder="1" applyAlignment="1">
      <alignment horizontal="right" vertical="center"/>
    </xf>
    <xf numFmtId="3" fontId="10" fillId="25" borderId="23" xfId="51" applyNumberFormat="1" applyFont="1" applyFill="1" applyBorder="1" applyAlignment="1">
      <alignment horizontal="right" vertical="center" wrapText="1"/>
    </xf>
    <xf numFmtId="3" fontId="13" fillId="25" borderId="23" xfId="34" applyNumberFormat="1" applyFont="1" applyFill="1" applyBorder="1" applyAlignment="1">
      <alignment horizontal="right" vertical="center"/>
    </xf>
    <xf numFmtId="166" fontId="10" fillId="26" borderId="0" xfId="34" applyNumberFormat="1" applyFont="1" applyFill="1" applyBorder="1" applyAlignment="1">
      <alignment horizontal="center" vertical="center" wrapText="1"/>
    </xf>
    <xf numFmtId="166" fontId="10" fillId="27" borderId="0" xfId="34" applyNumberFormat="1" applyFont="1" applyFill="1" applyBorder="1" applyAlignment="1">
      <alignment horizontal="center" vertical="center"/>
    </xf>
    <xf numFmtId="0" fontId="10" fillId="0" borderId="10" xfId="51" applyFont="1" applyBorder="1" applyAlignment="1">
      <alignment horizontal="center" vertical="center"/>
    </xf>
    <xf numFmtId="0" fontId="10" fillId="25" borderId="14" xfId="50" applyFont="1" applyFill="1" applyBorder="1" applyAlignment="1">
      <alignment horizontal="center" vertical="center"/>
    </xf>
    <xf numFmtId="0" fontId="10" fillId="25" borderId="14" xfId="50" applyFont="1" applyFill="1" applyBorder="1" applyAlignment="1">
      <alignment horizontal="left" vertical="center" wrapText="1"/>
    </xf>
    <xf numFmtId="3" fontId="10" fillId="25" borderId="14" xfId="34" applyNumberFormat="1" applyFont="1" applyFill="1" applyBorder="1" applyAlignment="1">
      <alignment horizontal="right" vertical="center"/>
    </xf>
    <xf numFmtId="3" fontId="10" fillId="25" borderId="14" xfId="51" applyNumberFormat="1" applyFont="1" applyFill="1" applyBorder="1" applyAlignment="1">
      <alignment horizontal="right" vertical="center" wrapText="1"/>
    </xf>
    <xf numFmtId="3" fontId="10" fillId="28" borderId="10" xfId="51" applyNumberFormat="1" applyFont="1" applyFill="1" applyBorder="1" applyAlignment="1">
      <alignment vertical="center"/>
    </xf>
    <xf numFmtId="172" fontId="10" fillId="28" borderId="10" xfId="51" applyNumberFormat="1" applyFont="1" applyFill="1" applyBorder="1" applyAlignment="1">
      <alignment vertical="center"/>
    </xf>
    <xf numFmtId="166" fontId="10" fillId="28" borderId="10" xfId="28" applyNumberFormat="1" applyFont="1" applyFill="1" applyBorder="1" applyAlignment="1">
      <alignment vertical="center"/>
    </xf>
    <xf numFmtId="172" fontId="10" fillId="28" borderId="24" xfId="51" applyNumberFormat="1" applyFont="1" applyFill="1" applyBorder="1" applyAlignment="1">
      <alignment vertical="center"/>
    </xf>
    <xf numFmtId="167" fontId="10" fillId="28" borderId="10" xfId="51" applyNumberFormat="1" applyFont="1" applyFill="1" applyBorder="1" applyAlignment="1">
      <alignment vertical="center"/>
    </xf>
    <xf numFmtId="0" fontId="10" fillId="25" borderId="23" xfId="50" applyFont="1" applyFill="1" applyBorder="1" applyAlignment="1">
      <alignment horizontal="center" vertical="center"/>
    </xf>
    <xf numFmtId="0" fontId="10" fillId="25" borderId="23" xfId="50" applyFont="1" applyFill="1" applyBorder="1" applyAlignment="1">
      <alignment horizontal="left" vertical="center" wrapText="1"/>
    </xf>
    <xf numFmtId="0" fontId="12" fillId="25" borderId="23" xfId="50" applyFont="1" applyFill="1" applyBorder="1" applyAlignment="1">
      <alignment horizontal="center" vertical="center"/>
    </xf>
    <xf numFmtId="3" fontId="10" fillId="25" borderId="23" xfId="51" applyNumberFormat="1" applyFont="1" applyFill="1" applyBorder="1" applyAlignment="1">
      <alignment horizontal="right" vertical="center"/>
    </xf>
    <xf numFmtId="3" fontId="13" fillId="25" borderId="23" xfId="51" applyNumberFormat="1" applyFont="1" applyFill="1" applyBorder="1" applyAlignment="1">
      <alignment horizontal="right"/>
    </xf>
    <xf numFmtId="166" fontId="10" fillId="25" borderId="23" xfId="51" applyNumberFormat="1" applyFont="1" applyFill="1" applyBorder="1" applyAlignment="1">
      <alignment horizontal="center" vertical="center"/>
    </xf>
    <xf numFmtId="166" fontId="10" fillId="0" borderId="0" xfId="51" applyNumberFormat="1" applyFont="1" applyAlignment="1">
      <alignment horizontal="center" vertical="center"/>
    </xf>
    <xf numFmtId="3" fontId="10" fillId="0" borderId="0" xfId="51" applyNumberFormat="1" applyFont="1" applyAlignment="1">
      <alignment vertical="center"/>
    </xf>
    <xf numFmtId="173" fontId="10" fillId="0" borderId="0" xfId="51" applyNumberFormat="1" applyFont="1" applyAlignment="1">
      <alignment vertical="center"/>
    </xf>
    <xf numFmtId="174" fontId="10" fillId="0" borderId="0" xfId="51" applyNumberFormat="1" applyFont="1" applyAlignment="1">
      <alignment vertical="center"/>
    </xf>
    <xf numFmtId="167" fontId="10" fillId="0" borderId="0" xfId="28" applyNumberFormat="1" applyFont="1" applyAlignment="1">
      <alignment vertical="center"/>
    </xf>
    <xf numFmtId="0" fontId="13" fillId="0" borderId="0" xfId="51" applyFont="1" applyAlignment="1">
      <alignment horizontal="center" vertical="center"/>
    </xf>
    <xf numFmtId="0" fontId="26" fillId="0" borderId="0" xfId="51" applyFont="1" applyAlignment="1">
      <alignment horizontal="center" vertical="center"/>
    </xf>
    <xf numFmtId="0" fontId="26" fillId="0" borderId="0" xfId="51" applyFont="1"/>
    <xf numFmtId="0" fontId="13" fillId="0" borderId="0" xfId="51" applyFont="1" applyAlignment="1">
      <alignment horizontal="center" vertical="center" wrapText="1"/>
    </xf>
    <xf numFmtId="0" fontId="10" fillId="0" borderId="0" xfId="51" applyFont="1" applyAlignment="1">
      <alignment horizontal="center" vertical="center"/>
    </xf>
    <xf numFmtId="165" fontId="10" fillId="0" borderId="0" xfId="51" applyNumberFormat="1" applyFont="1" applyAlignment="1">
      <alignment vertical="center"/>
    </xf>
    <xf numFmtId="0" fontId="10" fillId="0" borderId="0" xfId="51" applyFont="1"/>
    <xf numFmtId="167" fontId="10" fillId="0" borderId="0" xfId="28" applyNumberFormat="1" applyFont="1" applyAlignment="1"/>
    <xf numFmtId="167" fontId="10" fillId="0" borderId="0" xfId="28" applyNumberFormat="1" applyFont="1"/>
    <xf numFmtId="165" fontId="13" fillId="0" borderId="0" xfId="28" applyNumberFormat="1" applyFont="1"/>
    <xf numFmtId="0" fontId="13" fillId="25" borderId="14" xfId="51" applyFont="1" applyFill="1" applyBorder="1" applyAlignment="1">
      <alignment vertical="center" wrapText="1"/>
    </xf>
    <xf numFmtId="3" fontId="13" fillId="25" borderId="14" xfId="51" applyNumberFormat="1" applyFont="1" applyFill="1" applyBorder="1" applyAlignment="1">
      <alignment horizontal="right" vertical="center"/>
    </xf>
    <xf numFmtId="3" fontId="13" fillId="25" borderId="14" xfId="51" applyNumberFormat="1" applyFont="1" applyFill="1" applyBorder="1" applyAlignment="1">
      <alignment horizontal="right"/>
    </xf>
    <xf numFmtId="3" fontId="13" fillId="25" borderId="14" xfId="34" applyNumberFormat="1" applyFont="1" applyFill="1" applyBorder="1" applyAlignment="1">
      <alignment horizontal="right"/>
    </xf>
    <xf numFmtId="1" fontId="13" fillId="0" borderId="0" xfId="53" applyNumberFormat="1" applyFont="1" applyAlignment="1">
      <alignment horizontal="left" vertical="center" wrapText="1"/>
    </xf>
    <xf numFmtId="0" fontId="13" fillId="0" borderId="0" xfId="51" applyFont="1" applyAlignment="1">
      <alignment horizontal="left" vertical="center" wrapText="1"/>
    </xf>
    <xf numFmtId="166" fontId="14" fillId="0" borderId="0" xfId="28" applyNumberFormat="1" applyFont="1" applyFill="1" applyAlignment="1">
      <alignment vertical="center" wrapText="1"/>
    </xf>
    <xf numFmtId="166" fontId="14" fillId="0" borderId="0" xfId="28" applyNumberFormat="1" applyFont="1" applyFill="1" applyAlignment="1">
      <alignment horizontal="center" vertical="center" wrapText="1"/>
    </xf>
    <xf numFmtId="166" fontId="14" fillId="0" borderId="0" xfId="28" applyNumberFormat="1" applyFont="1" applyFill="1" applyAlignment="1">
      <alignment horizontal="right" vertical="center"/>
    </xf>
    <xf numFmtId="166" fontId="14" fillId="0" borderId="0" xfId="28" applyNumberFormat="1" applyFont="1" applyFill="1" applyBorder="1" applyAlignment="1">
      <alignment vertical="center"/>
    </xf>
    <xf numFmtId="166" fontId="14" fillId="0" borderId="0" xfId="28" applyNumberFormat="1" applyFont="1" applyFill="1" applyBorder="1" applyAlignment="1">
      <alignment vertical="center" wrapText="1"/>
    </xf>
    <xf numFmtId="166" fontId="40" fillId="0" borderId="25" xfId="28" applyNumberFormat="1" applyFont="1" applyFill="1" applyBorder="1" applyAlignment="1">
      <alignment vertical="center"/>
    </xf>
    <xf numFmtId="166" fontId="40" fillId="0" borderId="25" xfId="28" applyNumberFormat="1" applyFont="1" applyFill="1" applyBorder="1" applyAlignment="1">
      <alignment horizontal="center" vertical="center"/>
    </xf>
    <xf numFmtId="166" fontId="14" fillId="0" borderId="25" xfId="28" applyNumberFormat="1" applyFont="1" applyFill="1" applyBorder="1" applyAlignment="1">
      <alignment vertical="center"/>
    </xf>
    <xf numFmtId="166" fontId="14" fillId="0" borderId="10" xfId="28" applyNumberFormat="1" applyFont="1" applyFill="1" applyBorder="1" applyAlignment="1">
      <alignment horizontal="center" vertical="center" wrapText="1"/>
    </xf>
    <xf numFmtId="166" fontId="14" fillId="0" borderId="11" xfId="28" applyNumberFormat="1" applyFont="1" applyFill="1" applyBorder="1" applyAlignment="1">
      <alignment vertical="center" wrapText="1"/>
    </xf>
    <xf numFmtId="166" fontId="14" fillId="0" borderId="26" xfId="28" applyNumberFormat="1" applyFont="1" applyFill="1" applyBorder="1" applyAlignment="1">
      <alignment vertical="center" wrapText="1"/>
    </xf>
    <xf numFmtId="166" fontId="14" fillId="0" borderId="27" xfId="28" applyNumberFormat="1" applyFont="1" applyFill="1" applyBorder="1" applyAlignment="1">
      <alignment vertical="center" wrapText="1"/>
    </xf>
    <xf numFmtId="166" fontId="14" fillId="0" borderId="17" xfId="28" applyNumberFormat="1" applyFont="1" applyFill="1" applyBorder="1" applyAlignment="1">
      <alignment vertical="center" wrapText="1"/>
    </xf>
    <xf numFmtId="166" fontId="14" fillId="0" borderId="25" xfId="28" applyNumberFormat="1" applyFont="1" applyFill="1" applyBorder="1" applyAlignment="1">
      <alignment vertical="center" wrapText="1"/>
    </xf>
    <xf numFmtId="166" fontId="14" fillId="0" borderId="28" xfId="28" applyNumberFormat="1" applyFont="1" applyFill="1" applyBorder="1" applyAlignment="1">
      <alignment vertical="center" wrapText="1"/>
    </xf>
    <xf numFmtId="166" fontId="14" fillId="0" borderId="0" xfId="28" applyNumberFormat="1" applyFont="1" applyFill="1" applyBorder="1" applyAlignment="1">
      <alignment horizontal="center" vertical="center" wrapText="1"/>
    </xf>
    <xf numFmtId="166" fontId="14" fillId="0" borderId="29" xfId="28" applyNumberFormat="1" applyFont="1" applyFill="1" applyBorder="1" applyAlignment="1">
      <alignment vertical="center" wrapText="1"/>
    </xf>
    <xf numFmtId="166" fontId="14" fillId="0" borderId="15" xfId="28" applyNumberFormat="1" applyFont="1" applyFill="1" applyBorder="1" applyAlignment="1">
      <alignment vertical="center" wrapText="1"/>
    </xf>
    <xf numFmtId="166" fontId="14" fillId="0" borderId="30" xfId="28" applyNumberFormat="1" applyFont="1" applyFill="1" applyBorder="1" applyAlignment="1">
      <alignment vertical="center" wrapText="1"/>
    </xf>
    <xf numFmtId="166" fontId="60" fillId="26" borderId="0" xfId="28" applyNumberFormat="1" applyFont="1" applyFill="1" applyBorder="1" applyAlignment="1">
      <alignment horizontal="center" vertical="center" wrapText="1"/>
    </xf>
    <xf numFmtId="3" fontId="14" fillId="0" borderId="10" xfId="28" quotePrefix="1" applyNumberFormat="1" applyFont="1" applyFill="1" applyBorder="1" applyAlignment="1">
      <alignment horizontal="center" vertical="center" wrapText="1"/>
    </xf>
    <xf numFmtId="166" fontId="14" fillId="24" borderId="10" xfId="28" quotePrefix="1" applyNumberFormat="1" applyFont="1" applyFill="1" applyBorder="1" applyAlignment="1">
      <alignment horizontal="center" vertical="center" wrapText="1"/>
    </xf>
    <xf numFmtId="166" fontId="28" fillId="24" borderId="10" xfId="28" quotePrefix="1" applyNumberFormat="1" applyFont="1" applyFill="1" applyBorder="1" applyAlignment="1">
      <alignment horizontal="center" vertical="center" wrapText="1"/>
    </xf>
    <xf numFmtId="166" fontId="14" fillId="24" borderId="12" xfId="28" quotePrefix="1" applyNumberFormat="1" applyFont="1" applyFill="1" applyBorder="1" applyAlignment="1">
      <alignment horizontal="center" vertical="center" wrapText="1"/>
    </xf>
    <xf numFmtId="166" fontId="28" fillId="24" borderId="12" xfId="28" applyNumberFormat="1" applyFont="1" applyFill="1" applyBorder="1" applyAlignment="1">
      <alignment horizontal="center" vertical="center" wrapText="1"/>
    </xf>
    <xf numFmtId="166" fontId="28" fillId="24" borderId="12" xfId="28" quotePrefix="1" applyNumberFormat="1" applyFont="1" applyFill="1" applyBorder="1" applyAlignment="1">
      <alignment horizontal="center" vertical="center" wrapText="1"/>
    </xf>
    <xf numFmtId="166" fontId="28" fillId="25" borderId="13" xfId="28" applyNumberFormat="1" applyFont="1" applyFill="1" applyBorder="1" applyAlignment="1">
      <alignment horizontal="center" vertical="center"/>
    </xf>
    <xf numFmtId="166" fontId="28" fillId="25" borderId="13" xfId="28" applyNumberFormat="1" applyFont="1" applyFill="1" applyBorder="1" applyAlignment="1">
      <alignment horizontal="left" vertical="center"/>
    </xf>
    <xf numFmtId="166" fontId="14" fillId="25" borderId="0" xfId="28" applyNumberFormat="1" applyFont="1" applyFill="1" applyBorder="1" applyAlignment="1">
      <alignment vertical="center" wrapText="1"/>
    </xf>
    <xf numFmtId="166" fontId="28" fillId="24" borderId="13" xfId="28" applyNumberFormat="1" applyFont="1" applyFill="1" applyBorder="1" applyAlignment="1">
      <alignment horizontal="center" vertical="center"/>
    </xf>
    <xf numFmtId="166" fontId="28" fillId="24" borderId="13" xfId="28" applyNumberFormat="1" applyFont="1" applyFill="1" applyBorder="1" applyAlignment="1">
      <alignment horizontal="left" vertical="center" wrapText="1"/>
    </xf>
    <xf numFmtId="166" fontId="28" fillId="24" borderId="13" xfId="28" applyNumberFormat="1" applyFont="1" applyFill="1" applyBorder="1" applyAlignment="1">
      <alignment horizontal="center" vertical="center" wrapText="1"/>
    </xf>
    <xf numFmtId="166" fontId="28" fillId="24" borderId="13" xfId="28" applyNumberFormat="1" applyFont="1" applyFill="1" applyBorder="1" applyAlignment="1">
      <alignment horizontal="right" vertical="center"/>
    </xf>
    <xf numFmtId="166" fontId="28" fillId="0" borderId="0" xfId="28" applyNumberFormat="1" applyFont="1" applyFill="1" applyBorder="1" applyAlignment="1">
      <alignment vertical="center"/>
    </xf>
    <xf numFmtId="166" fontId="28" fillId="0" borderId="13" xfId="28" applyNumberFormat="1" applyFont="1" applyFill="1" applyBorder="1" applyAlignment="1">
      <alignment horizontal="center" vertical="center"/>
    </xf>
    <xf numFmtId="166" fontId="28" fillId="0" borderId="13" xfId="28" applyNumberFormat="1" applyFont="1" applyFill="1" applyBorder="1" applyAlignment="1">
      <alignment vertical="center" wrapText="1"/>
    </xf>
    <xf numFmtId="166" fontId="28" fillId="25" borderId="13" xfId="28" applyNumberFormat="1" applyFont="1" applyFill="1" applyBorder="1" applyAlignment="1">
      <alignment horizontal="left" vertical="center" wrapText="1"/>
    </xf>
    <xf numFmtId="166" fontId="28" fillId="25" borderId="13" xfId="28" applyNumberFormat="1" applyFont="1" applyFill="1" applyBorder="1" applyAlignment="1">
      <alignment horizontal="center" vertical="center" wrapText="1"/>
    </xf>
    <xf numFmtId="166" fontId="28" fillId="25" borderId="13" xfId="28" applyNumberFormat="1" applyFont="1" applyFill="1" applyBorder="1" applyAlignment="1">
      <alignment horizontal="right" vertical="center"/>
    </xf>
    <xf numFmtId="166" fontId="28" fillId="25" borderId="0" xfId="28" applyNumberFormat="1" applyFont="1" applyFill="1" applyBorder="1" applyAlignment="1">
      <alignment vertical="center"/>
    </xf>
    <xf numFmtId="166" fontId="28" fillId="0" borderId="13" xfId="28" quotePrefix="1" applyNumberFormat="1" applyFont="1" applyFill="1" applyBorder="1" applyAlignment="1">
      <alignment horizontal="center" vertical="center"/>
    </xf>
    <xf numFmtId="166" fontId="42" fillId="0" borderId="13" xfId="28" applyNumberFormat="1" applyFont="1" applyFill="1" applyBorder="1" applyAlignment="1">
      <alignment horizontal="justify" vertical="center" wrapText="1"/>
    </xf>
    <xf numFmtId="166" fontId="28" fillId="0" borderId="13" xfId="28" applyNumberFormat="1" applyFont="1" applyFill="1" applyBorder="1" applyAlignment="1">
      <alignment horizontal="justify" vertical="center" wrapText="1"/>
    </xf>
    <xf numFmtId="166" fontId="42" fillId="0" borderId="13" xfId="28" quotePrefix="1" applyNumberFormat="1" applyFont="1" applyFill="1" applyBorder="1" applyAlignment="1">
      <alignment vertical="center" wrapText="1"/>
    </xf>
    <xf numFmtId="166" fontId="28" fillId="0" borderId="13" xfId="28" applyNumberFormat="1" applyFont="1" applyFill="1" applyBorder="1" applyAlignment="1">
      <alignment horizontal="center" vertical="center" wrapText="1"/>
    </xf>
    <xf numFmtId="166" fontId="28" fillId="0" borderId="13" xfId="28" applyNumberFormat="1" applyFont="1" applyFill="1" applyBorder="1" applyAlignment="1">
      <alignment horizontal="right" vertical="center"/>
    </xf>
    <xf numFmtId="166" fontId="14" fillId="0" borderId="13" xfId="28" quotePrefix="1" applyNumberFormat="1" applyFont="1" applyFill="1" applyBorder="1" applyAlignment="1">
      <alignment horizontal="center" vertical="center"/>
    </xf>
    <xf numFmtId="166" fontId="14" fillId="0" borderId="13" xfId="28" applyNumberFormat="1" applyFont="1" applyFill="1" applyBorder="1" applyAlignment="1">
      <alignment horizontal="justify" vertical="center" wrapText="1"/>
    </xf>
    <xf numFmtId="166" fontId="14" fillId="0" borderId="13" xfId="28" applyNumberFormat="1" applyFont="1" applyFill="1" applyBorder="1" applyAlignment="1">
      <alignment horizontal="center" vertical="center" wrapText="1"/>
    </xf>
    <xf numFmtId="166" fontId="14" fillId="0" borderId="13" xfId="28" applyNumberFormat="1" applyFont="1" applyFill="1" applyBorder="1" applyAlignment="1">
      <alignment horizontal="right" vertical="center"/>
    </xf>
    <xf numFmtId="0" fontId="14" fillId="0" borderId="13" xfId="28" quotePrefix="1" applyNumberFormat="1" applyFont="1" applyFill="1" applyBorder="1" applyAlignment="1">
      <alignment horizontal="center" vertical="center"/>
    </xf>
    <xf numFmtId="166" fontId="14" fillId="25" borderId="13" xfId="28" applyNumberFormat="1" applyFont="1" applyFill="1" applyBorder="1" applyAlignment="1">
      <alignment horizontal="right" vertical="center"/>
    </xf>
    <xf numFmtId="166" fontId="42" fillId="0" borderId="13" xfId="28" applyNumberFormat="1" applyFont="1" applyFill="1" applyBorder="1" applyAlignment="1">
      <alignment horizontal="right" vertical="center"/>
    </xf>
    <xf numFmtId="166" fontId="42" fillId="0" borderId="0" xfId="28" applyNumberFormat="1" applyFont="1" applyFill="1" applyBorder="1" applyAlignment="1">
      <alignment vertical="center"/>
    </xf>
    <xf numFmtId="166" fontId="28" fillId="0" borderId="13" xfId="28" applyNumberFormat="1" applyFont="1" applyFill="1" applyBorder="1" applyAlignment="1">
      <alignment horizontal="left" vertical="center" wrapText="1"/>
    </xf>
    <xf numFmtId="166" fontId="14" fillId="0" borderId="13" xfId="28" applyNumberFormat="1" applyFont="1" applyFill="1" applyBorder="1" applyAlignment="1">
      <alignment horizontal="center" vertical="center"/>
    </xf>
    <xf numFmtId="166" fontId="14" fillId="0" borderId="13" xfId="28" applyNumberFormat="1" applyFont="1" applyFill="1" applyBorder="1" applyAlignment="1">
      <alignment horizontal="left" vertical="center" wrapText="1"/>
    </xf>
    <xf numFmtId="166" fontId="14" fillId="0" borderId="13" xfId="28" applyNumberFormat="1" applyFont="1" applyFill="1" applyBorder="1" applyAlignment="1">
      <alignment vertical="center"/>
    </xf>
    <xf numFmtId="166" fontId="14" fillId="25" borderId="13" xfId="28" applyNumberFormat="1" applyFont="1" applyFill="1" applyBorder="1" applyAlignment="1">
      <alignment horizontal="left" vertical="center" wrapText="1"/>
    </xf>
    <xf numFmtId="166" fontId="14" fillId="25" borderId="13" xfId="28" applyNumberFormat="1" applyFont="1" applyFill="1" applyBorder="1" applyAlignment="1">
      <alignment horizontal="center" vertical="center" wrapText="1"/>
    </xf>
    <xf numFmtId="166" fontId="14" fillId="25" borderId="13" xfId="28" applyNumberFormat="1" applyFont="1" applyFill="1" applyBorder="1" applyAlignment="1">
      <alignment horizontal="center" vertical="center"/>
    </xf>
    <xf numFmtId="166" fontId="14" fillId="25" borderId="13" xfId="28" applyNumberFormat="1" applyFont="1" applyFill="1" applyBorder="1" applyAlignment="1">
      <alignment vertical="center"/>
    </xf>
    <xf numFmtId="166" fontId="14" fillId="25" borderId="0" xfId="28" applyNumberFormat="1" applyFont="1" applyFill="1" applyBorder="1" applyAlignment="1">
      <alignment vertical="center"/>
    </xf>
    <xf numFmtId="0" fontId="14" fillId="0" borderId="13" xfId="28" applyNumberFormat="1" applyFont="1" applyFill="1" applyBorder="1" applyAlignment="1">
      <alignment horizontal="center" vertical="center"/>
    </xf>
    <xf numFmtId="43" fontId="14" fillId="0" borderId="0" xfId="28" applyFont="1" applyFill="1" applyBorder="1" applyAlignment="1">
      <alignment vertical="center"/>
    </xf>
    <xf numFmtId="166" fontId="14" fillId="0" borderId="13" xfId="28" applyNumberFormat="1" applyFont="1" applyFill="1" applyBorder="1" applyAlignment="1">
      <alignment horizontal="right" vertical="center" wrapText="1"/>
    </xf>
    <xf numFmtId="166" fontId="14" fillId="25" borderId="13" xfId="28" applyNumberFormat="1" applyFont="1" applyFill="1" applyBorder="1" applyAlignment="1">
      <alignment vertical="center" wrapText="1"/>
    </xf>
    <xf numFmtId="166" fontId="14" fillId="25" borderId="13" xfId="28" applyNumberFormat="1" applyFont="1" applyFill="1" applyBorder="1" applyAlignment="1">
      <alignment horizontal="center" vertical="top" wrapText="1"/>
    </xf>
    <xf numFmtId="166" fontId="14" fillId="0" borderId="13" xfId="28" applyNumberFormat="1" applyFont="1" applyFill="1" applyBorder="1" applyAlignment="1">
      <alignment vertical="center" wrapText="1"/>
    </xf>
    <xf numFmtId="166" fontId="61" fillId="25" borderId="13" xfId="28" applyNumberFormat="1" applyFont="1" applyFill="1" applyBorder="1" applyAlignment="1">
      <alignment vertical="center" wrapText="1"/>
    </xf>
    <xf numFmtId="166"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6" fontId="60" fillId="25" borderId="13" xfId="28" applyNumberFormat="1" applyFont="1" applyFill="1" applyBorder="1" applyAlignment="1">
      <alignment vertical="center" wrapText="1"/>
    </xf>
    <xf numFmtId="166" fontId="60" fillId="25" borderId="13" xfId="28" applyNumberFormat="1" applyFont="1" applyFill="1" applyBorder="1" applyAlignment="1">
      <alignment horizontal="center" vertical="center" wrapText="1"/>
    </xf>
    <xf numFmtId="166" fontId="60" fillId="0" borderId="13" xfId="28" applyNumberFormat="1" applyFont="1" applyFill="1" applyBorder="1" applyAlignment="1">
      <alignment horizontal="center" vertical="center"/>
    </xf>
    <xf numFmtId="166" fontId="60" fillId="0" borderId="13" xfId="28" applyNumberFormat="1" applyFont="1" applyFill="1" applyBorder="1" applyAlignment="1">
      <alignment horizontal="center" vertical="center" wrapText="1"/>
    </xf>
    <xf numFmtId="166" fontId="60" fillId="0" borderId="13" xfId="28" applyNumberFormat="1" applyFont="1" applyFill="1" applyBorder="1" applyAlignment="1">
      <alignment vertical="center"/>
    </xf>
    <xf numFmtId="166" fontId="60" fillId="0" borderId="0" xfId="28" applyNumberFormat="1" applyFont="1" applyFill="1" applyBorder="1" applyAlignment="1">
      <alignment vertical="center"/>
    </xf>
    <xf numFmtId="166" fontId="60" fillId="0" borderId="0" xfId="28" applyNumberFormat="1" applyFont="1" applyFill="1" applyBorder="1" applyAlignment="1">
      <alignment vertical="center" wrapText="1"/>
    </xf>
    <xf numFmtId="166" fontId="61" fillId="0" borderId="13" xfId="28" applyNumberFormat="1" applyFont="1" applyFill="1" applyBorder="1" applyAlignment="1">
      <alignment vertical="center" wrapText="1"/>
    </xf>
    <xf numFmtId="166" fontId="61" fillId="0" borderId="13" xfId="28" applyNumberFormat="1" applyFont="1" applyFill="1" applyBorder="1" applyAlignment="1">
      <alignment horizontal="center" vertical="center" wrapText="1"/>
    </xf>
    <xf numFmtId="166" fontId="61" fillId="0" borderId="13" xfId="28" applyNumberFormat="1" applyFont="1" applyFill="1" applyBorder="1" applyAlignment="1">
      <alignment horizontal="left" wrapText="1"/>
    </xf>
    <xf numFmtId="166" fontId="61" fillId="0" borderId="13" xfId="28" applyNumberFormat="1" applyFont="1" applyFill="1" applyBorder="1" applyAlignment="1">
      <alignment horizontal="left" vertical="center"/>
    </xf>
    <xf numFmtId="166" fontId="61" fillId="0" borderId="13" xfId="28" applyNumberFormat="1" applyFont="1" applyFill="1" applyBorder="1" applyAlignment="1" applyProtection="1">
      <alignment horizontal="left" vertical="center" wrapText="1"/>
    </xf>
    <xf numFmtId="166" fontId="28" fillId="25" borderId="13" xfId="28" quotePrefix="1" applyNumberFormat="1" applyFont="1" applyFill="1" applyBorder="1" applyAlignment="1">
      <alignment horizontal="center" vertical="center"/>
    </xf>
    <xf numFmtId="166" fontId="28" fillId="25" borderId="13" xfId="28" applyNumberFormat="1" applyFont="1" applyFill="1" applyBorder="1" applyAlignment="1">
      <alignment vertical="center" wrapText="1"/>
    </xf>
    <xf numFmtId="166" fontId="42" fillId="25" borderId="13" xfId="28" applyNumberFormat="1" applyFont="1" applyFill="1" applyBorder="1" applyAlignment="1">
      <alignment horizontal="justify" vertical="center" wrapText="1"/>
    </xf>
    <xf numFmtId="166" fontId="14" fillId="25" borderId="13" xfId="28" quotePrefix="1" applyNumberFormat="1" applyFont="1" applyFill="1" applyBorder="1" applyAlignment="1">
      <alignment horizontal="center" vertical="center"/>
    </xf>
    <xf numFmtId="166" fontId="14" fillId="25" borderId="13" xfId="28" applyNumberFormat="1" applyFont="1" applyFill="1" applyBorder="1" applyAlignment="1">
      <alignment horizontal="justify" vertical="center" wrapText="1"/>
    </xf>
    <xf numFmtId="166" fontId="14" fillId="25" borderId="13" xfId="28" applyNumberFormat="1" applyFont="1" applyFill="1" applyBorder="1" applyAlignment="1">
      <alignment horizontal="right" vertical="center" wrapText="1"/>
    </xf>
    <xf numFmtId="166" fontId="13" fillId="25" borderId="10" xfId="28" applyNumberFormat="1" applyFont="1" applyFill="1" applyBorder="1" applyAlignment="1">
      <alignment horizontal="right" vertical="center" wrapText="1"/>
    </xf>
    <xf numFmtId="166" fontId="28" fillId="25" borderId="13" xfId="28" applyNumberFormat="1" applyFont="1" applyFill="1" applyBorder="1" applyAlignment="1">
      <alignment vertical="center"/>
    </xf>
    <xf numFmtId="166" fontId="62" fillId="25" borderId="13" xfId="28" applyNumberFormat="1" applyFont="1" applyFill="1" applyBorder="1" applyAlignment="1">
      <alignment horizontal="center" vertical="center" wrapText="1"/>
    </xf>
    <xf numFmtId="166" fontId="56" fillId="25" borderId="10" xfId="28" applyNumberFormat="1" applyFont="1" applyFill="1" applyBorder="1" applyAlignment="1">
      <alignment horizontal="right" vertical="center" wrapText="1"/>
    </xf>
    <xf numFmtId="166" fontId="62" fillId="25" borderId="13" xfId="28" applyNumberFormat="1" applyFont="1" applyFill="1" applyBorder="1" applyAlignment="1">
      <alignment horizontal="right" vertical="center" wrapText="1"/>
    </xf>
    <xf numFmtId="166" fontId="62" fillId="25" borderId="13" xfId="28" applyNumberFormat="1" applyFont="1" applyFill="1" applyBorder="1" applyAlignment="1">
      <alignment horizontal="justify" vertical="center" wrapText="1"/>
    </xf>
    <xf numFmtId="166" fontId="42" fillId="0" borderId="13" xfId="28" quotePrefix="1" applyNumberFormat="1" applyFont="1" applyFill="1" applyBorder="1" applyAlignment="1">
      <alignment horizontal="justify" vertical="center" wrapText="1"/>
    </xf>
    <xf numFmtId="0" fontId="14" fillId="0" borderId="13" xfId="28" applyNumberFormat="1" applyFont="1" applyFill="1" applyBorder="1" applyAlignment="1">
      <alignment horizontal="center" vertical="center" wrapText="1"/>
    </xf>
    <xf numFmtId="43" fontId="28" fillId="0" borderId="0" xfId="28" applyFont="1" applyFill="1" applyBorder="1" applyAlignment="1">
      <alignment vertical="center"/>
    </xf>
    <xf numFmtId="166" fontId="63" fillId="0" borderId="13" xfId="28" applyNumberFormat="1" applyFont="1" applyFill="1" applyBorder="1" applyAlignment="1">
      <alignment horizontal="center" vertical="center"/>
    </xf>
    <xf numFmtId="166" fontId="63" fillId="25" borderId="13" xfId="28" applyNumberFormat="1" applyFont="1" applyFill="1" applyBorder="1" applyAlignment="1">
      <alignment horizontal="left" vertical="center" wrapText="1"/>
    </xf>
    <xf numFmtId="166" fontId="63" fillId="25" borderId="13" xfId="28" applyNumberFormat="1" applyFont="1" applyFill="1" applyBorder="1" applyAlignment="1">
      <alignment horizontal="center" vertical="center" wrapText="1"/>
    </xf>
    <xf numFmtId="166" fontId="63" fillId="25" borderId="13" xfId="28" applyNumberFormat="1" applyFont="1" applyFill="1" applyBorder="1" applyAlignment="1">
      <alignment horizontal="right" vertical="center"/>
    </xf>
    <xf numFmtId="166" fontId="63" fillId="0" borderId="13" xfId="28" applyNumberFormat="1" applyFont="1" applyFill="1" applyBorder="1" applyAlignment="1">
      <alignment horizontal="right" vertical="center"/>
    </xf>
    <xf numFmtId="166" fontId="63" fillId="0" borderId="0" xfId="28" applyNumberFormat="1" applyFont="1" applyFill="1" applyBorder="1" applyAlignment="1">
      <alignment vertical="center"/>
    </xf>
    <xf numFmtId="166" fontId="60" fillId="25" borderId="13" xfId="28" applyNumberFormat="1" applyFont="1" applyFill="1" applyBorder="1" applyAlignment="1">
      <alignment horizontal="left" vertical="center" wrapText="1"/>
    </xf>
    <xf numFmtId="166" fontId="60" fillId="25" borderId="13" xfId="28" applyNumberFormat="1" applyFont="1" applyFill="1" applyBorder="1" applyAlignment="1">
      <alignment horizontal="right" vertical="center"/>
    </xf>
    <xf numFmtId="0" fontId="14" fillId="25" borderId="13" xfId="28" applyNumberFormat="1" applyFont="1" applyFill="1" applyBorder="1" applyAlignment="1">
      <alignment horizontal="center" vertical="center"/>
    </xf>
    <xf numFmtId="166" fontId="64" fillId="25" borderId="13" xfId="28" applyNumberFormat="1" applyFont="1" applyFill="1" applyBorder="1" applyAlignment="1">
      <alignment horizontal="center" vertical="center" wrapText="1"/>
    </xf>
    <xf numFmtId="166" fontId="64" fillId="25" borderId="13" xfId="28" applyNumberFormat="1" applyFont="1" applyFill="1" applyBorder="1" applyAlignment="1">
      <alignment horizontal="right" vertical="center"/>
    </xf>
    <xf numFmtId="166" fontId="65" fillId="0" borderId="13" xfId="28" applyNumberFormat="1" applyFont="1" applyFill="1" applyBorder="1" applyAlignment="1">
      <alignment horizontal="right" vertical="center"/>
    </xf>
    <xf numFmtId="166" fontId="65" fillId="0" borderId="0" xfId="28" applyNumberFormat="1" applyFont="1" applyFill="1" applyBorder="1" applyAlignment="1">
      <alignment vertical="center"/>
    </xf>
    <xf numFmtId="166" fontId="64" fillId="0" borderId="13" xfId="28" applyNumberFormat="1" applyFont="1" applyFill="1" applyBorder="1" applyAlignment="1">
      <alignment horizontal="center" vertical="center"/>
    </xf>
    <xf numFmtId="166" fontId="64" fillId="25" borderId="13" xfId="28" applyNumberFormat="1" applyFont="1" applyFill="1" applyBorder="1" applyAlignment="1">
      <alignment horizontal="left" vertical="center" wrapText="1"/>
    </xf>
    <xf numFmtId="166" fontId="65" fillId="0" borderId="13" xfId="28" applyNumberFormat="1" applyFont="1" applyFill="1" applyBorder="1" applyAlignment="1">
      <alignment horizontal="center" vertical="center" wrapText="1"/>
    </xf>
    <xf numFmtId="166" fontId="28" fillId="0" borderId="13" xfId="28" quotePrefix="1" applyNumberFormat="1" applyFont="1" applyFill="1" applyBorder="1" applyAlignment="1">
      <alignment horizontal="justify" vertical="center" wrapText="1"/>
    </xf>
    <xf numFmtId="166" fontId="28" fillId="0" borderId="13" xfId="28" quotePrefix="1" applyNumberFormat="1" applyFont="1" applyFill="1" applyBorder="1" applyAlignment="1">
      <alignment vertical="center" wrapText="1"/>
    </xf>
    <xf numFmtId="166" fontId="42" fillId="25" borderId="0" xfId="28" applyNumberFormat="1" applyFont="1" applyFill="1" applyBorder="1" applyAlignment="1">
      <alignment vertical="center"/>
    </xf>
    <xf numFmtId="166" fontId="60" fillId="0" borderId="13" xfId="28" applyNumberFormat="1" applyFont="1" applyFill="1" applyBorder="1" applyAlignment="1">
      <alignment vertical="center" wrapText="1"/>
    </xf>
    <xf numFmtId="166" fontId="14" fillId="24" borderId="13" xfId="28" applyNumberFormat="1" applyFont="1" applyFill="1" applyBorder="1" applyAlignment="1">
      <alignment horizontal="center" vertical="center"/>
    </xf>
    <xf numFmtId="166" fontId="28" fillId="24" borderId="13" xfId="28" applyNumberFormat="1" applyFont="1" applyFill="1" applyBorder="1" applyAlignment="1">
      <alignment vertical="center"/>
    </xf>
    <xf numFmtId="166" fontId="14" fillId="26" borderId="0" xfId="28" applyNumberFormat="1" applyFont="1" applyFill="1" applyBorder="1" applyAlignment="1">
      <alignment vertical="center" wrapText="1"/>
    </xf>
    <xf numFmtId="0" fontId="28" fillId="25" borderId="13" xfId="0" applyFont="1" applyFill="1" applyBorder="1" applyAlignment="1" applyProtection="1">
      <alignment horizontal="center" vertical="center" wrapText="1"/>
      <protection locked="0"/>
    </xf>
    <xf numFmtId="0" fontId="28" fillId="25" borderId="13" xfId="0" applyFont="1" applyFill="1" applyBorder="1" applyAlignment="1" applyProtection="1">
      <alignment vertical="center" wrapText="1"/>
      <protection locked="0"/>
    </xf>
    <xf numFmtId="3" fontId="28" fillId="25" borderId="13" xfId="28" applyNumberFormat="1" applyFont="1" applyFill="1" applyBorder="1" applyAlignment="1" applyProtection="1">
      <alignment horizontal="right" vertical="center"/>
      <protection locked="0"/>
    </xf>
    <xf numFmtId="3" fontId="28" fillId="25" borderId="13" xfId="28" applyNumberFormat="1" applyFont="1" applyFill="1" applyBorder="1" applyAlignment="1" applyProtection="1">
      <alignment horizontal="center" vertical="center"/>
      <protection locked="0"/>
    </xf>
    <xf numFmtId="166" fontId="14" fillId="25" borderId="0" xfId="28" applyNumberFormat="1" applyFont="1" applyFill="1" applyAlignment="1">
      <alignment horizontal="right" vertical="center"/>
    </xf>
    <xf numFmtId="0" fontId="42" fillId="25" borderId="13" xfId="0" applyFont="1" applyFill="1" applyBorder="1" applyAlignment="1" applyProtection="1">
      <alignment horizontal="center" vertical="center" wrapText="1"/>
      <protection locked="0"/>
    </xf>
    <xf numFmtId="0" fontId="42" fillId="25" borderId="13" xfId="0" applyFont="1" applyFill="1" applyBorder="1" applyAlignment="1" applyProtection="1">
      <alignment vertical="center" wrapText="1"/>
      <protection locked="0"/>
    </xf>
    <xf numFmtId="3" fontId="42" fillId="25" borderId="13" xfId="28" applyNumberFormat="1" applyFont="1" applyFill="1" applyBorder="1" applyAlignment="1" applyProtection="1">
      <alignment horizontal="right" vertical="center"/>
      <protection locked="0"/>
    </xf>
    <xf numFmtId="3" fontId="42" fillId="25" borderId="13" xfId="28" applyNumberFormat="1" applyFont="1" applyFill="1" applyBorder="1" applyAlignment="1" applyProtection="1">
      <alignment horizontal="center" vertical="center"/>
      <protection locked="0"/>
    </xf>
    <xf numFmtId="166" fontId="14" fillId="25" borderId="0" xfId="28" applyNumberFormat="1" applyFont="1" applyFill="1" applyBorder="1" applyAlignment="1">
      <alignment horizontal="right" vertical="center"/>
    </xf>
    <xf numFmtId="0" fontId="14" fillId="25" borderId="13" xfId="0" applyFont="1" applyFill="1" applyBorder="1" applyAlignment="1" applyProtection="1">
      <alignment horizontal="center" vertical="center" wrapText="1"/>
      <protection locked="0"/>
    </xf>
    <xf numFmtId="0" fontId="14"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right" vertical="center"/>
      <protection locked="0"/>
    </xf>
    <xf numFmtId="3" fontId="14" fillId="25" borderId="13" xfId="28" applyNumberFormat="1"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horizontal="center"/>
      <protection locked="0"/>
    </xf>
    <xf numFmtId="3" fontId="42"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vertical="center"/>
      <protection locked="0"/>
    </xf>
    <xf numFmtId="3" fontId="42" fillId="25" borderId="13" xfId="28" applyNumberFormat="1" applyFont="1" applyFill="1" applyBorder="1" applyAlignment="1" applyProtection="1">
      <alignment vertical="center"/>
      <protection locked="0"/>
    </xf>
    <xf numFmtId="0" fontId="14" fillId="25" borderId="13" xfId="0" applyFont="1" applyFill="1" applyBorder="1" applyAlignment="1" applyProtection="1">
      <alignment horizontal="center" vertical="center"/>
      <protection locked="0"/>
    </xf>
    <xf numFmtId="0" fontId="14" fillId="25" borderId="13" xfId="0" applyFont="1" applyFill="1" applyBorder="1" applyAlignment="1" applyProtection="1">
      <alignment vertical="center"/>
      <protection locked="0"/>
    </xf>
    <xf numFmtId="0" fontId="14" fillId="25" borderId="13" xfId="52" applyFont="1" applyFill="1" applyBorder="1" applyAlignment="1">
      <alignment horizontal="center" vertical="center" wrapText="1"/>
    </xf>
    <xf numFmtId="0" fontId="28" fillId="25" borderId="14" xfId="0" applyFont="1" applyFill="1" applyBorder="1" applyAlignment="1" applyProtection="1">
      <alignment horizontal="center" vertical="center" wrapText="1"/>
      <protection locked="0"/>
    </xf>
    <xf numFmtId="0" fontId="28" fillId="25" borderId="14" xfId="0" applyFont="1" applyFill="1" applyBorder="1" applyAlignment="1" applyProtection="1">
      <alignment vertical="center" wrapText="1"/>
      <protection locked="0"/>
    </xf>
    <xf numFmtId="3" fontId="28" fillId="25" borderId="14" xfId="28" applyNumberFormat="1" applyFont="1" applyFill="1" applyBorder="1" applyAlignment="1" applyProtection="1">
      <alignment horizontal="right" vertical="center"/>
      <protection locked="0"/>
    </xf>
    <xf numFmtId="166" fontId="14" fillId="25" borderId="14" xfId="28" applyNumberFormat="1" applyFont="1" applyFill="1" applyBorder="1" applyAlignment="1">
      <alignment horizontal="right" vertical="center" wrapText="1"/>
    </xf>
    <xf numFmtId="3" fontId="28"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3" fillId="0" borderId="23" xfId="28" applyNumberFormat="1" applyFont="1" applyBorder="1" applyAlignment="1" applyProtection="1">
      <alignment vertical="center"/>
      <protection locked="0"/>
    </xf>
    <xf numFmtId="166" fontId="14" fillId="0" borderId="23" xfId="28" applyNumberFormat="1" applyFont="1" applyFill="1" applyBorder="1" applyAlignment="1">
      <alignment horizontal="right" vertical="center"/>
    </xf>
    <xf numFmtId="166" fontId="43" fillId="0" borderId="23" xfId="28" applyNumberFormat="1" applyFont="1" applyBorder="1" applyAlignment="1" applyProtection="1">
      <alignment vertical="center"/>
      <protection locked="0"/>
    </xf>
    <xf numFmtId="3" fontId="43"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3" fillId="0" borderId="13" xfId="28" applyNumberFormat="1" applyFont="1" applyBorder="1" applyAlignment="1" applyProtection="1">
      <alignment vertical="center"/>
      <protection locked="0"/>
    </xf>
    <xf numFmtId="166" fontId="43" fillId="0" borderId="13" xfId="28" applyNumberFormat="1" applyFont="1" applyBorder="1" applyAlignment="1" applyProtection="1">
      <alignment vertical="center"/>
      <protection locked="0"/>
    </xf>
    <xf numFmtId="3" fontId="43"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9" fillId="0" borderId="13" xfId="28" applyNumberFormat="1" applyFont="1" applyBorder="1" applyAlignment="1" applyProtection="1">
      <alignment vertical="center"/>
      <protection locked="0"/>
    </xf>
    <xf numFmtId="166" fontId="19" fillId="0" borderId="13" xfId="28" applyNumberFormat="1" applyFont="1" applyBorder="1" applyAlignment="1" applyProtection="1">
      <alignment vertical="center"/>
      <protection locked="0"/>
    </xf>
    <xf numFmtId="3" fontId="19"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9"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6" fontId="59" fillId="0" borderId="13" xfId="28" applyNumberFormat="1" applyFont="1" applyBorder="1" applyAlignment="1" applyProtection="1">
      <alignment vertical="center"/>
      <protection locked="0"/>
    </xf>
    <xf numFmtId="166" fontId="13" fillId="0" borderId="13" xfId="28" applyNumberFormat="1" applyFont="1" applyBorder="1" applyAlignment="1" applyProtection="1">
      <alignment vertical="center"/>
      <protection locked="0"/>
    </xf>
    <xf numFmtId="166"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9" fillId="0" borderId="14" xfId="28" applyNumberFormat="1" applyFont="1" applyBorder="1" applyProtection="1">
      <protection locked="0"/>
    </xf>
    <xf numFmtId="166" fontId="14" fillId="0" borderId="14" xfId="28" applyNumberFormat="1" applyFont="1" applyFill="1" applyBorder="1" applyAlignment="1">
      <alignment horizontal="right" vertical="center"/>
    </xf>
    <xf numFmtId="166" fontId="19" fillId="0" borderId="14" xfId="28" applyNumberFormat="1" applyFont="1" applyBorder="1" applyProtection="1">
      <protection locked="0"/>
    </xf>
    <xf numFmtId="3" fontId="19" fillId="0" borderId="14" xfId="28" applyNumberFormat="1" applyFont="1" applyBorder="1" applyAlignment="1" applyProtection="1">
      <alignment horizontal="center"/>
      <protection locked="0"/>
    </xf>
    <xf numFmtId="166" fontId="14" fillId="0" borderId="0" xfId="28" applyNumberFormat="1" applyFont="1" applyFill="1" applyAlignment="1">
      <alignment horizontal="center" vertical="center"/>
    </xf>
    <xf numFmtId="166" fontId="13" fillId="0" borderId="0" xfId="28" applyNumberFormat="1" applyFont="1" applyFill="1" applyAlignment="1">
      <alignment horizontal="right" vertical="center"/>
    </xf>
    <xf numFmtId="3" fontId="28" fillId="24" borderId="13" xfId="28" applyNumberFormat="1" applyFont="1" applyFill="1" applyBorder="1" applyAlignment="1">
      <alignment horizontal="right" vertical="center"/>
    </xf>
    <xf numFmtId="3" fontId="28" fillId="24" borderId="13" xfId="28" applyNumberFormat="1" applyFont="1" applyFill="1" applyBorder="1" applyAlignment="1">
      <alignment horizontal="center" vertical="center" wrapText="1"/>
    </xf>
    <xf numFmtId="3" fontId="28" fillId="25" borderId="13" xfId="28" applyNumberFormat="1" applyFont="1" applyFill="1" applyBorder="1" applyAlignment="1">
      <alignment horizontal="right" vertical="center"/>
    </xf>
    <xf numFmtId="3" fontId="28" fillId="25" borderId="13" xfId="28" applyNumberFormat="1" applyFont="1" applyFill="1" applyBorder="1" applyAlignment="1">
      <alignment horizontal="center" vertical="center" wrapText="1"/>
    </xf>
    <xf numFmtId="3" fontId="28" fillId="0" borderId="13" xfId="28" applyNumberFormat="1" applyFont="1" applyFill="1" applyBorder="1" applyAlignment="1">
      <alignment horizontal="right" vertical="center"/>
    </xf>
    <xf numFmtId="3" fontId="28" fillId="0" borderId="13" xfId="28" applyNumberFormat="1" applyFont="1" applyFill="1" applyBorder="1" applyAlignment="1">
      <alignment horizontal="center" vertical="center" wrapText="1"/>
    </xf>
    <xf numFmtId="3" fontId="14"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wrapText="1"/>
    </xf>
    <xf numFmtId="3" fontId="14" fillId="25" borderId="13" xfId="28" applyNumberFormat="1" applyFont="1" applyFill="1" applyBorder="1" applyAlignment="1">
      <alignment horizontal="right" vertical="center"/>
    </xf>
    <xf numFmtId="3" fontId="14" fillId="0" borderId="13" xfId="28" applyNumberFormat="1" applyFont="1" applyFill="1" applyBorder="1" applyAlignment="1">
      <alignment vertical="center"/>
    </xf>
    <xf numFmtId="3" fontId="14" fillId="25" borderId="13" xfId="28" applyNumberFormat="1" applyFont="1" applyFill="1" applyBorder="1" applyAlignment="1">
      <alignment horizontal="center" vertical="center" wrapText="1"/>
    </xf>
    <xf numFmtId="3" fontId="14"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4"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4" fillId="25" borderId="13" xfId="28" applyNumberFormat="1" applyFont="1" applyFill="1" applyBorder="1" applyAlignment="1">
      <alignment vertical="center" wrapText="1"/>
    </xf>
    <xf numFmtId="3" fontId="14" fillId="25" borderId="13" xfId="28" applyNumberFormat="1" applyFont="1" applyFill="1" applyBorder="1" applyAlignment="1">
      <alignment horizontal="right" vertical="center" wrapText="1"/>
    </xf>
    <xf numFmtId="3" fontId="14" fillId="25" borderId="13" xfId="28" applyNumberFormat="1" applyFont="1" applyFill="1" applyBorder="1" applyAlignment="1">
      <alignment horizontal="justify" vertical="center" wrapText="1"/>
    </xf>
    <xf numFmtId="3" fontId="14" fillId="25" borderId="13" xfId="28" quotePrefix="1" applyNumberFormat="1" applyFont="1" applyFill="1" applyBorder="1" applyAlignment="1">
      <alignment horizontal="center" vertical="center"/>
    </xf>
    <xf numFmtId="3" fontId="14" fillId="25" borderId="13" xfId="28" applyNumberFormat="1" applyFont="1" applyFill="1" applyBorder="1" applyAlignment="1">
      <alignment horizontal="center" vertical="center"/>
    </xf>
    <xf numFmtId="3" fontId="28" fillId="25" borderId="13" xfId="28" applyNumberFormat="1" applyFont="1" applyFill="1" applyBorder="1" applyAlignment="1">
      <alignment vertical="center"/>
    </xf>
    <xf numFmtId="3" fontId="14"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8" fillId="0" borderId="13" xfId="28" applyNumberFormat="1" applyFont="1" applyFill="1" applyBorder="1" applyAlignment="1">
      <alignment horizontal="right" vertical="center" wrapText="1"/>
    </xf>
    <xf numFmtId="3" fontId="28"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8" fillId="24" borderId="13" xfId="28" applyNumberFormat="1" applyFont="1" applyFill="1" applyBorder="1" applyAlignment="1">
      <alignment vertical="center"/>
    </xf>
    <xf numFmtId="3" fontId="14" fillId="25" borderId="13" xfId="29"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xf>
    <xf numFmtId="166" fontId="23"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xf numFmtId="0" fontId="46" fillId="0" borderId="0" xfId="46" applyFont="1" applyAlignment="1">
      <alignment vertical="center"/>
    </xf>
    <xf numFmtId="0" fontId="8" fillId="0" borderId="0" xfId="46" applyFont="1" applyAlignment="1">
      <alignment horizontal="right" vertical="center"/>
    </xf>
    <xf numFmtId="166" fontId="8" fillId="0" borderId="0" xfId="46" applyNumberFormat="1" applyFont="1" applyAlignment="1">
      <alignment horizontal="center" vertical="center" wrapText="1"/>
    </xf>
    <xf numFmtId="3" fontId="0" fillId="25" borderId="0" xfId="0" applyNumberFormat="1" applyFill="1"/>
    <xf numFmtId="3" fontId="50" fillId="29" borderId="13" xfId="34" applyNumberFormat="1" applyFont="1" applyFill="1" applyBorder="1" applyAlignment="1">
      <alignment horizontal="right" vertical="center"/>
    </xf>
    <xf numFmtId="3" fontId="50" fillId="25" borderId="13" xfId="51" applyNumberFormat="1" applyFont="1" applyFill="1" applyBorder="1" applyAlignment="1">
      <alignment horizontal="right" vertical="center"/>
    </xf>
    <xf numFmtId="3" fontId="50" fillId="25" borderId="13" xfId="34" applyNumberFormat="1" applyFont="1" applyFill="1" applyBorder="1" applyAlignment="1">
      <alignment horizontal="right"/>
    </xf>
    <xf numFmtId="3" fontId="21" fillId="25" borderId="13" xfId="34" applyNumberFormat="1" applyFont="1" applyFill="1" applyBorder="1" applyAlignment="1">
      <alignment horizontal="right"/>
    </xf>
    <xf numFmtId="3" fontId="50" fillId="29" borderId="13" xfId="34" applyNumberFormat="1" applyFont="1" applyFill="1" applyBorder="1" applyAlignment="1">
      <alignment horizontal="right"/>
    </xf>
    <xf numFmtId="3" fontId="21" fillId="29" borderId="13" xfId="34" applyNumberFormat="1" applyFont="1" applyFill="1" applyBorder="1" applyAlignment="1">
      <alignment horizontal="right"/>
    </xf>
    <xf numFmtId="3" fontId="21" fillId="25" borderId="13" xfId="51" applyNumberFormat="1" applyFont="1" applyFill="1" applyBorder="1" applyAlignment="1">
      <alignment horizontal="right" vertical="center" wrapText="1"/>
    </xf>
    <xf numFmtId="3" fontId="21" fillId="29" borderId="13" xfId="51" applyNumberFormat="1" applyFont="1" applyFill="1" applyBorder="1" applyAlignment="1">
      <alignment horizontal="right" vertical="center" wrapText="1"/>
    </xf>
    <xf numFmtId="3" fontId="50" fillId="0" borderId="13" xfId="51" applyNumberFormat="1" applyFont="1" applyBorder="1" applyAlignment="1">
      <alignment horizontal="right" vertical="center"/>
    </xf>
    <xf numFmtId="3" fontId="13" fillId="29" borderId="13" xfId="51" applyNumberFormat="1" applyFont="1" applyFill="1" applyBorder="1" applyAlignment="1">
      <alignment horizontal="right"/>
    </xf>
    <xf numFmtId="3" fontId="50" fillId="0" borderId="13" xfId="51" applyNumberFormat="1" applyFont="1" applyBorder="1" applyAlignment="1">
      <alignment horizontal="right"/>
    </xf>
    <xf numFmtId="3" fontId="21" fillId="29" borderId="13" xfId="51" applyNumberFormat="1" applyFont="1" applyFill="1" applyBorder="1" applyAlignment="1">
      <alignment horizontal="right"/>
    </xf>
    <xf numFmtId="3" fontId="28" fillId="24" borderId="10" xfId="28" quotePrefix="1" applyNumberFormat="1" applyFont="1" applyFill="1" applyBorder="1" applyAlignment="1">
      <alignment horizontal="right" vertical="center" wrapText="1"/>
    </xf>
    <xf numFmtId="3" fontId="14" fillId="24" borderId="10" xfId="28" quotePrefix="1" applyNumberFormat="1" applyFont="1" applyFill="1" applyBorder="1" applyAlignment="1">
      <alignment horizontal="right" vertical="center" wrapText="1"/>
    </xf>
    <xf numFmtId="3" fontId="28" fillId="24" borderId="12" xfId="28" quotePrefix="1" applyNumberFormat="1" applyFont="1" applyFill="1" applyBorder="1" applyAlignment="1">
      <alignment horizontal="right" vertical="center" wrapText="1"/>
    </xf>
    <xf numFmtId="3" fontId="10" fillId="29" borderId="13" xfId="34" applyNumberFormat="1" applyFont="1" applyFill="1" applyBorder="1" applyAlignment="1">
      <alignment horizontal="right" vertical="center"/>
    </xf>
    <xf numFmtId="3" fontId="13" fillId="29" borderId="14" xfId="51" applyNumberFormat="1" applyFont="1" applyFill="1" applyBorder="1" applyAlignment="1">
      <alignment horizontal="right"/>
    </xf>
    <xf numFmtId="0" fontId="13" fillId="0" borderId="30" xfId="51" applyFont="1" applyBorder="1" applyAlignment="1">
      <alignment horizontal="center" vertical="center" wrapText="1"/>
    </xf>
    <xf numFmtId="0" fontId="10" fillId="0" borderId="30" xfId="51" applyFont="1" applyBorder="1" applyAlignment="1">
      <alignment horizontal="justify" vertical="center" wrapText="1"/>
    </xf>
    <xf numFmtId="3" fontId="13" fillId="0" borderId="30" xfId="34" applyNumberFormat="1" applyFont="1" applyBorder="1" applyAlignment="1">
      <alignment horizontal="right" vertical="center"/>
    </xf>
    <xf numFmtId="4" fontId="13" fillId="0" borderId="30" xfId="34" applyNumberFormat="1" applyFont="1" applyBorder="1" applyAlignment="1">
      <alignment horizontal="right" vertical="center"/>
    </xf>
    <xf numFmtId="0" fontId="13" fillId="0" borderId="30" xfId="51" applyFont="1" applyBorder="1" applyAlignment="1">
      <alignment horizontal="center" vertical="center"/>
    </xf>
    <xf numFmtId="166" fontId="13" fillId="25" borderId="10" xfId="34" applyNumberFormat="1" applyFont="1" applyFill="1" applyBorder="1" applyAlignment="1">
      <alignment horizontal="center" vertical="center" wrapText="1"/>
    </xf>
    <xf numFmtId="0" fontId="5" fillId="25" borderId="0" xfId="51" applyFont="1" applyFill="1" applyAlignment="1">
      <alignment horizontal="center" vertical="center" wrapText="1"/>
    </xf>
    <xf numFmtId="0" fontId="26" fillId="25" borderId="0" xfId="51" applyFont="1" applyFill="1" applyAlignment="1">
      <alignment horizontal="right" vertical="center"/>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0" xfId="51" applyFont="1" applyFill="1" applyAlignment="1">
      <alignment horizontal="center" vertical="center" wrapText="1"/>
    </xf>
    <xf numFmtId="0" fontId="10" fillId="25" borderId="28" xfId="51" applyFont="1" applyFill="1" applyBorder="1" applyAlignment="1">
      <alignment horizontal="center" vertical="center" wrapText="1"/>
    </xf>
    <xf numFmtId="167" fontId="13" fillId="25" borderId="0" xfId="28" applyNumberFormat="1" applyFont="1" applyFill="1"/>
    <xf numFmtId="0" fontId="28" fillId="25" borderId="10" xfId="51" quotePrefix="1" applyFont="1" applyFill="1" applyBorder="1" applyAlignment="1">
      <alignment horizontal="center" vertical="center" wrapText="1"/>
    </xf>
    <xf numFmtId="0" fontId="10" fillId="25" borderId="10" xfId="51" quotePrefix="1" applyFont="1" applyFill="1" applyBorder="1" applyAlignment="1">
      <alignment horizontal="center" vertical="center" wrapText="1"/>
    </xf>
    <xf numFmtId="3" fontId="10" fillId="25" borderId="10" xfId="51" applyNumberFormat="1" applyFont="1" applyFill="1" applyBorder="1" applyAlignment="1">
      <alignment horizontal="center" vertical="center" wrapText="1"/>
    </xf>
    <xf numFmtId="3" fontId="10" fillId="25" borderId="10" xfId="51" applyNumberFormat="1" applyFont="1" applyFill="1" applyBorder="1" applyAlignment="1">
      <alignment horizontal="right" vertical="center" wrapText="1"/>
    </xf>
    <xf numFmtId="3" fontId="10" fillId="25" borderId="0" xfId="51" applyNumberFormat="1" applyFont="1" applyFill="1" applyAlignment="1">
      <alignment horizontal="center" vertical="center" wrapText="1"/>
    </xf>
    <xf numFmtId="167" fontId="13" fillId="25" borderId="0" xfId="51" applyNumberFormat="1" applyFont="1" applyFill="1"/>
    <xf numFmtId="3" fontId="13" fillId="25" borderId="0" xfId="51" applyNumberFormat="1" applyFont="1" applyFill="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0" fontId="29" fillId="25" borderId="21" xfId="0" applyFont="1" applyFill="1" applyBorder="1" applyAlignment="1">
      <alignment horizontal="center" wrapText="1"/>
    </xf>
    <xf numFmtId="0" fontId="29" fillId="25" borderId="22" xfId="0" applyFont="1" applyFill="1" applyBorder="1" applyAlignment="1">
      <alignment horizontal="center" vertical="top" wrapText="1"/>
    </xf>
    <xf numFmtId="3" fontId="48" fillId="0" borderId="0" xfId="51" applyNumberFormat="1" applyFont="1"/>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6" fontId="13" fillId="25" borderId="0" xfId="34" quotePrefix="1" applyNumberFormat="1" applyFont="1" applyFill="1" applyBorder="1" applyAlignment="1">
      <alignment horizontal="center" vertical="center"/>
    </xf>
    <xf numFmtId="0" fontId="31" fillId="25" borderId="19" xfId="0" applyFont="1" applyFill="1" applyBorder="1" applyAlignment="1">
      <alignment horizontal="center" wrapText="1"/>
    </xf>
    <xf numFmtId="0" fontId="31" fillId="25" borderId="20" xfId="0" applyFont="1" applyFill="1" applyBorder="1" applyAlignment="1">
      <alignment horizontal="center" wrapText="1"/>
    </xf>
    <xf numFmtId="166" fontId="10" fillId="25" borderId="0" xfId="34" applyNumberFormat="1" applyFont="1" applyFill="1" applyBorder="1" applyAlignment="1">
      <alignment horizontal="center" vertical="center"/>
    </xf>
    <xf numFmtId="0" fontId="10" fillId="25" borderId="0" xfId="51" applyFont="1" applyFill="1" applyAlignment="1">
      <alignment vertical="center"/>
    </xf>
    <xf numFmtId="166" fontId="13" fillId="25" borderId="13" xfId="33" applyNumberFormat="1" applyFont="1" applyFill="1" applyBorder="1" applyAlignment="1">
      <alignment vertical="center"/>
    </xf>
    <xf numFmtId="0" fontId="13" fillId="25" borderId="0" xfId="51" applyFont="1" applyFill="1" applyAlignment="1">
      <alignment vertical="center"/>
    </xf>
    <xf numFmtId="3" fontId="19" fillId="26" borderId="0" xfId="51" applyNumberFormat="1" applyFont="1" applyFill="1" applyAlignment="1">
      <alignment vertical="center"/>
    </xf>
    <xf numFmtId="3" fontId="19" fillId="25" borderId="0" xfId="51" applyNumberFormat="1" applyFont="1" applyFill="1" applyAlignment="1">
      <alignment vertical="center"/>
    </xf>
    <xf numFmtId="3" fontId="13" fillId="25" borderId="0" xfId="51" applyNumberFormat="1" applyFont="1" applyFill="1" applyAlignment="1">
      <alignment vertical="center"/>
    </xf>
    <xf numFmtId="166" fontId="10" fillId="25" borderId="0" xfId="34" applyNumberFormat="1" applyFont="1" applyFill="1" applyBorder="1" applyAlignment="1">
      <alignment horizontal="center" vertical="center" wrapText="1"/>
    </xf>
    <xf numFmtId="0" fontId="10" fillId="25" borderId="10" xfId="51" applyFont="1" applyFill="1" applyBorder="1" applyAlignment="1">
      <alignment horizontal="center" vertical="center"/>
    </xf>
    <xf numFmtId="3" fontId="10" fillId="25" borderId="10" xfId="51" applyNumberFormat="1" applyFont="1" applyFill="1" applyBorder="1" applyAlignment="1">
      <alignment vertical="center"/>
    </xf>
    <xf numFmtId="172" fontId="10" fillId="25" borderId="10" xfId="51" applyNumberFormat="1" applyFont="1" applyFill="1" applyBorder="1" applyAlignment="1">
      <alignment vertical="center"/>
    </xf>
    <xf numFmtId="166" fontId="10" fillId="25" borderId="10" xfId="28" applyNumberFormat="1" applyFont="1" applyFill="1" applyBorder="1" applyAlignment="1">
      <alignment vertical="center"/>
    </xf>
    <xf numFmtId="172" fontId="10" fillId="25" borderId="24" xfId="51" applyNumberFormat="1" applyFont="1" applyFill="1" applyBorder="1" applyAlignment="1">
      <alignment vertical="center"/>
    </xf>
    <xf numFmtId="167" fontId="10" fillId="25" borderId="10" xfId="51" applyNumberFormat="1" applyFont="1" applyFill="1" applyBorder="1" applyAlignment="1">
      <alignment vertical="center"/>
    </xf>
    <xf numFmtId="166" fontId="10" fillId="25" borderId="13" xfId="51" applyNumberFormat="1" applyFont="1" applyFill="1" applyBorder="1" applyAlignment="1">
      <alignment horizontal="center" vertical="center"/>
    </xf>
    <xf numFmtId="166" fontId="10" fillId="25" borderId="0" xfId="51" applyNumberFormat="1" applyFont="1" applyFill="1" applyAlignment="1">
      <alignment horizontal="center" vertical="center"/>
    </xf>
    <xf numFmtId="3" fontId="10" fillId="25" borderId="0" xfId="51" applyNumberFormat="1" applyFont="1" applyFill="1" applyAlignment="1">
      <alignment vertical="center"/>
    </xf>
    <xf numFmtId="173" fontId="10" fillId="25" borderId="0" xfId="51" applyNumberFormat="1" applyFont="1" applyFill="1" applyAlignment="1">
      <alignment vertical="center"/>
    </xf>
    <xf numFmtId="174" fontId="10" fillId="25" borderId="0" xfId="51" applyNumberFormat="1" applyFont="1" applyFill="1" applyAlignment="1">
      <alignment vertical="center"/>
    </xf>
    <xf numFmtId="167" fontId="10" fillId="25" borderId="0" xfId="28" applyNumberFormat="1" applyFont="1" applyFill="1" applyAlignment="1">
      <alignment vertical="center"/>
    </xf>
    <xf numFmtId="0" fontId="26" fillId="25" borderId="0" xfId="51" applyFont="1" applyFill="1" applyAlignment="1">
      <alignment horizontal="center" vertical="center"/>
    </xf>
    <xf numFmtId="0" fontId="26" fillId="25" borderId="0" xfId="51" applyFont="1" applyFill="1"/>
    <xf numFmtId="0" fontId="13" fillId="25" borderId="0" xfId="51" applyFont="1" applyFill="1" applyAlignment="1">
      <alignment horizontal="center" vertical="center" wrapText="1"/>
    </xf>
    <xf numFmtId="0" fontId="10" fillId="25" borderId="0" xfId="51" applyFont="1" applyFill="1" applyAlignment="1">
      <alignment horizontal="center" vertical="center"/>
    </xf>
    <xf numFmtId="165" fontId="10" fillId="25" borderId="0" xfId="51" applyNumberFormat="1" applyFont="1" applyFill="1" applyAlignment="1">
      <alignment vertical="center"/>
    </xf>
    <xf numFmtId="0" fontId="10" fillId="25" borderId="0" xfId="51" applyFont="1" applyFill="1"/>
    <xf numFmtId="167" fontId="10" fillId="25" borderId="0" xfId="28" applyNumberFormat="1" applyFont="1" applyFill="1" applyAlignment="1"/>
    <xf numFmtId="3" fontId="21" fillId="26" borderId="13" xfId="51" applyNumberFormat="1" applyFont="1" applyFill="1" applyBorder="1" applyAlignment="1">
      <alignment horizontal="right"/>
    </xf>
    <xf numFmtId="3" fontId="20" fillId="0" borderId="0" xfId="51" applyNumberFormat="1" applyFont="1"/>
    <xf numFmtId="3" fontId="50" fillId="29" borderId="13" xfId="51" applyNumberFormat="1" applyFont="1" applyFill="1" applyBorder="1" applyAlignment="1">
      <alignment horizontal="right" vertical="center"/>
    </xf>
    <xf numFmtId="167" fontId="10" fillId="25" borderId="0" xfId="28" applyNumberFormat="1" applyFont="1" applyFill="1"/>
    <xf numFmtId="165" fontId="13" fillId="25" borderId="0" xfId="28" applyNumberFormat="1" applyFont="1" applyFill="1"/>
    <xf numFmtId="0" fontId="13" fillId="25" borderId="30" xfId="51" applyFont="1" applyFill="1" applyBorder="1" applyAlignment="1">
      <alignment horizontal="center" vertical="center" wrapText="1"/>
    </xf>
    <xf numFmtId="0" fontId="10" fillId="25" borderId="30" xfId="51" applyFont="1" applyFill="1" applyBorder="1" applyAlignment="1">
      <alignment horizontal="justify" vertical="center" wrapText="1"/>
    </xf>
    <xf numFmtId="0" fontId="26" fillId="25" borderId="30" xfId="50" applyFont="1" applyFill="1" applyBorder="1" applyAlignment="1">
      <alignment horizontal="center" vertical="center"/>
    </xf>
    <xf numFmtId="4" fontId="13" fillId="25" borderId="30" xfId="34" applyNumberFormat="1" applyFont="1" applyFill="1" applyBorder="1" applyAlignment="1">
      <alignment horizontal="right" vertical="center"/>
    </xf>
    <xf numFmtId="0" fontId="13" fillId="25" borderId="30" xfId="51" applyFont="1" applyFill="1" applyBorder="1" applyAlignment="1">
      <alignment horizontal="center" vertical="center"/>
    </xf>
    <xf numFmtId="0" fontId="13" fillId="25" borderId="0" xfId="51" applyFont="1" applyFill="1" applyAlignment="1">
      <alignment horizontal="left" vertical="center" wrapText="1"/>
    </xf>
    <xf numFmtId="0" fontId="13" fillId="25" borderId="0" xfId="50" applyFont="1" applyFill="1" applyAlignment="1">
      <alignment horizontal="left" vertical="center" wrapText="1"/>
    </xf>
    <xf numFmtId="168" fontId="19" fillId="29" borderId="0" xfId="51" applyNumberFormat="1" applyFont="1" applyFill="1"/>
    <xf numFmtId="0" fontId="10" fillId="25" borderId="26" xfId="51" applyFont="1" applyFill="1" applyBorder="1" applyAlignment="1">
      <alignment vertical="center" wrapText="1"/>
    </xf>
    <xf numFmtId="0" fontId="10" fillId="25" borderId="27" xfId="51" applyFont="1" applyFill="1" applyBorder="1" applyAlignment="1">
      <alignment vertical="center" wrapText="1"/>
    </xf>
    <xf numFmtId="0" fontId="10" fillId="25" borderId="25" xfId="51" applyFont="1" applyFill="1" applyBorder="1" applyAlignment="1">
      <alignment vertical="center" wrapText="1"/>
    </xf>
    <xf numFmtId="0" fontId="10" fillId="25" borderId="28" xfId="51" applyFont="1" applyFill="1" applyBorder="1" applyAlignment="1">
      <alignment vertical="center" wrapText="1"/>
    </xf>
    <xf numFmtId="0" fontId="10" fillId="25" borderId="17" xfId="51" applyFont="1" applyFill="1" applyBorder="1" applyAlignment="1">
      <alignment horizontal="center" vertical="center" wrapText="1"/>
    </xf>
    <xf numFmtId="0" fontId="13" fillId="25" borderId="17" xfId="51" quotePrefix="1" applyFont="1" applyFill="1" applyBorder="1" applyAlignment="1">
      <alignment horizontal="center" vertical="center" wrapText="1"/>
    </xf>
    <xf numFmtId="0" fontId="13" fillId="25" borderId="15" xfId="51" quotePrefix="1" applyFont="1" applyFill="1" applyBorder="1" applyAlignment="1">
      <alignment horizontal="center" vertical="center" wrapText="1"/>
    </xf>
    <xf numFmtId="3" fontId="10" fillId="25" borderId="13" xfId="51" applyNumberFormat="1" applyFont="1" applyFill="1" applyBorder="1" applyAlignment="1">
      <alignment horizontal="center" vertical="center" wrapText="1"/>
    </xf>
    <xf numFmtId="3" fontId="10" fillId="29" borderId="13" xfId="34" applyNumberFormat="1" applyFont="1" applyFill="1" applyBorder="1" applyAlignment="1">
      <alignment horizontal="right"/>
    </xf>
    <xf numFmtId="3" fontId="13" fillId="29" borderId="13" xfId="34" applyNumberFormat="1" applyFont="1" applyFill="1" applyBorder="1" applyAlignment="1">
      <alignment horizontal="right"/>
    </xf>
    <xf numFmtId="3" fontId="13" fillId="29" borderId="13" xfId="51" applyNumberFormat="1" applyFont="1" applyFill="1" applyBorder="1" applyAlignment="1">
      <alignment horizontal="right" vertical="center" wrapText="1"/>
    </xf>
    <xf numFmtId="3" fontId="10" fillId="0" borderId="13" xfId="51" applyNumberFormat="1" applyFont="1" applyBorder="1" applyAlignment="1">
      <alignment horizontal="right" vertical="center"/>
    </xf>
    <xf numFmtId="3" fontId="13" fillId="26" borderId="13" xfId="51" applyNumberFormat="1" applyFont="1" applyFill="1" applyBorder="1" applyAlignment="1">
      <alignment horizontal="right"/>
    </xf>
    <xf numFmtId="3" fontId="10" fillId="0" borderId="13" xfId="51" applyNumberFormat="1" applyFont="1" applyBorder="1" applyAlignment="1">
      <alignment horizontal="right"/>
    </xf>
    <xf numFmtId="3" fontId="10" fillId="29" borderId="13" xfId="51" applyNumberFormat="1" applyFont="1" applyFill="1" applyBorder="1" applyAlignment="1">
      <alignment horizontal="right" vertical="center"/>
    </xf>
    <xf numFmtId="0" fontId="23" fillId="0" borderId="0" xfId="0" applyFont="1" applyAlignment="1">
      <alignment vertical="center" wrapText="1"/>
    </xf>
    <xf numFmtId="0" fontId="99" fillId="0" borderId="0" xfId="0" applyFont="1" applyAlignment="1">
      <alignment vertical="center" wrapText="1"/>
    </xf>
    <xf numFmtId="0" fontId="46" fillId="0" borderId="0" xfId="0" applyFont="1" applyAlignment="1">
      <alignment vertical="center" wrapText="1"/>
    </xf>
    <xf numFmtId="0" fontId="4" fillId="0" borderId="0" xfId="0" applyFont="1" applyAlignment="1">
      <alignment vertical="center" wrapText="1"/>
    </xf>
    <xf numFmtId="0" fontId="105" fillId="0" borderId="0" xfId="0" applyFont="1" applyAlignment="1">
      <alignment horizontal="center" vertical="center" wrapText="1"/>
    </xf>
    <xf numFmtId="0" fontId="99" fillId="0" borderId="0" xfId="0" applyFont="1" applyAlignment="1">
      <alignment horizontal="center" vertical="center" wrapText="1"/>
    </xf>
    <xf numFmtId="0" fontId="99" fillId="0" borderId="0" xfId="47" applyFont="1"/>
    <xf numFmtId="0" fontId="99" fillId="0" borderId="0" xfId="47" applyFont="1" applyAlignment="1">
      <alignment horizontal="center"/>
    </xf>
    <xf numFmtId="0" fontId="23" fillId="0" borderId="0" xfId="47" applyFont="1"/>
    <xf numFmtId="0" fontId="8" fillId="0" borderId="0" xfId="47" applyFont="1"/>
    <xf numFmtId="0" fontId="8" fillId="0" borderId="0" xfId="0" applyFont="1"/>
    <xf numFmtId="0" fontId="8" fillId="0" borderId="0" xfId="0" applyFont="1" applyAlignment="1">
      <alignment horizontal="center"/>
    </xf>
    <xf numFmtId="0" fontId="96" fillId="0" borderId="0" xfId="0" applyFont="1"/>
    <xf numFmtId="0" fontId="17" fillId="0" borderId="0" xfId="0" applyFont="1"/>
    <xf numFmtId="177" fontId="96" fillId="0" borderId="0" xfId="0" applyNumberFormat="1" applyFont="1"/>
    <xf numFmtId="177" fontId="99" fillId="0" borderId="0" xfId="0" applyNumberFormat="1" applyFont="1"/>
    <xf numFmtId="0" fontId="99" fillId="0" borderId="0" xfId="0" applyFont="1"/>
    <xf numFmtId="177" fontId="8" fillId="0" borderId="0" xfId="0" applyNumberFormat="1" applyFont="1"/>
    <xf numFmtId="0" fontId="99" fillId="0" borderId="0" xfId="47" quotePrefix="1" applyFont="1" applyAlignment="1">
      <alignment horizontal="center" vertical="center" wrapText="1"/>
    </xf>
    <xf numFmtId="0" fontId="99" fillId="0" borderId="0" xfId="47" applyFont="1" applyAlignment="1">
      <alignment vertical="center"/>
    </xf>
    <xf numFmtId="0" fontId="99" fillId="0" borderId="0" xfId="47" quotePrefix="1" applyFont="1" applyAlignment="1">
      <alignment horizontal="right" vertical="center" wrapText="1"/>
    </xf>
    <xf numFmtId="0" fontId="102" fillId="0" borderId="0" xfId="47" applyFont="1" applyAlignment="1">
      <alignment vertical="center"/>
    </xf>
    <xf numFmtId="0" fontId="99" fillId="0" borderId="0" xfId="0" applyFont="1" applyAlignment="1">
      <alignment horizontal="left" vertical="center"/>
    </xf>
    <xf numFmtId="0" fontId="4" fillId="0" borderId="0" xfId="47" applyFont="1" applyAlignment="1">
      <alignment vertical="center"/>
    </xf>
    <xf numFmtId="0" fontId="4" fillId="0" borderId="0" xfId="0" applyFont="1" applyAlignment="1">
      <alignment horizontal="left" vertical="center"/>
    </xf>
    <xf numFmtId="0" fontId="9" fillId="0" borderId="0" xfId="47" applyFont="1" applyAlignment="1">
      <alignment vertical="center"/>
    </xf>
    <xf numFmtId="0" fontId="9" fillId="0" borderId="0" xfId="0" applyFont="1" applyAlignment="1">
      <alignment horizontal="left" vertical="center"/>
    </xf>
    <xf numFmtId="0" fontId="9" fillId="0" borderId="0" xfId="0" applyFont="1"/>
    <xf numFmtId="0" fontId="4" fillId="0" borderId="0" xfId="0" applyFont="1"/>
    <xf numFmtId="0" fontId="9" fillId="0" borderId="0" xfId="47" applyFont="1" applyAlignment="1">
      <alignment vertical="center" wrapText="1"/>
    </xf>
    <xf numFmtId="0" fontId="4" fillId="0" borderId="25" xfId="0" applyFont="1" applyBorder="1"/>
    <xf numFmtId="0" fontId="17" fillId="0" borderId="0" xfId="0" applyFont="1" applyAlignment="1">
      <alignment horizontal="center"/>
    </xf>
    <xf numFmtId="0" fontId="4" fillId="0" borderId="0" xfId="47" applyFont="1" applyAlignment="1">
      <alignment horizontal="center" vertical="center"/>
    </xf>
    <xf numFmtId="0" fontId="107" fillId="0" borderId="0" xfId="0" applyFont="1" applyAlignment="1">
      <alignment vertical="center"/>
    </xf>
    <xf numFmtId="0" fontId="107" fillId="0" borderId="0" xfId="0" applyFont="1" applyAlignment="1">
      <alignment vertical="center" wrapText="1"/>
    </xf>
    <xf numFmtId="3" fontId="23" fillId="0" borderId="0" xfId="0" applyNumberFormat="1" applyFont="1" applyAlignment="1">
      <alignment vertical="center" wrapText="1"/>
    </xf>
    <xf numFmtId="0" fontId="30" fillId="0" borderId="0" xfId="0" applyFont="1"/>
    <xf numFmtId="3" fontId="99" fillId="0" borderId="0" xfId="0" applyNumberFormat="1" applyFont="1" applyAlignment="1">
      <alignment vertical="center" wrapText="1"/>
    </xf>
    <xf numFmtId="166" fontId="99" fillId="0" borderId="0" xfId="0" applyNumberFormat="1" applyFont="1" applyAlignment="1">
      <alignment vertical="center" wrapText="1"/>
    </xf>
    <xf numFmtId="0" fontId="23" fillId="0" borderId="0" xfId="0" applyFont="1" applyAlignment="1">
      <alignment vertical="center"/>
    </xf>
    <xf numFmtId="0" fontId="6" fillId="0" borderId="0" xfId="47" applyAlignment="1">
      <alignment horizontal="center" vertical="center"/>
    </xf>
    <xf numFmtId="0" fontId="6" fillId="0" borderId="0" xfId="47"/>
    <xf numFmtId="0" fontId="46" fillId="0" borderId="0" xfId="0" applyFont="1" applyAlignment="1">
      <alignment vertical="center"/>
    </xf>
    <xf numFmtId="0" fontId="5" fillId="0" borderId="0" xfId="47" applyFont="1" applyAlignment="1">
      <alignment vertical="center"/>
    </xf>
    <xf numFmtId="0" fontId="5" fillId="0" borderId="0" xfId="0" applyFont="1" applyAlignment="1">
      <alignment horizontal="left" vertical="center"/>
    </xf>
    <xf numFmtId="0" fontId="4" fillId="0" borderId="0" xfId="47" quotePrefix="1" applyFont="1" applyAlignment="1">
      <alignment horizontal="right" vertical="center" wrapText="1"/>
    </xf>
    <xf numFmtId="0" fontId="9" fillId="0" borderId="0" xfId="47" quotePrefix="1" applyFont="1" applyAlignment="1">
      <alignment horizontal="right" vertical="center" wrapText="1"/>
    </xf>
    <xf numFmtId="0" fontId="17" fillId="0" borderId="0" xfId="47" applyFont="1"/>
    <xf numFmtId="0" fontId="30" fillId="0" borderId="0" xfId="0" applyFont="1" applyAlignment="1">
      <alignment horizontal="center"/>
    </xf>
    <xf numFmtId="0" fontId="30" fillId="0" borderId="0" xfId="0" applyFont="1" applyAlignment="1">
      <alignment vertical="center"/>
    </xf>
    <xf numFmtId="3" fontId="9" fillId="0" borderId="25" xfId="53" applyNumberFormat="1" applyFont="1" applyBorder="1" applyAlignment="1">
      <alignment vertical="center"/>
    </xf>
    <xf numFmtId="0" fontId="96" fillId="0" borderId="10" xfId="0" applyFont="1" applyBorder="1" applyAlignment="1">
      <alignment horizontal="center" vertical="center" wrapText="1"/>
    </xf>
    <xf numFmtId="0" fontId="102" fillId="0" borderId="25" xfId="47" applyFont="1" applyBorder="1" applyAlignment="1">
      <alignment vertical="center"/>
    </xf>
    <xf numFmtId="0" fontId="4" fillId="0" borderId="0" xfId="47" applyFont="1" applyAlignment="1">
      <alignment horizontal="justify" vertical="center"/>
    </xf>
    <xf numFmtId="166" fontId="4" fillId="0" borderId="0" xfId="28" applyNumberFormat="1" applyFont="1" applyBorder="1" applyAlignment="1">
      <alignment horizontal="right" vertical="center"/>
    </xf>
    <xf numFmtId="166" fontId="4" fillId="30" borderId="0" xfId="28" applyNumberFormat="1" applyFont="1" applyFill="1" applyBorder="1" applyAlignment="1">
      <alignment horizontal="right" vertical="center" wrapText="1"/>
    </xf>
    <xf numFmtId="3" fontId="4" fillId="0" borderId="0" xfId="28" applyNumberFormat="1" applyFont="1" applyBorder="1" applyAlignment="1">
      <alignment horizontal="center" vertical="center" wrapText="1"/>
    </xf>
    <xf numFmtId="166" fontId="5" fillId="30" borderId="12" xfId="28" applyNumberFormat="1" applyFont="1" applyFill="1" applyBorder="1" applyAlignment="1">
      <alignment horizontal="right" vertical="center" wrapText="1"/>
    </xf>
    <xf numFmtId="166" fontId="5" fillId="30" borderId="13" xfId="28" applyNumberFormat="1" applyFont="1" applyFill="1" applyBorder="1" applyAlignment="1">
      <alignment horizontal="right" vertical="center" wrapText="1"/>
    </xf>
    <xf numFmtId="3" fontId="4" fillId="30" borderId="13" xfId="71" applyNumberFormat="1" applyFill="1" applyBorder="1" applyAlignment="1">
      <alignment horizontal="right" vertical="center" wrapText="1"/>
    </xf>
    <xf numFmtId="3" fontId="4" fillId="0" borderId="13" xfId="0" applyNumberFormat="1" applyFont="1" applyBorder="1" applyAlignment="1">
      <alignment horizontal="right" vertical="center"/>
    </xf>
    <xf numFmtId="166" fontId="5" fillId="0" borderId="13" xfId="28" applyNumberFormat="1" applyFont="1" applyBorder="1" applyAlignment="1">
      <alignment horizontal="right" vertical="center"/>
    </xf>
    <xf numFmtId="3" fontId="4" fillId="0" borderId="13" xfId="28" applyNumberFormat="1" applyFont="1" applyBorder="1" applyAlignment="1">
      <alignment horizontal="center" vertical="center" wrapText="1"/>
    </xf>
    <xf numFmtId="3" fontId="4" fillId="0" borderId="14" xfId="28" applyNumberFormat="1" applyFont="1" applyBorder="1" applyAlignment="1">
      <alignment horizontal="center" vertical="center" wrapText="1"/>
    </xf>
    <xf numFmtId="0" fontId="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166" fontId="4" fillId="0" borderId="0" xfId="28" applyNumberFormat="1" applyFont="1" applyBorder="1" applyAlignment="1">
      <alignment vertical="center"/>
    </xf>
    <xf numFmtId="0" fontId="111" fillId="0" borderId="0" xfId="0" applyFont="1" applyAlignment="1">
      <alignment vertical="center"/>
    </xf>
    <xf numFmtId="0" fontId="5"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5" fillId="0" borderId="10" xfId="47" applyFont="1" applyBorder="1" applyAlignment="1">
      <alignment horizontal="center" vertical="center" wrapText="1"/>
    </xf>
    <xf numFmtId="0" fontId="5" fillId="30" borderId="10" xfId="71" applyFont="1" applyFill="1" applyBorder="1" applyAlignment="1">
      <alignment horizontal="center" vertical="center" wrapText="1"/>
    </xf>
    <xf numFmtId="0" fontId="5" fillId="0" borderId="10" xfId="47"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Border="1" applyAlignment="1">
      <alignment horizontal="justify" vertical="center" wrapText="1"/>
    </xf>
    <xf numFmtId="0" fontId="5" fillId="0" borderId="10" xfId="0" applyFont="1" applyBorder="1" applyAlignment="1">
      <alignment vertical="center" wrapText="1"/>
    </xf>
    <xf numFmtId="3" fontId="5" fillId="0" borderId="10" xfId="0" applyNumberFormat="1" applyFont="1" applyBorder="1" applyAlignment="1">
      <alignment horizontal="right" vertical="center" wrapText="1"/>
    </xf>
    <xf numFmtId="0" fontId="4" fillId="0" borderId="10" xfId="0" applyFont="1" applyBorder="1" applyAlignment="1">
      <alignment vertical="center" wrapText="1"/>
    </xf>
    <xf numFmtId="180" fontId="5" fillId="0" borderId="10" xfId="28" applyNumberFormat="1" applyFont="1" applyBorder="1" applyAlignment="1">
      <alignment horizontal="right" vertical="center" wrapText="1"/>
    </xf>
    <xf numFmtId="167" fontId="5" fillId="0" borderId="10" xfId="28" applyNumberFormat="1" applyFont="1" applyBorder="1" applyAlignment="1">
      <alignment horizontal="center" vertical="center" wrapText="1"/>
    </xf>
    <xf numFmtId="0" fontId="5" fillId="0" borderId="10" xfId="47" applyFont="1" applyBorder="1" applyAlignment="1">
      <alignment horizontal="justify" vertical="center" wrapText="1"/>
    </xf>
    <xf numFmtId="0" fontId="4" fillId="0" borderId="10" xfId="47" applyFont="1" applyBorder="1" applyAlignment="1">
      <alignment horizontal="left" vertical="center" wrapText="1"/>
    </xf>
    <xf numFmtId="180" fontId="4" fillId="0" borderId="10" xfId="28" applyNumberFormat="1" applyFont="1" applyBorder="1" applyAlignment="1">
      <alignment horizontal="right" vertical="center" wrapText="1"/>
    </xf>
    <xf numFmtId="167" fontId="4" fillId="0" borderId="10" xfId="28" applyNumberFormat="1" applyFont="1" applyBorder="1" applyAlignment="1">
      <alignment horizontal="center" vertical="center" wrapText="1"/>
    </xf>
    <xf numFmtId="0" fontId="5" fillId="0" borderId="10" xfId="47" applyFont="1" applyBorder="1" applyAlignment="1">
      <alignment horizontal="left" vertical="center" wrapText="1"/>
    </xf>
    <xf numFmtId="0" fontId="4" fillId="0" borderId="10" xfId="47" quotePrefix="1" applyFont="1" applyBorder="1" applyAlignment="1">
      <alignment horizontal="center" vertical="center" wrapText="1"/>
    </xf>
    <xf numFmtId="0" fontId="4" fillId="0" borderId="10" xfId="47" applyFont="1" applyBorder="1" applyAlignment="1">
      <alignment horizontal="justify" vertical="center" wrapText="1"/>
    </xf>
    <xf numFmtId="3" fontId="5" fillId="30" borderId="10" xfId="28" applyNumberFormat="1" applyFont="1" applyFill="1" applyBorder="1" applyAlignment="1">
      <alignment horizontal="right" vertical="center" wrapText="1"/>
    </xf>
    <xf numFmtId="0" fontId="5" fillId="30" borderId="10" xfId="71" applyFont="1" applyFill="1" applyBorder="1" applyAlignment="1">
      <alignment horizontal="left" vertical="center" wrapText="1"/>
    </xf>
    <xf numFmtId="0" fontId="4" fillId="30" borderId="10" xfId="71" applyFill="1" applyBorder="1" applyAlignment="1">
      <alignment horizontal="center" vertical="center" wrapText="1"/>
    </xf>
    <xf numFmtId="0" fontId="4" fillId="30" borderId="10" xfId="71" applyFill="1" applyBorder="1" applyAlignment="1">
      <alignment horizontal="left" vertical="center" wrapText="1"/>
    </xf>
    <xf numFmtId="3" fontId="4" fillId="30" borderId="10" xfId="28" applyNumberFormat="1" applyFont="1" applyFill="1" applyBorder="1" applyAlignment="1">
      <alignment horizontal="right" vertical="center" wrapText="1"/>
    </xf>
    <xf numFmtId="0" fontId="4" fillId="0" borderId="10" xfId="0" applyFont="1" applyBorder="1" applyAlignment="1">
      <alignment horizontal="center" vertical="center"/>
    </xf>
    <xf numFmtId="3" fontId="4" fillId="0" borderId="10" xfId="28" applyNumberFormat="1" applyFont="1" applyBorder="1" applyAlignment="1">
      <alignment horizontal="right" vertical="center"/>
    </xf>
    <xf numFmtId="0" fontId="5" fillId="25" borderId="10" xfId="0" applyFont="1" applyFill="1" applyBorder="1" applyAlignment="1">
      <alignment horizontal="center" vertical="center" wrapText="1"/>
    </xf>
    <xf numFmtId="3" fontId="5" fillId="0" borderId="10" xfId="28" applyNumberFormat="1" applyFont="1" applyBorder="1" applyAlignment="1">
      <alignment horizontal="left" vertical="center" wrapText="1"/>
    </xf>
    <xf numFmtId="3" fontId="5" fillId="0" borderId="10" xfId="28" applyNumberFormat="1" applyFont="1" applyBorder="1" applyAlignment="1">
      <alignment horizontal="right" vertical="center"/>
    </xf>
    <xf numFmtId="0" fontId="4" fillId="0" borderId="10" xfId="47" quotePrefix="1" applyFont="1" applyBorder="1" applyAlignment="1">
      <alignment horizontal="center" vertical="center"/>
    </xf>
    <xf numFmtId="3" fontId="4" fillId="0" borderId="10" xfId="28" applyNumberFormat="1" applyFont="1" applyBorder="1" applyAlignment="1">
      <alignment vertical="center"/>
    </xf>
    <xf numFmtId="0" fontId="4" fillId="0" borderId="10" xfId="47" applyFont="1" applyBorder="1" applyAlignment="1">
      <alignment horizontal="justify" vertical="center"/>
    </xf>
    <xf numFmtId="0" fontId="4" fillId="0" borderId="10" xfId="47" applyFont="1" applyBorder="1" applyAlignment="1">
      <alignment horizontal="center" vertical="center"/>
    </xf>
    <xf numFmtId="168" fontId="5" fillId="30" borderId="10" xfId="28" applyNumberFormat="1" applyFont="1" applyFill="1" applyBorder="1" applyAlignment="1">
      <alignment horizontal="right" vertical="center" wrapText="1"/>
    </xf>
    <xf numFmtId="168" fontId="4" fillId="30" borderId="10" xfId="28" applyNumberFormat="1" applyFont="1" applyFill="1" applyBorder="1" applyAlignment="1">
      <alignment horizontal="right" vertical="center" wrapText="1"/>
    </xf>
    <xf numFmtId="168" fontId="4" fillId="0" borderId="10" xfId="28" applyNumberFormat="1" applyFont="1" applyBorder="1" applyAlignment="1">
      <alignment horizontal="right" vertical="center"/>
    </xf>
    <xf numFmtId="3" fontId="115" fillId="0" borderId="0" xfId="0" applyNumberFormat="1" applyFont="1" applyAlignment="1">
      <alignment horizontal="center" vertical="center" wrapText="1"/>
    </xf>
    <xf numFmtId="3" fontId="4" fillId="30" borderId="0" xfId="53" applyNumberFormat="1" applyFont="1" applyFill="1" applyAlignment="1">
      <alignment vertical="center"/>
    </xf>
    <xf numFmtId="166" fontId="99" fillId="0" borderId="10" xfId="28" applyNumberFormat="1" applyFont="1" applyFill="1" applyBorder="1" applyAlignment="1">
      <alignment horizontal="right" vertical="center" wrapText="1"/>
    </xf>
    <xf numFmtId="166" fontId="23" fillId="0" borderId="10" xfId="28" applyNumberFormat="1" applyFont="1" applyFill="1" applyBorder="1" applyAlignment="1">
      <alignment horizontal="right" vertical="center" wrapText="1"/>
    </xf>
    <xf numFmtId="0" fontId="99" fillId="30" borderId="0" xfId="47" applyFont="1" applyFill="1" applyAlignment="1">
      <alignment horizontal="center" vertical="center"/>
    </xf>
    <xf numFmtId="181" fontId="99" fillId="0" borderId="0" xfId="28" applyNumberFormat="1" applyFont="1" applyFill="1" applyBorder="1" applyAlignment="1">
      <alignment vertical="center" wrapText="1"/>
    </xf>
    <xf numFmtId="181" fontId="102" fillId="0" borderId="0" xfId="28" quotePrefix="1" applyNumberFormat="1" applyFont="1" applyBorder="1" applyAlignment="1">
      <alignment horizontal="center" vertical="center" wrapText="1"/>
    </xf>
    <xf numFmtId="181" fontId="102" fillId="0" borderId="0" xfId="28" applyNumberFormat="1" applyFont="1" applyFill="1" applyBorder="1" applyAlignment="1">
      <alignment vertical="center" wrapText="1"/>
    </xf>
    <xf numFmtId="181" fontId="99" fillId="0" borderId="0" xfId="28" applyNumberFormat="1" applyFont="1" applyFill="1" applyAlignment="1">
      <alignment horizontal="right" vertical="center" wrapText="1"/>
    </xf>
    <xf numFmtId="43" fontId="99" fillId="0" borderId="0" xfId="28" applyFont="1" applyFill="1" applyAlignment="1">
      <alignment vertical="center"/>
    </xf>
    <xf numFmtId="181" fontId="102" fillId="0" borderId="0" xfId="28" quotePrefix="1" applyNumberFormat="1" applyFont="1" applyFill="1" applyAlignment="1">
      <alignment horizontal="right" vertical="center" wrapText="1"/>
    </xf>
    <xf numFmtId="43" fontId="102" fillId="0" borderId="0" xfId="28" applyFont="1" applyFill="1" applyAlignment="1">
      <alignment vertical="center"/>
    </xf>
    <xf numFmtId="43" fontId="102" fillId="0" borderId="0" xfId="28" applyFont="1" applyFill="1" applyAlignment="1">
      <alignment vertical="center" wrapText="1"/>
    </xf>
    <xf numFmtId="0" fontId="114" fillId="0" borderId="10" xfId="47" applyFont="1" applyBorder="1" applyAlignment="1">
      <alignment horizontal="justify" vertical="center" wrapText="1"/>
    </xf>
    <xf numFmtId="180" fontId="114" fillId="0" borderId="10" xfId="28" applyNumberFormat="1" applyFont="1" applyBorder="1" applyAlignment="1">
      <alignment horizontal="right" vertical="center" wrapText="1"/>
    </xf>
    <xf numFmtId="0" fontId="114" fillId="0" borderId="10" xfId="0" applyFont="1" applyBorder="1" applyAlignment="1">
      <alignment vertical="center" wrapText="1"/>
    </xf>
    <xf numFmtId="168" fontId="5" fillId="0" borderId="10" xfId="28" applyNumberFormat="1" applyFont="1" applyBorder="1" applyAlignment="1">
      <alignment horizontal="right" vertical="center"/>
    </xf>
    <xf numFmtId="168" fontId="112" fillId="0" borderId="10" xfId="28" applyNumberFormat="1" applyFont="1" applyBorder="1" applyAlignment="1">
      <alignment horizontal="right" vertical="center"/>
    </xf>
    <xf numFmtId="168" fontId="4" fillId="0" borderId="10" xfId="28" applyNumberFormat="1" applyFont="1" applyBorder="1" applyAlignment="1">
      <alignment vertical="center"/>
    </xf>
    <xf numFmtId="168" fontId="103" fillId="0" borderId="10" xfId="28" applyNumberFormat="1" applyFont="1" applyBorder="1" applyAlignment="1">
      <alignment horizontal="right" vertical="center"/>
    </xf>
    <xf numFmtId="0" fontId="114" fillId="0" borderId="10" xfId="47" quotePrefix="1" applyFont="1" applyBorder="1" applyAlignment="1">
      <alignment horizontal="center" vertical="center"/>
    </xf>
    <xf numFmtId="0" fontId="107" fillId="0" borderId="0" xfId="47" applyFont="1"/>
    <xf numFmtId="3" fontId="107" fillId="0" borderId="10" xfId="47" applyNumberFormat="1" applyFont="1" applyBorder="1" applyAlignment="1">
      <alignment vertical="center" wrapText="1"/>
    </xf>
    <xf numFmtId="0" fontId="116" fillId="0" borderId="25" xfId="47" applyFont="1" applyBorder="1" applyAlignment="1">
      <alignment vertical="center"/>
    </xf>
    <xf numFmtId="3" fontId="114" fillId="0" borderId="10" xfId="47" applyNumberFormat="1" applyFont="1" applyBorder="1"/>
    <xf numFmtId="3" fontId="114" fillId="0" borderId="10" xfId="47" applyNumberFormat="1" applyFont="1" applyBorder="1" applyAlignment="1">
      <alignment vertical="center"/>
    </xf>
    <xf numFmtId="0" fontId="107" fillId="0" borderId="10" xfId="47" applyFont="1" applyBorder="1" applyAlignment="1">
      <alignment horizontal="center" vertical="center"/>
    </xf>
    <xf numFmtId="0" fontId="114" fillId="0" borderId="0" xfId="47" applyFont="1" applyAlignment="1">
      <alignment horizontal="center"/>
    </xf>
    <xf numFmtId="3" fontId="107" fillId="0" borderId="10" xfId="47" applyNumberFormat="1" applyFont="1" applyBorder="1" applyAlignment="1">
      <alignment vertical="center"/>
    </xf>
    <xf numFmtId="3" fontId="114" fillId="0" borderId="0" xfId="47" applyNumberFormat="1" applyFont="1"/>
    <xf numFmtId="0" fontId="114" fillId="0" borderId="10" xfId="47" applyFont="1" applyBorder="1" applyAlignment="1">
      <alignment horizontal="justify" vertical="center"/>
    </xf>
    <xf numFmtId="3" fontId="107" fillId="0" borderId="0" xfId="47" applyNumberFormat="1" applyFont="1"/>
    <xf numFmtId="0" fontId="107" fillId="0" borderId="10" xfId="47" applyFont="1" applyBorder="1" applyAlignment="1">
      <alignment horizontal="left" vertical="center" wrapText="1"/>
    </xf>
    <xf numFmtId="0" fontId="114" fillId="0" borderId="0" xfId="47" applyFont="1"/>
    <xf numFmtId="0" fontId="114" fillId="0" borderId="0" xfId="47" applyFont="1" applyAlignment="1">
      <alignment horizontal="center" vertical="center"/>
    </xf>
    <xf numFmtId="3" fontId="114" fillId="0" borderId="10" xfId="47" applyNumberFormat="1" applyFont="1" applyBorder="1" applyAlignment="1">
      <alignment vertical="center" wrapText="1"/>
    </xf>
    <xf numFmtId="0" fontId="114" fillId="0" borderId="10" xfId="47" applyFont="1" applyBorder="1" applyAlignment="1">
      <alignment horizontal="center" vertical="center"/>
    </xf>
    <xf numFmtId="0" fontId="5" fillId="0" borderId="62" xfId="0" applyFont="1" applyBorder="1" applyAlignment="1">
      <alignment horizontal="center" vertical="center" wrapText="1"/>
    </xf>
    <xf numFmtId="0" fontId="5" fillId="0" borderId="62" xfId="0" applyFont="1" applyBorder="1" applyAlignment="1">
      <alignment vertical="center" wrapText="1"/>
    </xf>
    <xf numFmtId="3" fontId="5" fillId="0" borderId="62" xfId="0" applyNumberFormat="1" applyFont="1" applyBorder="1" applyAlignment="1">
      <alignment horizontal="right" vertical="center" wrapText="1"/>
    </xf>
    <xf numFmtId="0" fontId="5" fillId="0" borderId="62" xfId="0" quotePrefix="1" applyFont="1" applyBorder="1" applyAlignment="1">
      <alignment horizontal="center" vertical="center" wrapText="1"/>
    </xf>
    <xf numFmtId="0" fontId="4" fillId="0" borderId="62" xfId="0" applyFont="1" applyBorder="1" applyAlignment="1">
      <alignment horizontal="center" vertical="center" wrapText="1"/>
    </xf>
    <xf numFmtId="0" fontId="4" fillId="0" borderId="62" xfId="0" applyFont="1" applyBorder="1" applyAlignment="1">
      <alignment vertical="center" wrapText="1"/>
    </xf>
    <xf numFmtId="0" fontId="4" fillId="0" borderId="62" xfId="0" quotePrefix="1" applyFont="1" applyBorder="1" applyAlignment="1">
      <alignment horizontal="center" vertical="center" wrapText="1"/>
    </xf>
    <xf numFmtId="3" fontId="114" fillId="31" borderId="62" xfId="0" applyNumberFormat="1" applyFont="1" applyFill="1" applyBorder="1" applyAlignment="1">
      <alignment vertical="center" wrapText="1"/>
    </xf>
    <xf numFmtId="3" fontId="4" fillId="30" borderId="62" xfId="53" quotePrefix="1" applyNumberFormat="1" applyFont="1" applyFill="1" applyBorder="1" applyAlignment="1">
      <alignment horizontal="center" vertical="center" wrapText="1"/>
    </xf>
    <xf numFmtId="3" fontId="4" fillId="0" borderId="62" xfId="53" applyNumberFormat="1" applyFont="1" applyBorder="1" applyAlignment="1">
      <alignment horizontal="center" vertical="center" wrapText="1"/>
    </xf>
    <xf numFmtId="0" fontId="4" fillId="30" borderId="62" xfId="53" quotePrefix="1" applyFont="1" applyFill="1" applyBorder="1" applyAlignment="1">
      <alignment horizontal="center" vertical="center" wrapText="1"/>
    </xf>
    <xf numFmtId="3" fontId="4" fillId="0" borderId="62" xfId="0" applyNumberFormat="1" applyFont="1" applyBorder="1" applyAlignment="1">
      <alignment vertical="center" wrapText="1"/>
    </xf>
    <xf numFmtId="3" fontId="4" fillId="30" borderId="62" xfId="53" quotePrefix="1" applyNumberFormat="1" applyFont="1" applyFill="1" applyBorder="1" applyAlignment="1">
      <alignment horizontal="right" vertical="center" wrapText="1"/>
    </xf>
    <xf numFmtId="3" fontId="4" fillId="30" borderId="62" xfId="53" applyNumberFormat="1" applyFont="1" applyFill="1" applyBorder="1" applyAlignment="1">
      <alignment horizontal="center" vertical="center" wrapText="1"/>
    </xf>
    <xf numFmtId="3" fontId="5" fillId="0" borderId="62" xfId="53" applyNumberFormat="1" applyFont="1" applyBorder="1" applyAlignment="1">
      <alignment horizontal="center" vertical="center" wrapText="1"/>
    </xf>
    <xf numFmtId="3" fontId="5" fillId="0" borderId="62" xfId="0" applyNumberFormat="1" applyFont="1" applyBorder="1" applyAlignment="1">
      <alignment vertical="center" wrapText="1"/>
    </xf>
    <xf numFmtId="3" fontId="99" fillId="30" borderId="62" xfId="53" quotePrefix="1" applyNumberFormat="1" applyFont="1" applyFill="1" applyBorder="1" applyAlignment="1">
      <alignment horizontal="center" vertical="center" wrapText="1"/>
    </xf>
    <xf numFmtId="3" fontId="4" fillId="30" borderId="62" xfId="0" applyNumberFormat="1" applyFont="1" applyFill="1" applyBorder="1" applyAlignment="1">
      <alignment vertical="center" wrapText="1"/>
    </xf>
    <xf numFmtId="0" fontId="4" fillId="30" borderId="0" xfId="0" applyFont="1" applyFill="1" applyAlignment="1">
      <alignment horizontal="center" vertical="center" wrapText="1"/>
    </xf>
    <xf numFmtId="43" fontId="5" fillId="0" borderId="10" xfId="28" applyFont="1" applyBorder="1" applyAlignment="1">
      <alignment horizontal="right" vertical="center" wrapText="1"/>
    </xf>
    <xf numFmtId="43" fontId="5" fillId="0" borderId="62" xfId="28" applyFont="1" applyFill="1" applyBorder="1" applyAlignment="1">
      <alignment horizontal="right" vertical="center" wrapText="1"/>
    </xf>
    <xf numFmtId="43" fontId="5" fillId="0" borderId="62" xfId="28" applyFont="1" applyFill="1" applyBorder="1" applyAlignment="1">
      <alignment vertical="center" wrapText="1"/>
    </xf>
    <xf numFmtId="0" fontId="29" fillId="0" borderId="10" xfId="0" applyFont="1" applyBorder="1" applyAlignment="1">
      <alignment horizontal="center" vertical="center" wrapText="1"/>
    </xf>
    <xf numFmtId="0" fontId="114" fillId="0" borderId="62" xfId="0" applyFont="1" applyBorder="1"/>
    <xf numFmtId="0" fontId="98" fillId="0" borderId="0" xfId="0" applyFont="1" applyAlignment="1">
      <alignment horizontal="center" vertical="center" wrapText="1"/>
    </xf>
    <xf numFmtId="0" fontId="31" fillId="0" borderId="25" xfId="0" applyFont="1" applyBorder="1"/>
    <xf numFmtId="0" fontId="5" fillId="0" borderId="0" xfId="0" applyFont="1"/>
    <xf numFmtId="0" fontId="29" fillId="0" borderId="10" xfId="0" applyFont="1" applyBorder="1" applyAlignment="1">
      <alignment vertical="center" wrapText="1"/>
    </xf>
    <xf numFmtId="3" fontId="29" fillId="0" borderId="10" xfId="0" applyNumberFormat="1" applyFont="1" applyBorder="1" applyAlignment="1">
      <alignment horizontal="right" vertical="center" wrapText="1"/>
    </xf>
    <xf numFmtId="0" fontId="29" fillId="0" borderId="0" xfId="0" applyFont="1"/>
    <xf numFmtId="0" fontId="30" fillId="0" borderId="10" xfId="48" applyFont="1" applyBorder="1" applyAlignment="1">
      <alignment horizontal="justify" vertical="center" wrapText="1"/>
    </xf>
    <xf numFmtId="3" fontId="30" fillId="0" borderId="10" xfId="0" applyNumberFormat="1" applyFont="1" applyBorder="1" applyAlignment="1">
      <alignment horizontal="right" vertical="center" wrapText="1"/>
    </xf>
    <xf numFmtId="3" fontId="30" fillId="0" borderId="0" xfId="0" applyNumberFormat="1" applyFont="1"/>
    <xf numFmtId="0" fontId="30" fillId="0" borderId="0" xfId="0" applyFont="1" applyAlignment="1">
      <alignment horizontal="left"/>
    </xf>
    <xf numFmtId="0" fontId="4" fillId="0" borderId="0" xfId="0" applyFont="1" applyAlignment="1">
      <alignment horizontal="center"/>
    </xf>
    <xf numFmtId="0" fontId="29" fillId="0" borderId="10" xfId="48" applyFont="1" applyBorder="1" applyAlignment="1">
      <alignment horizontal="center" vertical="center" wrapText="1"/>
    </xf>
    <xf numFmtId="0" fontId="29" fillId="0" borderId="10" xfId="0" applyFont="1" applyBorder="1" applyAlignment="1">
      <alignment horizontal="center" vertical="center"/>
    </xf>
    <xf numFmtId="0" fontId="30" fillId="0" borderId="10" xfId="0" applyFont="1" applyBorder="1" applyAlignment="1">
      <alignment horizontal="center" vertical="center" wrapText="1"/>
    </xf>
    <xf numFmtId="178" fontId="30" fillId="0" borderId="10" xfId="28" applyNumberFormat="1" applyFont="1" applyFill="1" applyBorder="1" applyAlignment="1">
      <alignment horizontal="center" vertical="center"/>
    </xf>
    <xf numFmtId="16" fontId="30" fillId="0" borderId="10" xfId="0" quotePrefix="1" applyNumberFormat="1" applyFont="1" applyBorder="1" applyAlignment="1">
      <alignment horizontal="center" vertical="center"/>
    </xf>
    <xf numFmtId="0" fontId="30" fillId="0" borderId="10" xfId="0" applyFont="1" applyBorder="1" applyAlignment="1">
      <alignment horizontal="right" vertical="center"/>
    </xf>
    <xf numFmtId="169" fontId="30" fillId="0" borderId="10" xfId="0" applyNumberFormat="1" applyFont="1" applyBorder="1" applyAlignment="1">
      <alignment vertical="center"/>
    </xf>
    <xf numFmtId="0" fontId="31" fillId="0" borderId="10" xfId="0" applyFont="1" applyBorder="1" applyAlignment="1">
      <alignment horizontal="center" vertical="center" wrapText="1"/>
    </xf>
    <xf numFmtId="0" fontId="31" fillId="0" borderId="10" xfId="0" applyFont="1" applyBorder="1" applyAlignment="1">
      <alignment horizontal="justify" vertical="center" wrapText="1"/>
    </xf>
    <xf numFmtId="0" fontId="31" fillId="0" borderId="10" xfId="0" applyFont="1" applyBorder="1" applyAlignment="1">
      <alignment horizontal="center" vertical="center"/>
    </xf>
    <xf numFmtId="169" fontId="31" fillId="0" borderId="10" xfId="0" applyNumberFormat="1" applyFont="1" applyBorder="1" applyAlignment="1">
      <alignment vertical="center"/>
    </xf>
    <xf numFmtId="0" fontId="31" fillId="0" borderId="0" xfId="0" applyFont="1"/>
    <xf numFmtId="0" fontId="4" fillId="0" borderId="0" xfId="0" applyFont="1" applyAlignment="1">
      <alignment horizontal="left"/>
    </xf>
    <xf numFmtId="0" fontId="30" fillId="0" borderId="10" xfId="47" applyFont="1" applyBorder="1" applyAlignment="1">
      <alignment horizontal="left" vertical="center" wrapText="1"/>
    </xf>
    <xf numFmtId="3" fontId="30" fillId="0" borderId="10" xfId="0" applyNumberFormat="1" applyFont="1" applyBorder="1" applyAlignment="1">
      <alignment vertical="center" wrapText="1"/>
    </xf>
    <xf numFmtId="0" fontId="30" fillId="0" borderId="10" xfId="0" applyFont="1" applyBorder="1" applyAlignment="1">
      <alignment horizontal="left" vertical="center"/>
    </xf>
    <xf numFmtId="0" fontId="320" fillId="0" borderId="0" xfId="0" applyFont="1"/>
    <xf numFmtId="0" fontId="322" fillId="0" borderId="0" xfId="0" applyFont="1"/>
    <xf numFmtId="3" fontId="29" fillId="0" borderId="10" xfId="0" applyNumberFormat="1" applyFont="1" applyBorder="1" applyAlignment="1">
      <alignment vertical="center" wrapText="1"/>
    </xf>
    <xf numFmtId="0" fontId="29" fillId="0" borderId="10" xfId="48" applyFont="1" applyBorder="1" applyAlignment="1">
      <alignment horizontal="justify" vertical="center" wrapText="1"/>
    </xf>
    <xf numFmtId="4" fontId="29" fillId="0" borderId="0" xfId="0" applyNumberFormat="1" applyFont="1"/>
    <xf numFmtId="0" fontId="30" fillId="0" borderId="10" xfId="0" quotePrefix="1" applyFont="1" applyBorder="1" applyAlignment="1">
      <alignment horizontal="center" vertical="center"/>
    </xf>
    <xf numFmtId="43" fontId="30" fillId="0" borderId="10" xfId="28" applyFont="1" applyFill="1" applyBorder="1" applyAlignment="1">
      <alignment vertical="center" wrapText="1"/>
    </xf>
    <xf numFmtId="0" fontId="29" fillId="0" borderId="10" xfId="0" applyFont="1" applyBorder="1" applyAlignment="1">
      <alignment horizontal="justify" vertical="center" wrapText="1"/>
    </xf>
    <xf numFmtId="166" fontId="30" fillId="0" borderId="10" xfId="28" applyNumberFormat="1" applyFont="1" applyFill="1" applyBorder="1" applyAlignment="1">
      <alignment vertical="center" wrapText="1"/>
    </xf>
    <xf numFmtId="0" fontId="4" fillId="0" borderId="0" xfId="0" applyFont="1" applyAlignment="1">
      <alignment vertical="center"/>
    </xf>
    <xf numFmtId="3" fontId="5" fillId="0" borderId="10" xfId="47" applyNumberFormat="1" applyFont="1" applyBorder="1" applyAlignment="1">
      <alignment horizontal="center" vertical="center" wrapText="1"/>
    </xf>
    <xf numFmtId="3" fontId="5" fillId="0" borderId="10" xfId="47" applyNumberFormat="1" applyFont="1" applyBorder="1" applyAlignment="1">
      <alignment vertical="center" wrapText="1"/>
    </xf>
    <xf numFmtId="3" fontId="4" fillId="0" borderId="0" xfId="0" applyNumberFormat="1" applyFont="1" applyAlignment="1">
      <alignment vertical="center" wrapText="1"/>
    </xf>
    <xf numFmtId="3" fontId="5" fillId="0" borderId="10" xfId="47" applyNumberFormat="1" applyFont="1" applyBorder="1" applyAlignment="1">
      <alignment horizontal="center" vertical="center"/>
    </xf>
    <xf numFmtId="3" fontId="5" fillId="0" borderId="10" xfId="47" applyNumberFormat="1" applyFont="1" applyBorder="1" applyAlignment="1">
      <alignment horizontal="justify" vertical="center" wrapText="1"/>
    </xf>
    <xf numFmtId="43" fontId="5" fillId="0" borderId="10" xfId="28" applyFont="1" applyFill="1" applyBorder="1" applyAlignment="1">
      <alignment vertical="center" wrapText="1"/>
    </xf>
    <xf numFmtId="3" fontId="4" fillId="0" borderId="0" xfId="0" applyNumberFormat="1" applyFont="1" applyAlignment="1">
      <alignment vertical="center"/>
    </xf>
    <xf numFmtId="3" fontId="4" fillId="0" borderId="10" xfId="47" quotePrefix="1" applyNumberFormat="1" applyFont="1" applyBorder="1" applyAlignment="1">
      <alignment horizontal="center" vertical="center"/>
    </xf>
    <xf numFmtId="3" fontId="4" fillId="0" borderId="10" xfId="47" applyNumberFormat="1" applyFont="1" applyBorder="1" applyAlignment="1">
      <alignment horizontal="justify" vertical="center" wrapText="1"/>
    </xf>
    <xf numFmtId="3" fontId="4" fillId="0" borderId="10" xfId="47" applyNumberFormat="1" applyFont="1" applyBorder="1" applyAlignment="1">
      <alignment vertical="center" wrapText="1"/>
    </xf>
    <xf numFmtId="43" fontId="4" fillId="0" borderId="10" xfId="28" applyFont="1" applyFill="1" applyBorder="1" applyAlignment="1">
      <alignment vertical="center" wrapText="1"/>
    </xf>
    <xf numFmtId="3" fontId="4" fillId="0" borderId="10" xfId="47" quotePrefix="1" applyNumberFormat="1" applyFont="1" applyBorder="1" applyAlignment="1">
      <alignment vertical="center" wrapText="1"/>
    </xf>
    <xf numFmtId="3" fontId="5" fillId="0" borderId="0" xfId="0" applyNumberFormat="1" applyFont="1" applyAlignment="1">
      <alignment vertical="center"/>
    </xf>
    <xf numFmtId="0" fontId="5" fillId="0" borderId="0" xfId="0" applyFont="1" applyAlignment="1">
      <alignment vertical="center"/>
    </xf>
    <xf numFmtId="3" fontId="4" fillId="0" borderId="10" xfId="47" applyNumberFormat="1" applyFont="1" applyBorder="1" applyAlignment="1">
      <alignment vertical="center"/>
    </xf>
    <xf numFmtId="3" fontId="4" fillId="0" borderId="10" xfId="47" applyNumberFormat="1" applyFont="1" applyBorder="1" applyAlignment="1">
      <alignment horizontal="justify" vertical="center"/>
    </xf>
    <xf numFmtId="3" fontId="4" fillId="0" borderId="10" xfId="47" quotePrefix="1" applyNumberFormat="1" applyFont="1" applyBorder="1" applyAlignment="1">
      <alignment vertical="center"/>
    </xf>
    <xf numFmtId="0" fontId="4" fillId="0" borderId="0" xfId="47" quotePrefix="1" applyFont="1" applyAlignment="1">
      <alignment horizontal="center" vertical="center" wrapText="1"/>
    </xf>
    <xf numFmtId="0" fontId="9" fillId="0" borderId="0" xfId="47" quotePrefix="1" applyFont="1" applyAlignment="1">
      <alignment horizontal="center" vertical="center" wrapText="1"/>
    </xf>
    <xf numFmtId="0" fontId="4" fillId="0" borderId="0" xfId="0" quotePrefix="1" applyFont="1" applyAlignment="1">
      <alignment horizontal="right" vertical="center"/>
    </xf>
    <xf numFmtId="0" fontId="4" fillId="0" borderId="10" xfId="0" applyFont="1" applyBorder="1" applyAlignment="1">
      <alignment horizontal="center" vertical="center" wrapText="1"/>
    </xf>
    <xf numFmtId="3" fontId="4" fillId="0" borderId="10" xfId="53" applyNumberFormat="1" applyFont="1" applyBorder="1" applyAlignment="1">
      <alignment vertical="center" wrapText="1"/>
    </xf>
    <xf numFmtId="1" fontId="31" fillId="0" borderId="0" xfId="53" applyNumberFormat="1" applyFont="1" applyAlignment="1">
      <alignment vertical="center"/>
    </xf>
    <xf numFmtId="1" fontId="30" fillId="0" borderId="0" xfId="53" applyNumberFormat="1" applyFont="1" applyAlignment="1">
      <alignment vertical="center"/>
    </xf>
    <xf numFmtId="1" fontId="4" fillId="0" borderId="0" xfId="53" applyNumberFormat="1" applyFont="1" applyAlignment="1">
      <alignment vertical="center"/>
    </xf>
    <xf numFmtId="1" fontId="4" fillId="0" borderId="0" xfId="53" applyNumberFormat="1" applyFont="1" applyAlignment="1">
      <alignment horizontal="center" vertical="center"/>
    </xf>
    <xf numFmtId="1" fontId="9" fillId="0" borderId="25" xfId="53" applyNumberFormat="1" applyFont="1" applyBorder="1" applyAlignment="1">
      <alignment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wrapText="1"/>
    </xf>
    <xf numFmtId="3" fontId="5" fillId="0" borderId="0" xfId="53" applyNumberFormat="1" applyFont="1" applyAlignment="1">
      <alignment vertical="center" wrapText="1"/>
    </xf>
    <xf numFmtId="49" fontId="5" fillId="0" borderId="10" xfId="53" applyNumberFormat="1" applyFont="1" applyBorder="1" applyAlignment="1">
      <alignment horizontal="center" vertical="center"/>
    </xf>
    <xf numFmtId="1"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xf>
    <xf numFmtId="1" fontId="5" fillId="0" borderId="0" xfId="53" applyNumberFormat="1" applyFont="1" applyAlignment="1">
      <alignment vertical="center"/>
    </xf>
    <xf numFmtId="0" fontId="5" fillId="0" borderId="10" xfId="0" applyFont="1" applyBorder="1" applyAlignment="1">
      <alignment horizontal="left" vertical="center" wrapText="1"/>
    </xf>
    <xf numFmtId="1" fontId="5" fillId="0" borderId="10" xfId="0" applyNumberFormat="1" applyFont="1" applyBorder="1" applyAlignment="1">
      <alignment horizontal="center" vertical="center" wrapText="1"/>
    </xf>
    <xf numFmtId="49" fontId="4" fillId="0" borderId="10" xfId="53" quotePrefix="1" applyNumberFormat="1" applyFont="1" applyBorder="1" applyAlignment="1">
      <alignment horizontal="center" vertical="center"/>
    </xf>
    <xf numFmtId="0" fontId="4" fillId="0" borderId="10" xfId="0" applyFont="1" applyBorder="1" applyAlignment="1">
      <alignment horizontal="left" vertical="center" wrapText="1"/>
    </xf>
    <xf numFmtId="1" fontId="4" fillId="0" borderId="10" xfId="0" applyNumberFormat="1" applyFont="1" applyBorder="1" applyAlignment="1">
      <alignment horizontal="center" vertical="center" wrapText="1"/>
    </xf>
    <xf numFmtId="1" fontId="4" fillId="0" borderId="10" xfId="53" applyNumberFormat="1" applyFont="1" applyBorder="1" applyAlignment="1">
      <alignment horizontal="center" vertical="center" wrapText="1"/>
    </xf>
    <xf numFmtId="3" fontId="4" fillId="0" borderId="10" xfId="53" applyNumberFormat="1" applyFont="1" applyBorder="1" applyAlignment="1">
      <alignment horizontal="right" vertical="center"/>
    </xf>
    <xf numFmtId="3" fontId="4" fillId="0" borderId="0" xfId="53" applyNumberFormat="1" applyFont="1" applyAlignment="1">
      <alignment vertical="center" wrapText="1"/>
    </xf>
    <xf numFmtId="0" fontId="4" fillId="0" borderId="10" xfId="80" applyFont="1" applyBorder="1" applyAlignment="1">
      <alignment horizontal="left" vertical="center" wrapText="1"/>
    </xf>
    <xf numFmtId="3" fontId="4" fillId="0" borderId="10" xfId="53" applyNumberFormat="1" applyFont="1" applyBorder="1" applyAlignment="1">
      <alignment vertical="center"/>
    </xf>
    <xf numFmtId="1" fontId="5" fillId="0" borderId="10" xfId="53" applyNumberFormat="1" applyFont="1" applyBorder="1" applyAlignment="1">
      <alignment vertical="center" wrapText="1"/>
    </xf>
    <xf numFmtId="49" fontId="5" fillId="0" borderId="10" xfId="53" quotePrefix="1" applyNumberFormat="1" applyFont="1" applyBorder="1" applyAlignment="1">
      <alignment horizontal="center" vertical="center"/>
    </xf>
    <xf numFmtId="0" fontId="5" fillId="0" borderId="10" xfId="5633" applyFont="1" applyBorder="1" applyAlignment="1">
      <alignment horizontal="left" vertical="center" wrapText="1"/>
    </xf>
    <xf numFmtId="0" fontId="4" fillId="0" borderId="10" xfId="5711" applyFont="1" applyBorder="1" applyAlignment="1">
      <alignment horizontal="left" vertical="center" wrapText="1"/>
    </xf>
    <xf numFmtId="0" fontId="4" fillId="0" borderId="10" xfId="5633" applyFont="1" applyBorder="1" applyAlignment="1">
      <alignment horizontal="center" vertical="center" wrapText="1"/>
    </xf>
    <xf numFmtId="1" fontId="5" fillId="0" borderId="10" xfId="53" applyNumberFormat="1" applyFont="1" applyBorder="1" applyAlignment="1">
      <alignment horizontal="left" vertical="center" wrapText="1"/>
    </xf>
    <xf numFmtId="0" fontId="5" fillId="0" borderId="10" xfId="67" applyFont="1" applyBorder="1" applyAlignment="1">
      <alignment horizontal="left" vertical="center" wrapText="1"/>
    </xf>
    <xf numFmtId="0" fontId="5" fillId="0" borderId="10" xfId="67" applyFont="1" applyBorder="1" applyAlignment="1">
      <alignment horizontal="center" vertical="center" wrapText="1"/>
    </xf>
    <xf numFmtId="0" fontId="4" fillId="0" borderId="10" xfId="5600" applyFont="1" applyBorder="1" applyAlignment="1">
      <alignment horizontal="left" vertical="center" wrapText="1"/>
    </xf>
    <xf numFmtId="0" fontId="4" fillId="0" borderId="10" xfId="79" applyFont="1" applyBorder="1" applyAlignment="1">
      <alignment horizontal="left" vertical="center" wrapText="1"/>
    </xf>
    <xf numFmtId="3" fontId="4" fillId="0" borderId="10" xfId="6061" applyNumberFormat="1" applyFont="1" applyBorder="1" applyAlignment="1">
      <alignment vertical="center"/>
    </xf>
    <xf numFmtId="1" fontId="4" fillId="0" borderId="10" xfId="53" applyNumberFormat="1" applyFont="1" applyBorder="1" applyAlignment="1">
      <alignment horizontal="left" vertical="center" wrapText="1"/>
    </xf>
    <xf numFmtId="3" fontId="4" fillId="0" borderId="10" xfId="53" applyNumberFormat="1" applyFont="1" applyBorder="1" applyAlignment="1">
      <alignment horizontal="right" vertical="center" wrapText="1"/>
    </xf>
    <xf numFmtId="3" fontId="5" fillId="0" borderId="10" xfId="53" applyNumberFormat="1" applyFont="1" applyBorder="1" applyAlignment="1">
      <alignment vertical="center" wrapText="1"/>
    </xf>
    <xf numFmtId="0" fontId="4" fillId="0" borderId="10" xfId="4335" applyFont="1" applyBorder="1" applyAlignment="1">
      <alignment horizontal="left" vertical="center" wrapText="1"/>
    </xf>
    <xf numFmtId="0" fontId="4" fillId="0" borderId="10" xfId="4335" applyFont="1" applyBorder="1" applyAlignment="1">
      <alignment horizontal="left" wrapText="1"/>
    </xf>
    <xf numFmtId="1" fontId="4" fillId="0" borderId="0" xfId="53" applyNumberFormat="1" applyFont="1" applyAlignment="1">
      <alignment vertical="center" wrapText="1"/>
    </xf>
    <xf numFmtId="1" fontId="4" fillId="0" borderId="0" xfId="53" applyNumberFormat="1" applyFont="1" applyAlignment="1">
      <alignment horizontal="center" vertical="center" wrapText="1"/>
    </xf>
    <xf numFmtId="1" fontId="4" fillId="0" borderId="0" xfId="53" applyNumberFormat="1" applyFont="1" applyAlignment="1">
      <alignment horizontal="right" vertical="center"/>
    </xf>
    <xf numFmtId="3" fontId="5" fillId="0" borderId="0" xfId="0" applyNumberFormat="1" applyFont="1" applyAlignment="1">
      <alignment vertical="center" wrapText="1"/>
    </xf>
    <xf numFmtId="3" fontId="114" fillId="0" borderId="62" xfId="0" applyNumberFormat="1" applyFont="1" applyBorder="1" applyAlignment="1">
      <alignment vertical="center" wrapText="1"/>
    </xf>
    <xf numFmtId="166" fontId="99" fillId="0" borderId="62" xfId="28" applyNumberFormat="1" applyFont="1" applyFill="1" applyBorder="1" applyAlignment="1">
      <alignment horizontal="right" vertical="center" wrapText="1"/>
    </xf>
    <xf numFmtId="3" fontId="5" fillId="0" borderId="62" xfId="47" applyNumberFormat="1" applyFont="1" applyBorder="1" applyAlignment="1">
      <alignment horizontal="center" vertical="center"/>
    </xf>
    <xf numFmtId="3" fontId="5" fillId="0" borderId="62" xfId="28" applyNumberFormat="1" applyFont="1" applyBorder="1" applyAlignment="1">
      <alignment horizontal="right" vertical="center" wrapText="1"/>
    </xf>
    <xf numFmtId="3" fontId="5" fillId="0" borderId="62" xfId="47" applyNumberFormat="1" applyFont="1" applyBorder="1" applyAlignment="1">
      <alignment horizontal="left" vertical="center" wrapText="1"/>
    </xf>
    <xf numFmtId="3" fontId="4" fillId="0" borderId="62" xfId="0" quotePrefix="1" applyNumberFormat="1" applyFont="1" applyBorder="1" applyAlignment="1">
      <alignment horizontal="center" vertical="center" wrapText="1"/>
    </xf>
    <xf numFmtId="3" fontId="4" fillId="0" borderId="62" xfId="0" applyNumberFormat="1" applyFont="1" applyBorder="1" applyAlignment="1">
      <alignment horizontal="left" vertical="center" wrapText="1"/>
    </xf>
    <xf numFmtId="3" fontId="4" fillId="0" borderId="62" xfId="28" applyNumberFormat="1" applyFont="1" applyBorder="1" applyAlignment="1">
      <alignment horizontal="right" vertical="center" wrapText="1"/>
    </xf>
    <xf numFmtId="3" fontId="4" fillId="0" borderId="62" xfId="47" applyNumberFormat="1" applyFont="1" applyBorder="1" applyAlignment="1">
      <alignment horizontal="left" vertical="center" wrapText="1"/>
    </xf>
    <xf numFmtId="3" fontId="5" fillId="0" borderId="62" xfId="73" applyNumberFormat="1" applyFont="1" applyBorder="1" applyAlignment="1">
      <alignment horizontal="center" vertical="center"/>
    </xf>
    <xf numFmtId="3" fontId="5" fillId="0" borderId="62" xfId="73" applyNumberFormat="1" applyFont="1" applyBorder="1" applyAlignment="1">
      <alignment vertical="center" wrapText="1"/>
    </xf>
    <xf numFmtId="3" fontId="4" fillId="0" borderId="62" xfId="73" applyNumberFormat="1" applyFont="1" applyBorder="1" applyAlignment="1">
      <alignment horizontal="center" vertical="center"/>
    </xf>
    <xf numFmtId="3" fontId="4" fillId="0" borderId="62" xfId="0" applyNumberFormat="1" applyFont="1" applyBorder="1" applyAlignment="1">
      <alignment horizontal="center" vertical="center" wrapText="1"/>
    </xf>
    <xf numFmtId="3" fontId="103" fillId="0" borderId="62" xfId="28" applyNumberFormat="1" applyFont="1" applyBorder="1" applyAlignment="1">
      <alignment horizontal="right" vertical="center" wrapText="1"/>
    </xf>
    <xf numFmtId="168" fontId="5" fillId="0" borderId="62" xfId="28" applyNumberFormat="1" applyFont="1" applyFill="1" applyBorder="1" applyAlignment="1">
      <alignment horizontal="right" vertical="center" wrapText="1"/>
    </xf>
    <xf numFmtId="3" fontId="5" fillId="0" borderId="62" xfId="28" applyNumberFormat="1" applyFont="1" applyFill="1" applyBorder="1" applyAlignment="1">
      <alignment horizontal="right" vertical="center" wrapText="1"/>
    </xf>
    <xf numFmtId="3" fontId="4" fillId="0" borderId="62" xfId="28" applyNumberFormat="1" applyFont="1" applyFill="1" applyBorder="1" applyAlignment="1">
      <alignment horizontal="right" vertical="center" wrapText="1"/>
    </xf>
    <xf numFmtId="178" fontId="4" fillId="0" borderId="62" xfId="28" applyNumberFormat="1" applyFont="1" applyFill="1" applyBorder="1" applyAlignment="1">
      <alignment horizontal="right" vertical="center" wrapText="1"/>
    </xf>
    <xf numFmtId="168" fontId="4" fillId="0" borderId="62" xfId="28" applyNumberFormat="1" applyFont="1" applyFill="1" applyBorder="1" applyAlignment="1">
      <alignment horizontal="right" vertical="center" wrapText="1"/>
    </xf>
    <xf numFmtId="3" fontId="323" fillId="0" borderId="62" xfId="0" applyNumberFormat="1" applyFont="1" applyBorder="1" applyAlignment="1">
      <alignment vertical="center" wrapText="1"/>
    </xf>
    <xf numFmtId="43" fontId="323" fillId="0" borderId="62" xfId="28" applyFont="1" applyFill="1" applyBorder="1" applyAlignment="1">
      <alignment vertical="center" wrapText="1"/>
    </xf>
    <xf numFmtId="166" fontId="323" fillId="0" borderId="62" xfId="28" applyNumberFormat="1" applyFont="1" applyFill="1" applyBorder="1" applyAlignment="1">
      <alignment vertical="center" wrapText="1"/>
    </xf>
    <xf numFmtId="3" fontId="4" fillId="0" borderId="62" xfId="53" quotePrefix="1" applyNumberFormat="1" applyFont="1" applyBorder="1" applyAlignment="1">
      <alignment horizontal="center" vertical="center" wrapText="1"/>
    </xf>
    <xf numFmtId="0" fontId="4" fillId="0" borderId="62" xfId="53" quotePrefix="1" applyFont="1" applyBorder="1" applyAlignment="1">
      <alignment vertical="center" wrapText="1"/>
    </xf>
    <xf numFmtId="3" fontId="4" fillId="0" borderId="62" xfId="53" quotePrefix="1" applyNumberFormat="1" applyFont="1" applyBorder="1" applyAlignment="1">
      <alignment horizontal="right" vertical="center" wrapText="1"/>
    </xf>
    <xf numFmtId="3" fontId="4" fillId="0" borderId="62" xfId="53" applyNumberFormat="1" applyFont="1" applyBorder="1" applyAlignment="1">
      <alignment horizontal="right" vertical="center" wrapText="1"/>
    </xf>
    <xf numFmtId="1" fontId="4" fillId="0" borderId="62" xfId="53" quotePrefix="1" applyNumberFormat="1" applyFont="1" applyBorder="1" applyAlignment="1">
      <alignment vertical="center" wrapText="1"/>
    </xf>
    <xf numFmtId="3" fontId="4" fillId="0" borderId="62" xfId="0" applyNumberFormat="1" applyFont="1" applyBorder="1" applyAlignment="1">
      <alignment horizontal="right" vertical="center" wrapText="1"/>
    </xf>
    <xf numFmtId="166" fontId="23" fillId="0" borderId="62" xfId="28" applyNumberFormat="1" applyFont="1" applyFill="1" applyBorder="1" applyAlignment="1">
      <alignment horizontal="right" vertical="center" wrapText="1"/>
    </xf>
    <xf numFmtId="0" fontId="99" fillId="0" borderId="0" xfId="0" applyFont="1" applyAlignment="1">
      <alignment vertical="center"/>
    </xf>
    <xf numFmtId="0" fontId="29" fillId="0" borderId="0" xfId="0" applyFont="1" applyAlignment="1">
      <alignment vertical="center"/>
    </xf>
    <xf numFmtId="0" fontId="9" fillId="0" borderId="0" xfId="0" applyFont="1" applyAlignment="1">
      <alignment vertical="center"/>
    </xf>
    <xf numFmtId="1" fontId="23" fillId="0" borderId="62" xfId="53" applyNumberFormat="1" applyFont="1" applyBorder="1" applyAlignment="1">
      <alignment horizontal="center" vertical="center" wrapText="1"/>
    </xf>
    <xf numFmtId="3" fontId="23" fillId="0" borderId="62" xfId="53" applyNumberFormat="1" applyFont="1" applyBorder="1" applyAlignment="1">
      <alignment horizontal="center" vertical="center" wrapText="1"/>
    </xf>
    <xf numFmtId="3" fontId="17" fillId="0" borderId="0" xfId="53" applyNumberFormat="1" applyFont="1" applyAlignment="1">
      <alignment horizontal="center" vertical="center" wrapText="1"/>
    </xf>
    <xf numFmtId="0" fontId="99" fillId="0" borderId="62" xfId="53" applyFont="1" applyBorder="1" applyAlignment="1">
      <alignment horizontal="center" vertical="center"/>
    </xf>
    <xf numFmtId="3" fontId="99" fillId="0" borderId="62" xfId="53" applyNumberFormat="1" applyFont="1" applyBorder="1" applyAlignment="1">
      <alignment horizontal="center" vertical="center"/>
    </xf>
    <xf numFmtId="3" fontId="99" fillId="0" borderId="62" xfId="53" applyNumberFormat="1" applyFont="1" applyBorder="1" applyAlignment="1">
      <alignment horizontal="right" vertical="center"/>
    </xf>
    <xf numFmtId="3" fontId="17" fillId="0" borderId="0" xfId="53" applyNumberFormat="1" applyFont="1" applyAlignment="1">
      <alignment vertical="center"/>
    </xf>
    <xf numFmtId="0" fontId="23" fillId="0" borderId="62" xfId="59" applyFont="1" applyBorder="1" applyAlignment="1">
      <alignment horizontal="center" vertical="center" wrapText="1"/>
    </xf>
    <xf numFmtId="3" fontId="99" fillId="0" borderId="62" xfId="53" applyNumberFormat="1" applyFont="1" applyBorder="1" applyAlignment="1">
      <alignment horizontal="right" vertical="center" wrapText="1"/>
    </xf>
    <xf numFmtId="1" fontId="99" fillId="0" borderId="62" xfId="53" applyNumberFormat="1" applyFont="1" applyBorder="1" applyAlignment="1">
      <alignment horizontal="center" vertical="center" wrapText="1"/>
    </xf>
    <xf numFmtId="0" fontId="99" fillId="0" borderId="62" xfId="53" quotePrefix="1" applyFont="1" applyBorder="1" applyAlignment="1">
      <alignment horizontal="center" vertical="center"/>
    </xf>
    <xf numFmtId="0" fontId="99" fillId="0" borderId="62" xfId="64" applyFont="1" applyBorder="1" applyAlignment="1">
      <alignment horizontal="left" vertical="center" wrapText="1"/>
    </xf>
    <xf numFmtId="0" fontId="99" fillId="0" borderId="62" xfId="0" applyFont="1" applyBorder="1" applyAlignment="1">
      <alignment horizontal="center" vertical="center" wrapText="1"/>
    </xf>
    <xf numFmtId="0" fontId="99" fillId="0" borderId="62" xfId="59" applyFont="1" applyBorder="1" applyAlignment="1">
      <alignment horizontal="center" vertical="center" wrapText="1"/>
    </xf>
    <xf numFmtId="49" fontId="99" fillId="0" borderId="62" xfId="64" applyNumberFormat="1" applyFont="1" applyBorder="1" applyAlignment="1">
      <alignment horizontal="center" vertical="center" wrapText="1"/>
    </xf>
    <xf numFmtId="3" fontId="99" fillId="0" borderId="62" xfId="28" applyNumberFormat="1" applyFont="1" applyFill="1" applyBorder="1" applyAlignment="1">
      <alignment horizontal="right" vertical="center" wrapText="1"/>
    </xf>
    <xf numFmtId="0" fontId="23" fillId="0" borderId="62" xfId="53" applyFont="1" applyBorder="1" applyAlignment="1">
      <alignment horizontal="center" vertical="center"/>
    </xf>
    <xf numFmtId="0" fontId="23" fillId="0" borderId="62" xfId="59" applyFont="1" applyBorder="1" applyAlignment="1">
      <alignment horizontal="left" vertical="center" wrapText="1"/>
    </xf>
    <xf numFmtId="0" fontId="23" fillId="0" borderId="10" xfId="78" applyFont="1" applyBorder="1" applyAlignment="1">
      <alignment horizontal="left" vertical="center" wrapText="1"/>
    </xf>
    <xf numFmtId="0" fontId="23" fillId="0" borderId="10" xfId="59" applyFont="1" applyBorder="1" applyAlignment="1">
      <alignment horizontal="center" vertical="center" wrapText="1"/>
    </xf>
    <xf numFmtId="0" fontId="23" fillId="0" borderId="10" xfId="53" applyFont="1" applyBorder="1" applyAlignment="1">
      <alignment horizontal="center" vertical="center" wrapText="1"/>
    </xf>
    <xf numFmtId="0" fontId="99" fillId="0" borderId="10" xfId="61" applyFont="1" applyBorder="1" applyAlignment="1">
      <alignment horizontal="center" vertical="center" wrapText="1"/>
    </xf>
    <xf numFmtId="0" fontId="99" fillId="0" borderId="10" xfId="59" applyFont="1" applyBorder="1" applyAlignment="1">
      <alignment horizontal="center" vertical="center" wrapText="1"/>
    </xf>
    <xf numFmtId="0" fontId="99" fillId="0" borderId="10" xfId="53" applyFont="1" applyBorder="1" applyAlignment="1">
      <alignment horizontal="center" vertical="center" wrapText="1"/>
    </xf>
    <xf numFmtId="0" fontId="99" fillId="0" borderId="10" xfId="64" applyFont="1" applyBorder="1" applyAlignment="1">
      <alignment horizontal="center" vertical="center" wrapText="1"/>
    </xf>
    <xf numFmtId="3" fontId="99" fillId="0" borderId="10" xfId="53" applyNumberFormat="1" applyFont="1" applyBorder="1" applyAlignment="1">
      <alignment horizontal="right" vertical="center"/>
    </xf>
    <xf numFmtId="0" fontId="23" fillId="63" borderId="62" xfId="59" applyFont="1" applyFill="1" applyBorder="1" applyAlignment="1">
      <alignment horizontal="center" vertical="center" wrapText="1"/>
    </xf>
    <xf numFmtId="0" fontId="23" fillId="63" borderId="62" xfId="59" applyFont="1" applyFill="1" applyBorder="1" applyAlignment="1">
      <alignment horizontal="left" vertical="center" wrapText="1"/>
    </xf>
    <xf numFmtId="3" fontId="324" fillId="63" borderId="62" xfId="53" applyNumberFormat="1" applyFont="1" applyFill="1" applyBorder="1" applyAlignment="1">
      <alignment horizontal="center" vertical="center" wrapText="1"/>
    </xf>
    <xf numFmtId="0" fontId="99" fillId="63" borderId="62" xfId="64" applyFont="1" applyFill="1" applyBorder="1" applyAlignment="1">
      <alignment horizontal="center" vertical="center" wrapText="1"/>
    </xf>
    <xf numFmtId="0" fontId="99" fillId="63" borderId="62" xfId="78" applyFont="1" applyFill="1" applyBorder="1" applyAlignment="1">
      <alignment horizontal="center" vertical="center" wrapText="1"/>
    </xf>
    <xf numFmtId="1" fontId="324" fillId="63" borderId="62" xfId="53" applyNumberFormat="1" applyFont="1" applyFill="1" applyBorder="1" applyAlignment="1">
      <alignment horizontal="right" vertical="center"/>
    </xf>
    <xf numFmtId="1" fontId="324" fillId="63" borderId="62" xfId="53" applyNumberFormat="1" applyFont="1" applyFill="1" applyBorder="1" applyAlignment="1">
      <alignment horizontal="center" vertical="center"/>
    </xf>
    <xf numFmtId="342" fontId="99" fillId="63" borderId="62" xfId="53" applyNumberFormat="1" applyFont="1" applyFill="1" applyBorder="1" applyAlignment="1">
      <alignment horizontal="center" vertical="center" wrapText="1"/>
    </xf>
    <xf numFmtId="0" fontId="99" fillId="63" borderId="62" xfId="0" applyFont="1" applyFill="1" applyBorder="1" applyAlignment="1">
      <alignment horizontal="center" vertical="center" wrapText="1"/>
    </xf>
    <xf numFmtId="0" fontId="324" fillId="63" borderId="62" xfId="79" applyFont="1" applyFill="1" applyBorder="1" applyAlignment="1">
      <alignment horizontal="center" vertical="center" wrapText="1"/>
    </xf>
    <xf numFmtId="3" fontId="99" fillId="63" borderId="62" xfId="53" applyNumberFormat="1" applyFont="1" applyFill="1" applyBorder="1" applyAlignment="1">
      <alignment horizontal="right" vertical="center"/>
    </xf>
    <xf numFmtId="3" fontId="324" fillId="63" borderId="62" xfId="53" applyNumberFormat="1" applyFont="1" applyFill="1" applyBorder="1" applyAlignment="1">
      <alignment vertical="center"/>
    </xf>
    <xf numFmtId="1" fontId="99" fillId="63" borderId="62" xfId="53" applyNumberFormat="1" applyFont="1" applyFill="1" applyBorder="1" applyAlignment="1">
      <alignment vertical="center"/>
    </xf>
    <xf numFmtId="1" fontId="99" fillId="63" borderId="62" xfId="53" applyNumberFormat="1" applyFont="1" applyFill="1" applyBorder="1" applyAlignment="1">
      <alignment horizontal="right" vertical="center"/>
    </xf>
    <xf numFmtId="1" fontId="4" fillId="63" borderId="0" xfId="53" applyNumberFormat="1" applyFont="1" applyFill="1" applyAlignment="1">
      <alignment vertical="center"/>
    </xf>
    <xf numFmtId="0" fontId="99" fillId="0" borderId="62" xfId="0" quotePrefix="1" applyFont="1" applyBorder="1" applyAlignment="1">
      <alignment horizontal="center" vertical="center" wrapText="1"/>
    </xf>
    <xf numFmtId="0" fontId="99" fillId="0" borderId="62" xfId="0" applyFont="1" applyBorder="1" applyAlignment="1">
      <alignment vertical="center" wrapText="1"/>
    </xf>
    <xf numFmtId="0" fontId="99" fillId="0" borderId="62" xfId="64" applyFont="1" applyBorder="1" applyAlignment="1">
      <alignment horizontal="center" vertical="center" wrapText="1"/>
    </xf>
    <xf numFmtId="0" fontId="99" fillId="0" borderId="62" xfId="78" applyFont="1" applyBorder="1" applyAlignment="1">
      <alignment horizontal="center" vertical="center" wrapText="1"/>
    </xf>
    <xf numFmtId="0" fontId="99" fillId="0" borderId="62" xfId="53" applyFont="1" applyBorder="1" applyAlignment="1">
      <alignment horizontal="center" vertical="center" wrapText="1"/>
    </xf>
    <xf numFmtId="1" fontId="99" fillId="0" borderId="62" xfId="53" applyNumberFormat="1" applyFont="1" applyBorder="1" applyAlignment="1">
      <alignment horizontal="right" vertical="center"/>
    </xf>
    <xf numFmtId="1" fontId="99" fillId="0" borderId="62" xfId="53" applyNumberFormat="1" applyFont="1" applyBorder="1" applyAlignment="1">
      <alignment vertical="center"/>
    </xf>
    <xf numFmtId="0" fontId="5" fillId="0" borderId="62" xfId="53" applyFont="1" applyBorder="1" applyAlignment="1">
      <alignment horizontal="center" vertical="center"/>
    </xf>
    <xf numFmtId="1" fontId="5" fillId="0" borderId="62" xfId="53" applyNumberFormat="1" applyFont="1" applyBorder="1" applyAlignment="1">
      <alignment vertical="center" wrapText="1"/>
    </xf>
    <xf numFmtId="1" fontId="4" fillId="0" borderId="62" xfId="53" applyNumberFormat="1" applyFont="1" applyBorder="1" applyAlignment="1">
      <alignment horizontal="center" vertical="center" wrapText="1"/>
    </xf>
    <xf numFmtId="1" fontId="4" fillId="0" borderId="62" xfId="53" applyNumberFormat="1" applyFont="1" applyBorder="1" applyAlignment="1">
      <alignment horizontal="right" vertical="center"/>
    </xf>
    <xf numFmtId="1" fontId="4" fillId="0" borderId="62" xfId="53" applyNumberFormat="1" applyFont="1" applyBorder="1" applyAlignment="1">
      <alignment vertical="center"/>
    </xf>
    <xf numFmtId="1" fontId="4" fillId="0" borderId="62" xfId="53" applyNumberFormat="1" applyFont="1" applyBorder="1" applyAlignment="1">
      <alignment vertical="center" wrapText="1"/>
    </xf>
    <xf numFmtId="0" fontId="4" fillId="0" borderId="62" xfId="53" applyFont="1" applyBorder="1" applyAlignment="1">
      <alignment horizontal="center" vertical="center" wrapText="1"/>
    </xf>
    <xf numFmtId="0" fontId="23" fillId="0" borderId="62" xfId="0" applyFont="1" applyBorder="1" applyAlignment="1">
      <alignment horizontal="right" vertical="center" wrapText="1"/>
    </xf>
    <xf numFmtId="0" fontId="23" fillId="0" borderId="62" xfId="0" applyFont="1" applyBorder="1" applyAlignment="1">
      <alignment vertical="center"/>
    </xf>
    <xf numFmtId="1" fontId="4" fillId="63" borderId="62" xfId="53" applyNumberFormat="1" applyFont="1" applyFill="1" applyBorder="1" applyAlignment="1">
      <alignment vertical="center"/>
    </xf>
    <xf numFmtId="3" fontId="99" fillId="0" borderId="62" xfId="53" applyNumberFormat="1" applyFont="1" applyBorder="1" applyAlignment="1">
      <alignment horizontal="center" vertical="center" wrapText="1"/>
    </xf>
    <xf numFmtId="3" fontId="99" fillId="0" borderId="62" xfId="53" applyNumberFormat="1" applyFont="1" applyBorder="1" applyAlignment="1">
      <alignment vertical="center"/>
    </xf>
    <xf numFmtId="1" fontId="99" fillId="0" borderId="62" xfId="53" applyNumberFormat="1" applyFont="1" applyBorder="1" applyAlignment="1">
      <alignment vertical="center" wrapText="1"/>
    </xf>
    <xf numFmtId="1" fontId="23" fillId="0" borderId="62" xfId="53" applyNumberFormat="1" applyFont="1" applyBorder="1" applyAlignment="1">
      <alignment vertical="center"/>
    </xf>
    <xf numFmtId="1" fontId="4" fillId="0" borderId="62" xfId="53" applyNumberFormat="1" applyFont="1" applyBorder="1" applyAlignment="1">
      <alignment horizontal="center" vertical="center"/>
    </xf>
    <xf numFmtId="3" fontId="99" fillId="63" borderId="62" xfId="53" applyNumberFormat="1" applyFont="1" applyFill="1" applyBorder="1" applyAlignment="1">
      <alignment horizontal="center" vertical="center"/>
    </xf>
    <xf numFmtId="1" fontId="5" fillId="0" borderId="62" xfId="53" applyNumberFormat="1" applyFont="1" applyBorder="1" applyAlignment="1">
      <alignment horizontal="right" vertical="center"/>
    </xf>
    <xf numFmtId="1" fontId="99" fillId="0" borderId="0" xfId="53" applyNumberFormat="1" applyFont="1" applyAlignment="1">
      <alignment vertical="center"/>
    </xf>
    <xf numFmtId="3" fontId="99" fillId="0" borderId="0" xfId="53" applyNumberFormat="1" applyFont="1" applyAlignment="1">
      <alignment horizontal="center" vertical="center" wrapText="1"/>
    </xf>
    <xf numFmtId="3" fontId="99" fillId="0" borderId="0" xfId="53" applyNumberFormat="1" applyFont="1" applyAlignment="1">
      <alignment vertical="center"/>
    </xf>
    <xf numFmtId="1" fontId="99" fillId="63" borderId="0" xfId="53" applyNumberFormat="1" applyFont="1" applyFill="1" applyAlignment="1">
      <alignment vertical="center"/>
    </xf>
    <xf numFmtId="1" fontId="23" fillId="0" borderId="62" xfId="53" applyNumberFormat="1" applyFont="1" applyBorder="1" applyAlignment="1">
      <alignment vertical="center" wrapText="1"/>
    </xf>
    <xf numFmtId="1" fontId="4" fillId="64" borderId="62" xfId="53" applyNumberFormat="1" applyFont="1" applyFill="1" applyBorder="1" applyAlignment="1">
      <alignment horizontal="center" vertical="center" wrapText="1"/>
    </xf>
    <xf numFmtId="0" fontId="23" fillId="64" borderId="62" xfId="59" applyFont="1" applyFill="1" applyBorder="1" applyAlignment="1">
      <alignment horizontal="center" vertical="center" wrapText="1"/>
    </xf>
    <xf numFmtId="0" fontId="23" fillId="64" borderId="62" xfId="59" applyFont="1" applyFill="1" applyBorder="1" applyAlignment="1">
      <alignment horizontal="left" vertical="center" wrapText="1"/>
    </xf>
    <xf numFmtId="3" fontId="324" fillId="64" borderId="62" xfId="53" applyNumberFormat="1" applyFont="1" applyFill="1" applyBorder="1" applyAlignment="1">
      <alignment horizontal="center" vertical="center" wrapText="1"/>
    </xf>
    <xf numFmtId="0" fontId="99" fillId="64" borderId="62" xfId="64" applyFont="1" applyFill="1" applyBorder="1" applyAlignment="1">
      <alignment horizontal="center" vertical="center" wrapText="1"/>
    </xf>
    <xf numFmtId="0" fontId="99" fillId="64" borderId="62" xfId="78" applyFont="1" applyFill="1" applyBorder="1" applyAlignment="1">
      <alignment horizontal="center" vertical="center" wrapText="1"/>
    </xf>
    <xf numFmtId="1" fontId="324" fillId="64" borderId="62" xfId="53" applyNumberFormat="1" applyFont="1" applyFill="1" applyBorder="1" applyAlignment="1">
      <alignment horizontal="right" vertical="center"/>
    </xf>
    <xf numFmtId="1" fontId="324" fillId="64" borderId="62" xfId="53" applyNumberFormat="1" applyFont="1" applyFill="1" applyBorder="1" applyAlignment="1">
      <alignment horizontal="center" vertical="center"/>
    </xf>
    <xf numFmtId="342" fontId="99" fillId="64" borderId="62" xfId="53" applyNumberFormat="1" applyFont="1" applyFill="1" applyBorder="1" applyAlignment="1">
      <alignment horizontal="center" vertical="center" wrapText="1"/>
    </xf>
    <xf numFmtId="0" fontId="99" fillId="64" borderId="62" xfId="0" applyFont="1" applyFill="1" applyBorder="1" applyAlignment="1">
      <alignment horizontal="center" vertical="center" wrapText="1"/>
    </xf>
    <xf numFmtId="0" fontId="324" fillId="64" borderId="62" xfId="79" applyFont="1" applyFill="1" applyBorder="1" applyAlignment="1">
      <alignment horizontal="center" vertical="center" wrapText="1"/>
    </xf>
    <xf numFmtId="3" fontId="99" fillId="64" borderId="62" xfId="53" applyNumberFormat="1" applyFont="1" applyFill="1" applyBorder="1" applyAlignment="1">
      <alignment horizontal="right" vertical="center"/>
    </xf>
    <xf numFmtId="3" fontId="324" fillId="64" borderId="62" xfId="53" applyNumberFormat="1" applyFont="1" applyFill="1" applyBorder="1" applyAlignment="1">
      <alignment vertical="center"/>
    </xf>
    <xf numFmtId="1" fontId="99" fillId="64" borderId="62" xfId="53" applyNumberFormat="1" applyFont="1" applyFill="1" applyBorder="1" applyAlignment="1">
      <alignment vertical="center"/>
    </xf>
    <xf numFmtId="1" fontId="4" fillId="64" borderId="62" xfId="53" applyNumberFormat="1" applyFont="1" applyFill="1" applyBorder="1" applyAlignment="1">
      <alignment vertical="center"/>
    </xf>
    <xf numFmtId="1" fontId="4" fillId="64" borderId="0" xfId="53" applyNumberFormat="1" applyFont="1" applyFill="1" applyAlignment="1">
      <alignment vertical="center"/>
    </xf>
    <xf numFmtId="1" fontId="112" fillId="64" borderId="62" xfId="53" applyNumberFormat="1" applyFont="1" applyFill="1" applyBorder="1" applyAlignment="1">
      <alignment horizontal="center" vertical="center" wrapText="1"/>
    </xf>
    <xf numFmtId="0" fontId="99" fillId="64" borderId="62" xfId="53" applyFont="1" applyFill="1" applyBorder="1" applyAlignment="1">
      <alignment horizontal="center" vertical="center" wrapText="1"/>
    </xf>
    <xf numFmtId="1" fontId="115" fillId="0" borderId="62" xfId="53" applyNumberFormat="1" applyFont="1" applyBorder="1" applyAlignment="1">
      <alignment horizontal="center" vertical="center" wrapText="1"/>
    </xf>
    <xf numFmtId="1" fontId="5" fillId="0" borderId="62" xfId="53" applyNumberFormat="1" applyFont="1" applyBorder="1" applyAlignment="1">
      <alignment horizontal="left" vertical="center" wrapText="1"/>
    </xf>
    <xf numFmtId="0" fontId="5" fillId="0" borderId="0" xfId="46" applyFont="1" applyAlignment="1">
      <alignment horizontal="left" vertical="center"/>
    </xf>
    <xf numFmtId="0" fontId="9" fillId="0" borderId="0" xfId="46" applyFont="1" applyAlignment="1">
      <alignment horizontal="center" vertical="center" wrapText="1"/>
    </xf>
    <xf numFmtId="0" fontId="10" fillId="0" borderId="10" xfId="47" applyFont="1" applyBorder="1" applyAlignment="1" applyProtection="1">
      <alignment horizontal="center" vertical="center" wrapText="1"/>
      <protection locked="0"/>
    </xf>
    <xf numFmtId="0" fontId="10" fillId="0" borderId="17" xfId="47" applyFont="1" applyBorder="1" applyAlignment="1" applyProtection="1">
      <alignment horizontal="center" vertical="center" wrapText="1"/>
      <protection locked="0"/>
    </xf>
    <xf numFmtId="0" fontId="10" fillId="0" borderId="15" xfId="47" applyFont="1" applyBorder="1" applyAlignment="1" applyProtection="1">
      <alignment horizontal="center" vertical="center" wrapText="1"/>
      <protection locked="0"/>
    </xf>
    <xf numFmtId="0" fontId="10" fillId="0" borderId="30" xfId="47" applyFont="1" applyBorder="1" applyAlignment="1" applyProtection="1">
      <alignment horizontal="center" vertical="center" wrapText="1"/>
      <protection locked="0"/>
    </xf>
    <xf numFmtId="0" fontId="10" fillId="0" borderId="10" xfId="46" applyFont="1" applyBorder="1" applyAlignment="1">
      <alignment horizontal="center" vertical="center" wrapText="1"/>
    </xf>
    <xf numFmtId="166" fontId="10" fillId="0" borderId="10" xfId="32" applyNumberFormat="1" applyFont="1" applyFill="1" applyBorder="1" applyAlignment="1" applyProtection="1">
      <alignment horizontal="center" vertical="center" wrapText="1"/>
      <protection locked="0"/>
    </xf>
    <xf numFmtId="0" fontId="7" fillId="0" borderId="0" xfId="47" applyFont="1" applyAlignment="1" applyProtection="1">
      <alignment horizontal="center" vertical="center" wrapText="1"/>
      <protection locked="0"/>
    </xf>
    <xf numFmtId="0" fontId="10" fillId="0" borderId="17" xfId="46" applyFont="1" applyBorder="1" applyAlignment="1">
      <alignment horizontal="center" vertical="center" wrapText="1"/>
    </xf>
    <xf numFmtId="0" fontId="10" fillId="0" borderId="15" xfId="46" applyFont="1" applyBorder="1" applyAlignment="1">
      <alignment horizontal="center" vertical="center" wrapText="1"/>
    </xf>
    <xf numFmtId="0" fontId="10" fillId="0" borderId="30" xfId="46" applyFont="1" applyBorder="1" applyAlignment="1">
      <alignment horizontal="center" vertical="center" wrapText="1"/>
    </xf>
    <xf numFmtId="166" fontId="12" fillId="0" borderId="18" xfId="32" applyNumberFormat="1" applyFont="1" applyFill="1" applyBorder="1" applyAlignment="1" applyProtection="1">
      <alignment horizontal="center" vertical="center" wrapText="1"/>
      <protection locked="0"/>
    </xf>
    <xf numFmtId="166" fontId="12" fillId="0" borderId="26" xfId="32" applyNumberFormat="1" applyFont="1" applyFill="1" applyBorder="1" applyAlignment="1" applyProtection="1">
      <alignment horizontal="center" vertical="center" wrapText="1"/>
      <protection locked="0"/>
    </xf>
    <xf numFmtId="166" fontId="12" fillId="0" borderId="27" xfId="32" applyNumberFormat="1" applyFont="1" applyFill="1" applyBorder="1" applyAlignment="1" applyProtection="1">
      <alignment horizontal="center" vertical="center" wrapText="1"/>
      <protection locked="0"/>
    </xf>
    <xf numFmtId="166" fontId="12" fillId="0" borderId="31" xfId="32" applyNumberFormat="1" applyFont="1" applyFill="1" applyBorder="1" applyAlignment="1" applyProtection="1">
      <alignment horizontal="center" vertical="center" wrapText="1"/>
      <protection locked="0"/>
    </xf>
    <xf numFmtId="166" fontId="12" fillId="0" borderId="25" xfId="32" applyNumberFormat="1" applyFont="1" applyFill="1" applyBorder="1" applyAlignment="1" applyProtection="1">
      <alignment horizontal="center" vertical="center" wrapText="1"/>
      <protection locked="0"/>
    </xf>
    <xf numFmtId="166" fontId="12" fillId="0" borderId="28" xfId="32" applyNumberFormat="1" applyFont="1" applyFill="1" applyBorder="1" applyAlignment="1" applyProtection="1">
      <alignment horizontal="center" vertical="center" wrapText="1"/>
      <protection locked="0"/>
    </xf>
    <xf numFmtId="0" fontId="18" fillId="0" borderId="0" xfId="46" applyFont="1" applyAlignment="1">
      <alignment horizontal="center" vertical="center" wrapText="1"/>
    </xf>
    <xf numFmtId="49" fontId="10" fillId="0" borderId="10" xfId="32" applyNumberFormat="1" applyFont="1" applyFill="1" applyBorder="1" applyAlignment="1" applyProtection="1">
      <alignment horizontal="center" vertical="center" wrapText="1"/>
      <protection locked="0"/>
    </xf>
    <xf numFmtId="166" fontId="10" fillId="0" borderId="17" xfId="32" applyNumberFormat="1" applyFont="1" applyFill="1" applyBorder="1" applyAlignment="1" applyProtection="1">
      <alignment horizontal="center" vertical="center" wrapText="1"/>
      <protection locked="0"/>
    </xf>
    <xf numFmtId="166" fontId="10" fillId="0" borderId="15" xfId="32" applyNumberFormat="1" applyFont="1" applyFill="1" applyBorder="1" applyAlignment="1" applyProtection="1">
      <alignment horizontal="center" vertical="center" wrapText="1"/>
      <protection locked="0"/>
    </xf>
    <xf numFmtId="166" fontId="10" fillId="0" borderId="30" xfId="32" applyNumberFormat="1" applyFont="1" applyFill="1" applyBorder="1" applyAlignment="1" applyProtection="1">
      <alignment horizontal="center" vertical="center" wrapText="1"/>
      <protection locked="0"/>
    </xf>
    <xf numFmtId="0" fontId="17" fillId="0" borderId="0" xfId="46" applyFont="1" applyAlignment="1">
      <alignment horizontal="left" vertical="center"/>
    </xf>
    <xf numFmtId="0" fontId="69" fillId="0" borderId="0" xfId="0" applyFont="1" applyAlignment="1">
      <alignment horizontal="center" vertical="center" wrapText="1"/>
    </xf>
    <xf numFmtId="0" fontId="70" fillId="0" borderId="0" xfId="0" applyFont="1" applyAlignment="1">
      <alignment horizontal="right"/>
    </xf>
    <xf numFmtId="0" fontId="17" fillId="0" borderId="0" xfId="46" quotePrefix="1" applyFont="1" applyAlignment="1">
      <alignment horizontal="justify" vertical="center" wrapText="1"/>
    </xf>
    <xf numFmtId="0" fontId="17" fillId="0" borderId="0" xfId="46" quotePrefix="1" applyFont="1" applyAlignment="1">
      <alignment horizontal="left"/>
    </xf>
    <xf numFmtId="0" fontId="17" fillId="0" borderId="0" xfId="46" applyFont="1" applyAlignment="1">
      <alignment horizontal="left" vertical="center" wrapText="1"/>
    </xf>
    <xf numFmtId="167" fontId="10" fillId="0" borderId="10" xfId="31" applyNumberFormat="1" applyFont="1" applyFill="1" applyBorder="1" applyAlignment="1" applyProtection="1">
      <alignment horizontal="center" vertical="center" wrapText="1"/>
      <protection locked="0"/>
    </xf>
    <xf numFmtId="0" fontId="10" fillId="0" borderId="18" xfId="47" applyFont="1" applyBorder="1" applyAlignment="1" applyProtection="1">
      <alignment horizontal="center" vertical="center" wrapText="1"/>
      <protection locked="0"/>
    </xf>
    <xf numFmtId="0" fontId="10" fillId="0" borderId="26" xfId="47" applyFont="1" applyBorder="1" applyAlignment="1" applyProtection="1">
      <alignment horizontal="center" vertical="center" wrapText="1"/>
      <protection locked="0"/>
    </xf>
    <xf numFmtId="0" fontId="10" fillId="0" borderId="27" xfId="47" applyFont="1" applyBorder="1" applyAlignment="1" applyProtection="1">
      <alignment horizontal="center" vertical="center" wrapText="1"/>
      <protection locked="0"/>
    </xf>
    <xf numFmtId="0" fontId="18" fillId="0" borderId="0" xfId="46" applyFont="1" applyAlignment="1">
      <alignment horizontal="center"/>
    </xf>
    <xf numFmtId="0" fontId="17" fillId="0" borderId="0" xfId="46" quotePrefix="1" applyFont="1" applyAlignment="1">
      <alignment horizontal="left" vertical="center" wrapText="1"/>
    </xf>
    <xf numFmtId="0" fontId="9" fillId="0" borderId="0" xfId="46" applyFont="1" applyAlignment="1">
      <alignment horizontal="right"/>
    </xf>
    <xf numFmtId="0" fontId="47" fillId="0" borderId="17" xfId="47" applyFont="1" applyBorder="1" applyAlignment="1" applyProtection="1">
      <alignment horizontal="center" vertical="center" wrapText="1"/>
      <protection locked="0"/>
    </xf>
    <xf numFmtId="0" fontId="47" fillId="0" borderId="15" xfId="47" applyFont="1" applyBorder="1" applyAlignment="1" applyProtection="1">
      <alignment horizontal="center" vertical="center" wrapText="1"/>
      <protection locked="0"/>
    </xf>
    <xf numFmtId="0" fontId="47" fillId="0" borderId="30" xfId="47" applyFont="1" applyBorder="1" applyAlignment="1" applyProtection="1">
      <alignment horizontal="center" vertical="center" wrapText="1"/>
      <protection locked="0"/>
    </xf>
    <xf numFmtId="0" fontId="47" fillId="0" borderId="10" xfId="47" applyFont="1" applyBorder="1" applyAlignment="1" applyProtection="1">
      <alignment horizontal="center" vertical="center" wrapText="1"/>
      <protection locked="0"/>
    </xf>
    <xf numFmtId="0" fontId="74" fillId="0" borderId="0" xfId="0" applyFont="1" applyAlignment="1">
      <alignment horizontal="left"/>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29" fillId="0" borderId="10" xfId="0" applyFont="1" applyBorder="1" applyAlignment="1">
      <alignment horizontal="center" vertical="center"/>
    </xf>
    <xf numFmtId="0" fontId="29" fillId="0" borderId="10" xfId="0" applyFont="1" applyBorder="1" applyAlignment="1">
      <alignment horizontal="justify" vertical="center" wrapText="1"/>
    </xf>
    <xf numFmtId="0" fontId="29" fillId="0" borderId="0" xfId="0" applyFont="1" applyAlignment="1">
      <alignment horizontal="center" vertical="center"/>
    </xf>
    <xf numFmtId="0" fontId="29" fillId="0" borderId="0" xfId="0" applyFont="1" applyAlignment="1">
      <alignment horizontal="center" vertical="center" wrapText="1"/>
    </xf>
    <xf numFmtId="0" fontId="98" fillId="0" borderId="0" xfId="0" applyFont="1" applyAlignment="1">
      <alignment horizontal="center" vertical="center" wrapText="1"/>
    </xf>
    <xf numFmtId="0" fontId="29"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31" fillId="0" borderId="25" xfId="0" applyFont="1" applyBorder="1" applyAlignment="1">
      <alignment horizontal="center" vertical="center"/>
    </xf>
    <xf numFmtId="0" fontId="31" fillId="0" borderId="0" xfId="0" applyFont="1" applyAlignment="1">
      <alignment horizontal="center" vertical="center" wrapText="1"/>
    </xf>
    <xf numFmtId="43" fontId="5" fillId="0" borderId="10" xfId="28" applyFont="1" applyFill="1" applyBorder="1" applyAlignment="1">
      <alignment horizontal="center" vertical="center" wrapText="1"/>
    </xf>
    <xf numFmtId="0" fontId="319" fillId="0" borderId="0" xfId="0" applyFont="1" applyAlignment="1">
      <alignment horizontal="center" vertical="center" wrapText="1"/>
    </xf>
    <xf numFmtId="0" fontId="321" fillId="0" borderId="0" xfId="0" applyFont="1" applyAlignment="1">
      <alignment horizontal="center" vertical="center" wrapText="1"/>
    </xf>
    <xf numFmtId="166" fontId="14" fillId="0" borderId="10" xfId="28" applyNumberFormat="1" applyFont="1" applyFill="1" applyBorder="1" applyAlignment="1">
      <alignment horizontal="center" vertical="center" wrapText="1"/>
    </xf>
    <xf numFmtId="166" fontId="14" fillId="0" borderId="18" xfId="28" applyNumberFormat="1" applyFont="1" applyFill="1" applyBorder="1" applyAlignment="1">
      <alignment horizontal="center" vertical="center" wrapText="1"/>
    </xf>
    <xf numFmtId="166" fontId="14" fillId="0" borderId="27" xfId="28" applyNumberFormat="1" applyFont="1" applyFill="1" applyBorder="1" applyAlignment="1">
      <alignment horizontal="center" vertical="center" wrapText="1"/>
    </xf>
    <xf numFmtId="166" fontId="14" fillId="0" borderId="31" xfId="28" applyNumberFormat="1" applyFont="1" applyFill="1" applyBorder="1" applyAlignment="1">
      <alignment horizontal="center" vertical="center" wrapText="1"/>
    </xf>
    <xf numFmtId="166" fontId="14" fillId="0" borderId="28" xfId="28" applyNumberFormat="1" applyFont="1" applyFill="1" applyBorder="1" applyAlignment="1">
      <alignment horizontal="center" vertical="center" wrapText="1"/>
    </xf>
    <xf numFmtId="166" fontId="13" fillId="0" borderId="0" xfId="28" applyNumberFormat="1" applyFont="1" applyFill="1" applyAlignment="1">
      <alignment horizontal="left" vertical="center" wrapText="1"/>
    </xf>
    <xf numFmtId="0" fontId="13" fillId="0" borderId="0" xfId="28" applyNumberFormat="1" applyFont="1" applyFill="1" applyBorder="1" applyAlignment="1">
      <alignment vertical="center" wrapText="1"/>
    </xf>
    <xf numFmtId="0" fontId="13" fillId="0" borderId="0" xfId="28" applyNumberFormat="1" applyFont="1" applyFill="1" applyBorder="1" applyAlignment="1">
      <alignment vertical="center"/>
    </xf>
    <xf numFmtId="166" fontId="14" fillId="0" borderId="16" xfId="28" applyNumberFormat="1" applyFont="1" applyFill="1" applyBorder="1" applyAlignment="1">
      <alignment horizontal="center" vertical="center" wrapText="1"/>
    </xf>
    <xf numFmtId="166" fontId="46" fillId="0" borderId="0" xfId="28" applyNumberFormat="1" applyFont="1" applyFill="1" applyAlignment="1">
      <alignment horizontal="center" vertical="center" wrapText="1"/>
    </xf>
    <xf numFmtId="0" fontId="70" fillId="0" borderId="0" xfId="0" applyFont="1" applyAlignment="1">
      <alignment horizontal="center" vertical="center" wrapText="1"/>
    </xf>
    <xf numFmtId="166" fontId="26" fillId="0" borderId="25" xfId="28" applyNumberFormat="1" applyFont="1" applyFill="1" applyBorder="1" applyAlignment="1">
      <alignment horizontal="right" vertical="center"/>
    </xf>
    <xf numFmtId="166" fontId="14" fillId="0" borderId="17" xfId="28" applyNumberFormat="1" applyFont="1" applyFill="1" applyBorder="1" applyAlignment="1">
      <alignment horizontal="center" vertical="center" wrapText="1"/>
    </xf>
    <xf numFmtId="166" fontId="14" fillId="0" borderId="15" xfId="28" applyNumberFormat="1" applyFont="1" applyFill="1" applyBorder="1" applyAlignment="1">
      <alignment horizontal="center" vertical="center" wrapText="1"/>
    </xf>
    <xf numFmtId="166" fontId="14" fillId="0" borderId="30" xfId="28" applyNumberFormat="1" applyFont="1" applyFill="1" applyBorder="1" applyAlignment="1">
      <alignment horizontal="center" vertical="center" wrapText="1"/>
    </xf>
    <xf numFmtId="166" fontId="14" fillId="0" borderId="24" xfId="28" applyNumberFormat="1" applyFont="1" applyFill="1" applyBorder="1" applyAlignment="1">
      <alignment horizontal="center" vertical="center" wrapText="1"/>
    </xf>
    <xf numFmtId="166" fontId="14" fillId="0" borderId="29" xfId="28" applyNumberFormat="1" applyFont="1" applyFill="1" applyBorder="1" applyAlignment="1">
      <alignment horizontal="center" vertical="center" wrapText="1"/>
    </xf>
    <xf numFmtId="166" fontId="14" fillId="0" borderId="11" xfId="28" applyNumberFormat="1" applyFont="1" applyFill="1" applyBorder="1" applyAlignment="1">
      <alignment horizontal="center" vertical="center" wrapText="1"/>
    </xf>
    <xf numFmtId="0" fontId="13" fillId="25" borderId="16" xfId="50" applyFont="1" applyFill="1" applyBorder="1" applyAlignment="1">
      <alignment horizontal="left" vertical="center" wrapText="1"/>
    </xf>
    <xf numFmtId="0" fontId="13" fillId="25" borderId="0" xfId="50" applyFont="1" applyFill="1" applyAlignment="1">
      <alignment horizontal="left" vertical="center" wrapText="1"/>
    </xf>
    <xf numFmtId="0" fontId="13" fillId="25" borderId="0" xfId="51" applyFont="1" applyFill="1" applyAlignment="1">
      <alignment horizontal="center" vertical="center" wrapText="1"/>
    </xf>
    <xf numFmtId="0" fontId="10" fillId="28" borderId="0" xfId="51" applyFont="1" applyFill="1" applyAlignment="1">
      <alignment horizontal="center" vertical="center" wrapText="1"/>
    </xf>
    <xf numFmtId="0" fontId="33" fillId="0" borderId="0" xfId="51" applyFont="1" applyAlignment="1">
      <alignment horizontal="left"/>
    </xf>
    <xf numFmtId="0" fontId="13" fillId="25" borderId="16" xfId="50" applyFont="1" applyFill="1" applyBorder="1" applyAlignment="1">
      <alignment horizontal="justify" vertical="center" wrapText="1"/>
    </xf>
    <xf numFmtId="0" fontId="13" fillId="25" borderId="0" xfId="50" applyFont="1" applyFill="1" applyAlignment="1">
      <alignment horizontal="justify" vertical="center" wrapText="1"/>
    </xf>
    <xf numFmtId="0" fontId="13" fillId="0" borderId="0" xfId="51" applyFont="1" applyAlignment="1">
      <alignment horizontal="left" vertical="center" wrapText="1"/>
    </xf>
    <xf numFmtId="0" fontId="13" fillId="0" borderId="0" xfId="51" quotePrefix="1" applyFont="1" applyAlignment="1">
      <alignment horizontal="left" vertical="center" wrapText="1"/>
    </xf>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166" fontId="13" fillId="25" borderId="10" xfId="34" applyNumberFormat="1" applyFont="1" applyFill="1" applyBorder="1" applyAlignment="1">
      <alignment horizontal="center" vertical="center" wrapText="1"/>
    </xf>
    <xf numFmtId="0" fontId="10" fillId="25" borderId="10" xfId="51" applyFont="1" applyFill="1" applyBorder="1" applyAlignment="1">
      <alignment horizontal="center" vertical="center" wrapText="1"/>
    </xf>
    <xf numFmtId="0" fontId="9" fillId="0" borderId="0" xfId="0" applyFont="1" applyAlignment="1">
      <alignment horizontal="center" vertical="center" wrapText="1"/>
    </xf>
    <xf numFmtId="0" fontId="23" fillId="25" borderId="0" xfId="51" applyFont="1" applyFill="1" applyAlignment="1">
      <alignment horizontal="left" vertical="center"/>
    </xf>
    <xf numFmtId="0" fontId="5" fillId="25" borderId="0" xfId="51" applyFont="1" applyFill="1" applyAlignment="1">
      <alignment horizontal="center" vertical="center" wrapText="1"/>
    </xf>
    <xf numFmtId="0" fontId="10" fillId="25" borderId="18" xfId="51" applyFont="1" applyFill="1" applyBorder="1" applyAlignment="1">
      <alignment horizontal="center" vertical="center" wrapText="1"/>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31" xfId="51" applyFont="1" applyFill="1" applyBorder="1" applyAlignment="1">
      <alignment horizontal="center" vertical="center" wrapText="1"/>
    </xf>
    <xf numFmtId="0" fontId="10" fillId="25" borderId="25" xfId="51" applyFont="1" applyFill="1" applyBorder="1" applyAlignment="1">
      <alignment horizontal="center" vertical="center" wrapText="1"/>
    </xf>
    <xf numFmtId="0" fontId="10" fillId="25" borderId="28" xfId="51" applyFont="1" applyFill="1" applyBorder="1" applyAlignment="1">
      <alignment horizontal="center" vertical="center" wrapText="1"/>
    </xf>
    <xf numFmtId="0" fontId="33" fillId="25" borderId="26" xfId="51" applyFont="1" applyFill="1" applyBorder="1" applyAlignment="1">
      <alignment horizontal="left"/>
    </xf>
    <xf numFmtId="1" fontId="13" fillId="0" borderId="0" xfId="53" applyNumberFormat="1" applyFont="1" applyAlignment="1">
      <alignment horizontal="left" vertical="center" wrapText="1"/>
    </xf>
    <xf numFmtId="0" fontId="13" fillId="0" borderId="0" xfId="51" applyFont="1" applyAlignment="1">
      <alignment horizontal="justify" vertical="center" wrapText="1"/>
    </xf>
    <xf numFmtId="0" fontId="23" fillId="25" borderId="0" xfId="51" applyFont="1" applyFill="1" applyAlignment="1">
      <alignment horizontal="center" vertical="center" wrapText="1"/>
    </xf>
    <xf numFmtId="0" fontId="10" fillId="25" borderId="0" xfId="51" applyFont="1" applyFill="1" applyAlignment="1">
      <alignment horizontal="center" vertical="center" wrapText="1"/>
    </xf>
    <xf numFmtId="4" fontId="13" fillId="25" borderId="30" xfId="34" applyNumberFormat="1" applyFont="1" applyFill="1" applyBorder="1" applyAlignment="1">
      <alignment horizontal="center" vertical="center"/>
    </xf>
    <xf numFmtId="168" fontId="13" fillId="25" borderId="30" xfId="34" applyNumberFormat="1" applyFont="1" applyFill="1" applyBorder="1" applyAlignment="1">
      <alignment horizontal="center" vertical="center"/>
    </xf>
    <xf numFmtId="0" fontId="19" fillId="0" borderId="0" xfId="51" applyFont="1" applyAlignment="1">
      <alignment horizontal="left"/>
    </xf>
    <xf numFmtId="0" fontId="13" fillId="25" borderId="0" xfId="51" applyFont="1" applyFill="1" applyAlignment="1">
      <alignment horizontal="left" vertical="center" wrapText="1"/>
    </xf>
    <xf numFmtId="0" fontId="13" fillId="25" borderId="0" xfId="51" applyFont="1" applyFill="1" applyAlignment="1">
      <alignment horizontal="justify" vertical="center" wrapText="1"/>
    </xf>
    <xf numFmtId="0" fontId="49" fillId="0" borderId="0" xfId="0" applyFont="1" applyAlignment="1">
      <alignment horizontal="center" vertical="center" wrapText="1"/>
    </xf>
    <xf numFmtId="0" fontId="7" fillId="25" borderId="0" xfId="51" applyFont="1" applyFill="1" applyAlignment="1">
      <alignment horizontal="center" vertical="center" wrapText="1"/>
    </xf>
    <xf numFmtId="0" fontId="10" fillId="25" borderId="24" xfId="51" applyFont="1" applyFill="1" applyBorder="1" applyAlignment="1">
      <alignment horizontal="center" vertical="center" wrapText="1"/>
    </xf>
    <xf numFmtId="0" fontId="10" fillId="25" borderId="29" xfId="51" applyFont="1" applyFill="1" applyBorder="1" applyAlignment="1">
      <alignment horizontal="center" vertical="center" wrapText="1"/>
    </xf>
    <xf numFmtId="0" fontId="10" fillId="25" borderId="11" xfId="51" applyFont="1" applyFill="1" applyBorder="1" applyAlignment="1">
      <alignment horizontal="center" vertical="center" wrapText="1"/>
    </xf>
    <xf numFmtId="0" fontId="4" fillId="0" borderId="0" xfId="47" applyFont="1" applyAlignment="1">
      <alignment vertical="center" wrapText="1"/>
    </xf>
    <xf numFmtId="0" fontId="9" fillId="0" borderId="0" xfId="47" applyFont="1" applyAlignment="1">
      <alignment vertical="center" wrapText="1"/>
    </xf>
    <xf numFmtId="0" fontId="9" fillId="0" borderId="0" xfId="47" applyFont="1" applyAlignment="1">
      <alignment horizontal="left" vertical="center" wrapText="1"/>
    </xf>
    <xf numFmtId="0" fontId="8" fillId="0" borderId="0" xfId="48" quotePrefix="1" applyFont="1" applyAlignment="1">
      <alignment horizontal="left" vertical="center" wrapText="1"/>
    </xf>
    <xf numFmtId="0" fontId="8" fillId="0" borderId="0" xfId="48" applyFont="1" applyAlignment="1">
      <alignment horizontal="left" vertical="center" wrapText="1"/>
    </xf>
    <xf numFmtId="0" fontId="29" fillId="0" borderId="0" xfId="48" applyFont="1" applyAlignment="1">
      <alignment horizontal="center" vertical="center" wrapText="1"/>
    </xf>
    <xf numFmtId="0" fontId="98" fillId="0" borderId="0" xfId="0" applyFont="1" applyAlignment="1">
      <alignment horizontal="center" vertical="center"/>
    </xf>
    <xf numFmtId="0" fontId="9" fillId="0" borderId="25" xfId="0" applyFont="1" applyBorder="1" applyAlignment="1">
      <alignment horizontal="right" vertical="center"/>
    </xf>
    <xf numFmtId="0" fontId="5" fillId="0" borderId="10" xfId="47" applyFont="1" applyBorder="1" applyAlignment="1">
      <alignment horizontal="center" vertical="center" wrapText="1"/>
    </xf>
    <xf numFmtId="0" fontId="4" fillId="0" borderId="0" xfId="0" applyFont="1" applyAlignment="1">
      <alignment vertical="center" wrapText="1"/>
    </xf>
    <xf numFmtId="0" fontId="5" fillId="0" borderId="0" xfId="0" applyFont="1" applyAlignment="1">
      <alignment horizontal="left" vertical="center" wrapText="1"/>
    </xf>
    <xf numFmtId="0" fontId="5" fillId="0" borderId="10" xfId="47" applyFont="1" applyBorder="1" applyAlignment="1">
      <alignment horizontal="center" vertical="center"/>
    </xf>
    <xf numFmtId="3" fontId="23" fillId="0" borderId="62" xfId="53" applyNumberFormat="1" applyFont="1" applyBorder="1" applyAlignment="1">
      <alignment horizontal="center" vertical="center" wrapText="1"/>
    </xf>
    <xf numFmtId="0" fontId="9" fillId="0" borderId="0" xfId="0" applyFont="1" applyAlignment="1">
      <alignment horizontal="center" vertical="center"/>
    </xf>
    <xf numFmtId="1" fontId="23" fillId="0" borderId="63" xfId="53" applyNumberFormat="1" applyFont="1" applyBorder="1" applyAlignment="1">
      <alignment horizontal="center" vertical="center"/>
    </xf>
    <xf numFmtId="1" fontId="23" fillId="0" borderId="60" xfId="53" applyNumberFormat="1" applyFont="1" applyBorder="1" applyAlignment="1">
      <alignment horizontal="center" vertical="center"/>
    </xf>
    <xf numFmtId="1" fontId="23" fillId="0" borderId="67" xfId="53" applyNumberFormat="1" applyFont="1" applyBorder="1" applyAlignment="1">
      <alignment horizontal="center" vertical="center"/>
    </xf>
    <xf numFmtId="3" fontId="23" fillId="0" borderId="62" xfId="53" applyNumberFormat="1" applyFont="1" applyBorder="1" applyAlignment="1">
      <alignment horizontal="right" vertical="center" wrapText="1"/>
    </xf>
    <xf numFmtId="0" fontId="23" fillId="0" borderId="62" xfId="0" applyFont="1" applyBorder="1" applyAlignment="1">
      <alignment horizontal="center" vertical="center" wrapText="1"/>
    </xf>
    <xf numFmtId="43" fontId="23" fillId="0" borderId="62" xfId="28" applyFont="1" applyFill="1" applyBorder="1" applyAlignment="1">
      <alignment horizontal="center" vertical="center" wrapText="1"/>
    </xf>
    <xf numFmtId="3" fontId="23" fillId="0" borderId="65" xfId="53" applyNumberFormat="1" applyFont="1" applyBorder="1" applyAlignment="1">
      <alignment horizontal="center" vertical="center" wrapText="1"/>
    </xf>
    <xf numFmtId="3" fontId="23" fillId="0" borderId="57" xfId="53" applyNumberFormat="1" applyFont="1" applyBorder="1" applyAlignment="1">
      <alignment horizontal="center" vertical="center" wrapText="1"/>
    </xf>
    <xf numFmtId="3" fontId="23" fillId="0" borderId="66" xfId="53" applyNumberFormat="1" applyFont="1" applyBorder="1" applyAlignment="1">
      <alignment horizontal="center" vertical="center" wrapText="1"/>
    </xf>
    <xf numFmtId="3" fontId="23" fillId="0" borderId="31" xfId="53" applyNumberFormat="1" applyFont="1" applyBorder="1" applyAlignment="1">
      <alignment horizontal="center" vertical="center" wrapText="1"/>
    </xf>
    <xf numFmtId="3" fontId="23" fillId="0" borderId="25" xfId="53" applyNumberFormat="1" applyFont="1" applyBorder="1" applyAlignment="1">
      <alignment horizontal="center" vertical="center" wrapText="1"/>
    </xf>
    <xf numFmtId="3" fontId="23" fillId="0" borderId="28" xfId="53" applyNumberFormat="1" applyFont="1" applyBorder="1" applyAlignment="1">
      <alignment horizontal="center" vertical="center" wrapText="1"/>
    </xf>
    <xf numFmtId="0" fontId="23" fillId="0" borderId="62" xfId="53" applyFont="1" applyBorder="1" applyAlignment="1">
      <alignment horizontal="center" vertical="center" wrapText="1"/>
    </xf>
    <xf numFmtId="3" fontId="23" fillId="0" borderId="61" xfId="53" applyNumberFormat="1" applyFont="1" applyBorder="1" applyAlignment="1">
      <alignment horizontal="center" vertical="center" wrapText="1"/>
    </xf>
    <xf numFmtId="3" fontId="23" fillId="0" borderId="15" xfId="53" applyNumberFormat="1" applyFont="1" applyBorder="1" applyAlignment="1">
      <alignment horizontal="center" vertical="center" wrapText="1"/>
    </xf>
    <xf numFmtId="3" fontId="23" fillId="0" borderId="30" xfId="53" applyNumberFormat="1" applyFont="1" applyBorder="1" applyAlignment="1">
      <alignment horizontal="center" vertical="center" wrapText="1"/>
    </xf>
    <xf numFmtId="1" fontId="98" fillId="0" borderId="0" xfId="0" applyNumberFormat="1" applyFont="1" applyAlignment="1">
      <alignment horizontal="center" vertical="center" wrapText="1"/>
    </xf>
    <xf numFmtId="1" fontId="5" fillId="0" borderId="62" xfId="53" applyNumberFormat="1" applyFont="1" applyBorder="1" applyAlignment="1">
      <alignment horizontal="center" vertical="center" wrapText="1"/>
    </xf>
    <xf numFmtId="0" fontId="46" fillId="0" borderId="0" xfId="0" applyFont="1" applyAlignment="1">
      <alignment horizontal="center" vertical="center" wrapText="1"/>
    </xf>
    <xf numFmtId="1" fontId="23" fillId="0" borderId="63" xfId="53" applyNumberFormat="1" applyFont="1" applyBorder="1" applyAlignment="1">
      <alignment horizontal="center" vertical="center" wrapText="1"/>
    </xf>
    <xf numFmtId="1" fontId="23" fillId="0" borderId="60" xfId="53" applyNumberFormat="1" applyFont="1" applyBorder="1" applyAlignment="1">
      <alignment horizontal="center" vertical="center" wrapText="1"/>
    </xf>
    <xf numFmtId="1" fontId="23" fillId="0" borderId="67" xfId="53" applyNumberFormat="1" applyFont="1" applyBorder="1" applyAlignment="1">
      <alignment horizontal="center" vertical="center" wrapText="1"/>
    </xf>
    <xf numFmtId="0" fontId="9" fillId="0" borderId="0" xfId="0" applyFont="1" applyAlignment="1">
      <alignment horizontal="right" vertical="center"/>
    </xf>
    <xf numFmtId="0" fontId="23" fillId="0" borderId="61"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30" xfId="0" applyFont="1" applyBorder="1" applyAlignment="1">
      <alignment horizontal="center" vertical="center" wrapText="1"/>
    </xf>
    <xf numFmtId="1" fontId="23" fillId="0" borderId="63" xfId="53" applyNumberFormat="1" applyFont="1" applyFill="1" applyBorder="1" applyAlignment="1">
      <alignment horizontal="center" vertical="center" wrapText="1"/>
    </xf>
    <xf numFmtId="1" fontId="23" fillId="0" borderId="60" xfId="53" applyNumberFormat="1" applyFont="1" applyFill="1" applyBorder="1" applyAlignment="1">
      <alignment horizontal="center" vertical="center" wrapText="1"/>
    </xf>
    <xf numFmtId="1" fontId="23" fillId="0" borderId="67" xfId="53" applyNumberFormat="1" applyFont="1" applyFill="1" applyBorder="1" applyAlignment="1">
      <alignment horizontal="center" vertical="center" wrapText="1"/>
    </xf>
    <xf numFmtId="0" fontId="23" fillId="0" borderId="10" xfId="0" applyFont="1" applyBorder="1" applyAlignment="1">
      <alignment horizontal="center" vertical="center" wrapText="1"/>
    </xf>
    <xf numFmtId="1" fontId="29" fillId="0" borderId="0" xfId="53" applyNumberFormat="1" applyFont="1" applyAlignment="1">
      <alignment horizontal="center" vertical="center"/>
    </xf>
    <xf numFmtId="3" fontId="46" fillId="0" borderId="0" xfId="53" applyNumberFormat="1" applyFont="1" applyAlignment="1">
      <alignment horizontal="center" vertical="center" wrapText="1"/>
    </xf>
    <xf numFmtId="3" fontId="98" fillId="0" borderId="0" xfId="53" quotePrefix="1" applyNumberFormat="1" applyFont="1" applyAlignment="1">
      <alignment horizontal="center" vertical="center" wrapText="1"/>
    </xf>
    <xf numFmtId="0" fontId="104" fillId="0" borderId="10" xfId="0" applyFont="1" applyBorder="1" applyAlignment="1">
      <alignment horizontal="center" vertical="center" wrapText="1"/>
    </xf>
    <xf numFmtId="3" fontId="9" fillId="0" borderId="25" xfId="53" applyNumberFormat="1" applyFont="1" applyBorder="1" applyAlignment="1">
      <alignment horizontal="center" vertical="center"/>
    </xf>
    <xf numFmtId="0" fontId="102" fillId="0" borderId="25" xfId="47" applyFont="1" applyBorder="1" applyAlignment="1">
      <alignment horizontal="center" vertical="center"/>
    </xf>
    <xf numFmtId="0" fontId="100" fillId="0" borderId="10" xfId="47" applyFont="1" applyBorder="1" applyAlignment="1">
      <alignment horizontal="center" vertical="center" wrapText="1"/>
    </xf>
    <xf numFmtId="181" fontId="102" fillId="0" borderId="0" xfId="28" applyNumberFormat="1" applyFont="1" applyFill="1" applyBorder="1" applyAlignment="1">
      <alignment horizontal="left" vertical="center" wrapText="1"/>
    </xf>
    <xf numFmtId="181" fontId="99" fillId="0" borderId="0" xfId="28" applyNumberFormat="1" applyFont="1" applyFill="1" applyBorder="1" applyAlignment="1">
      <alignment horizontal="left" vertical="center" wrapText="1"/>
    </xf>
    <xf numFmtId="0" fontId="5" fillId="30" borderId="10" xfId="71" applyFont="1" applyFill="1" applyBorder="1" applyAlignment="1">
      <alignment horizontal="center" vertical="center" wrapText="1"/>
    </xf>
    <xf numFmtId="166" fontId="5" fillId="30" borderId="10" xfId="72" applyNumberFormat="1" applyFont="1" applyFill="1" applyBorder="1" applyAlignment="1">
      <alignment horizontal="center" vertical="center" wrapText="1"/>
    </xf>
    <xf numFmtId="0" fontId="98" fillId="0" borderId="0" xfId="0" applyFont="1" applyAlignment="1">
      <alignment horizontal="right" vertical="center"/>
    </xf>
    <xf numFmtId="0" fontId="9" fillId="0" borderId="0" xfId="47" applyFont="1" applyAlignment="1">
      <alignment horizontal="left" vertical="center"/>
    </xf>
    <xf numFmtId="49" fontId="102" fillId="0" borderId="0" xfId="28" applyNumberFormat="1" applyFont="1" applyFill="1" applyAlignment="1">
      <alignment horizontal="left" vertical="center" wrapText="1"/>
    </xf>
    <xf numFmtId="0" fontId="4" fillId="0" borderId="0" xfId="47" applyFont="1" applyAlignment="1">
      <alignment horizontal="left" vertical="center"/>
    </xf>
    <xf numFmtId="0" fontId="9" fillId="0" borderId="25" xfId="47" applyFont="1" applyBorder="1" applyAlignment="1">
      <alignment horizontal="center" vertical="center"/>
    </xf>
    <xf numFmtId="3" fontId="5" fillId="0" borderId="10" xfId="47" applyNumberFormat="1" applyFont="1" applyBorder="1" applyAlignment="1">
      <alignment horizontal="center" vertical="center" wrapText="1"/>
    </xf>
    <xf numFmtId="0" fontId="100" fillId="0" borderId="10" xfId="0" applyFont="1" applyBorder="1" applyAlignment="1">
      <alignment horizontal="center" vertical="center" wrapText="1"/>
    </xf>
    <xf numFmtId="0" fontId="46" fillId="0" borderId="0" xfId="0" applyFont="1" applyAlignment="1">
      <alignment horizontal="center" vertical="center"/>
    </xf>
    <xf numFmtId="0" fontId="107" fillId="0" borderId="10" xfId="47" applyFont="1" applyBorder="1" applyAlignment="1">
      <alignment horizontal="center" vertical="center" wrapText="1"/>
    </xf>
    <xf numFmtId="0" fontId="116" fillId="0" borderId="25" xfId="47" applyFont="1" applyBorder="1"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3" fontId="106" fillId="0" borderId="0" xfId="0" applyNumberFormat="1" applyFont="1" applyAlignment="1">
      <alignment horizontal="center" vertical="center" wrapText="1"/>
    </xf>
    <xf numFmtId="0" fontId="106" fillId="0" borderId="0" xfId="0" applyFont="1" applyAlignment="1">
      <alignment horizontal="center" vertical="center" wrapText="1"/>
    </xf>
    <xf numFmtId="0" fontId="107" fillId="0" borderId="10" xfId="47" applyFont="1" applyBorder="1" applyAlignment="1">
      <alignment horizontal="center"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0" fontId="109" fillId="0" borderId="10" xfId="0" applyFont="1" applyBorder="1" applyAlignment="1">
      <alignment vertical="center"/>
    </xf>
    <xf numFmtId="1" fontId="46" fillId="0" borderId="0" xfId="53" applyNumberFormat="1" applyFont="1" applyAlignment="1">
      <alignment horizontal="center" vertical="center" wrapText="1"/>
    </xf>
    <xf numFmtId="1" fontId="98" fillId="0" borderId="0" xfId="53" applyNumberFormat="1" applyFont="1" applyAlignment="1">
      <alignment horizontal="center" vertical="center" wrapText="1"/>
    </xf>
    <xf numFmtId="1" fontId="9" fillId="0" borderId="25" xfId="53" applyNumberFormat="1" applyFont="1" applyBorder="1" applyAlignment="1">
      <alignment horizontal="center" vertical="center"/>
    </xf>
    <xf numFmtId="1" fontId="5" fillId="0" borderId="63" xfId="53" applyNumberFormat="1" applyFont="1" applyBorder="1" applyAlignment="1">
      <alignment horizontal="center" vertical="center" wrapText="1"/>
    </xf>
    <xf numFmtId="1" fontId="5" fillId="0" borderId="60" xfId="53" applyNumberFormat="1" applyFont="1" applyBorder="1" applyAlignment="1">
      <alignment horizontal="center" vertical="center" wrapText="1"/>
    </xf>
    <xf numFmtId="1" fontId="5" fillId="0" borderId="67" xfId="53" applyNumberFormat="1" applyFont="1" applyBorder="1" applyAlignment="1">
      <alignment horizontal="center" vertical="center" wrapText="1"/>
    </xf>
    <xf numFmtId="1" fontId="5" fillId="0" borderId="60" xfId="53" applyNumberFormat="1" applyFont="1" applyBorder="1" applyAlignment="1">
      <alignment horizontal="center" vertical="center"/>
    </xf>
    <xf numFmtId="1" fontId="5" fillId="0" borderId="67" xfId="53" applyNumberFormat="1" applyFont="1" applyBorder="1" applyAlignment="1">
      <alignment horizontal="center" vertical="center"/>
    </xf>
    <xf numFmtId="0" fontId="5" fillId="0" borderId="62" xfId="53" applyFont="1" applyFill="1" applyBorder="1" applyAlignment="1">
      <alignment horizontal="center" vertical="center"/>
    </xf>
    <xf numFmtId="1" fontId="4" fillId="0" borderId="62" xfId="53" applyNumberFormat="1" applyFont="1" applyFill="1" applyBorder="1" applyAlignment="1">
      <alignment vertical="center" wrapText="1"/>
    </xf>
    <xf numFmtId="1" fontId="4" fillId="0" borderId="62" xfId="53" applyNumberFormat="1" applyFont="1" applyFill="1" applyBorder="1" applyAlignment="1">
      <alignment horizontal="center" vertical="center" wrapText="1"/>
    </xf>
    <xf numFmtId="0" fontId="4" fillId="0" borderId="62" xfId="53" applyFont="1" applyFill="1" applyBorder="1" applyAlignment="1">
      <alignment horizontal="center" vertical="center" wrapText="1"/>
    </xf>
    <xf numFmtId="1" fontId="4" fillId="0" borderId="62" xfId="53" applyNumberFormat="1" applyFont="1" applyFill="1" applyBorder="1" applyAlignment="1">
      <alignment horizontal="right" vertical="center"/>
    </xf>
    <xf numFmtId="1" fontId="4" fillId="0" borderId="62" xfId="53" applyNumberFormat="1" applyFont="1" applyFill="1" applyBorder="1" applyAlignment="1">
      <alignment vertical="center"/>
    </xf>
    <xf numFmtId="1" fontId="4" fillId="0" borderId="0" xfId="53" applyNumberFormat="1" applyFont="1" applyFill="1" applyAlignment="1">
      <alignment vertical="center"/>
    </xf>
  </cellXfs>
  <cellStyles count="6238">
    <cellStyle name="_x0001_" xfId="234"/>
    <cellStyle name="          _x000a__x000a_shell=progman.exe_x000a__x000a_m" xfId="252"/>
    <cellStyle name="          _x000d__x000a_shell=progman.exe_x000d__x000a_m" xfId="237"/>
    <cellStyle name="          _x005f_x000d__x005f_x000a_shell=progman.exe_x005f_x000d__x005f_x000a_m" xfId="253"/>
    <cellStyle name="_x000a__x000a_JournalTemplate=C:\COMFO\CTALK\JOURSTD.TPL_x000a__x000a_LbStateAddress=3 3 0 251 1 89 2 311_x000a__x000a_LbStateJou" xfId="85"/>
    <cellStyle name="_x000d__x000a_JournalTemplate=C:\COMFO\CTALK\JOURSTD.TPL_x000d__x000a_LbStateAddress=3 3 0 251 1 89 2 311_x000d__x000a_LbStateJou" xfId="256"/>
    <cellStyle name="#,##0" xfId="98"/>
    <cellStyle name="#,##0 2" xfId="248"/>
    <cellStyle name="#,##0 2 2" xfId="4364"/>
    <cellStyle name="#,##0 2 3" xfId="5421"/>
    <cellStyle name="#,##0 3" xfId="4337"/>
    <cellStyle name="#,##0 4" xfId="5594"/>
    <cellStyle name="." xfId="240"/>
    <cellStyle name=". 2" xfId="242"/>
    <cellStyle name=". 3" xfId="250"/>
    <cellStyle name=". 3 2" xfId="4366"/>
    <cellStyle name=". 4" xfId="4361"/>
    <cellStyle name=".d©y" xfId="263"/>
    <cellStyle name="??" xfId="264"/>
    <cellStyle name="?? [0.00]_ Att. 1- Cover" xfId="230"/>
    <cellStyle name="?? [0]" xfId="265"/>
    <cellStyle name="?? [0] 2" xfId="236"/>
    <cellStyle name="?? 2" xfId="143"/>
    <cellStyle name="?? 3" xfId="268"/>
    <cellStyle name="?? 4" xfId="275"/>
    <cellStyle name="?? 5" xfId="279"/>
    <cellStyle name="?? 6" xfId="282"/>
    <cellStyle name="?? 7" xfId="287"/>
    <cellStyle name="?_x001d_??%U©÷u&amp;H©÷9_x0008_? s_x000a__x0007__x0001__x0001_" xfId="292"/>
    <cellStyle name="?_x001d_??%U©÷u&amp;H©÷9_x0008_? s_x000a__x0007__x0001__x0001_ 10" xfId="293"/>
    <cellStyle name="?_x001d_??%U©÷u&amp;H©÷9_x0008_? s_x000a__x0007__x0001__x0001_ 11" xfId="294"/>
    <cellStyle name="?_x001d_??%U©÷u&amp;H©÷9_x0008_? s_x000a__x0007__x0001__x0001_ 12" xfId="300"/>
    <cellStyle name="?_x001d_??%U©÷u&amp;H©÷9_x0008_? s_x000a__x0007__x0001__x0001_ 13" xfId="304"/>
    <cellStyle name="?_x001d_??%U©÷u&amp;H©÷9_x0008_? s_x000a__x0007__x0001__x0001_ 14" xfId="310"/>
    <cellStyle name="?_x001d_??%U©÷u&amp;H©÷9_x0008_? s_x000a__x0007__x0001__x0001_ 15" xfId="312"/>
    <cellStyle name="?_x001d_??%U©÷u&amp;H©÷9_x0008_? s_x000a__x0007__x0001__x0001_ 2" xfId="315"/>
    <cellStyle name="?_x001d_??%U©÷u&amp;H©÷9_x0008_? s_x000a__x0007__x0001__x0001_ 3" xfId="320"/>
    <cellStyle name="?_x001d_??%U©÷u&amp;H©÷9_x0008_? s_x000a__x0007__x0001__x0001_ 4" xfId="238"/>
    <cellStyle name="?_x001d_??%U©÷u&amp;H©÷9_x0008_? s_x000a__x0007__x0001__x0001_ 5" xfId="322"/>
    <cellStyle name="?_x001d_??%U©÷u&amp;H©÷9_x0008_? s_x000a__x0007__x0001__x0001_ 6" xfId="328"/>
    <cellStyle name="?_x001d_??%U©÷u&amp;H©÷9_x0008_? s_x000a__x0007__x0001__x0001_ 7" xfId="330"/>
    <cellStyle name="?_x001d_??%U©÷u&amp;H©÷9_x0008_? s_x000a__x0007__x0001__x0001_ 8" xfId="333"/>
    <cellStyle name="?_x001d_??%U©÷u&amp;H©÷9_x0008_? s_x000a__x0007__x0001__x0001_ 9" xfId="335"/>
    <cellStyle name="???? [0.00]_      " xfId="336"/>
    <cellStyle name="??????" xfId="296"/>
    <cellStyle name="????_      " xfId="338"/>
    <cellStyle name="???[0]_?? DI" xfId="341"/>
    <cellStyle name="???_?? DI" xfId="247"/>
    <cellStyle name="??[0]_BRE" xfId="104"/>
    <cellStyle name="??_      " xfId="345"/>
    <cellStyle name="??A? [0]_laroux_1_¢¬???¢â? " xfId="347"/>
    <cellStyle name="??A?_laroux_1_¢¬???¢â? " xfId="352"/>
    <cellStyle name="?_x005f_x001d_??%U©÷u&amp;H©÷9_x005f_x0008_? s_x005f_x000a__x005f_x0007__x005f_x0001__x005f_x0001_" xfId="225"/>
    <cellStyle name="?_x005f_x001d_??%U©÷u&amp;H©÷9_x005f_x0008_?_x005f_x0009_s_x005f_x000a__x005f_x0007__x005f_x0001__x005f_x0001_" xfId="358"/>
    <cellStyle name="?_x005f_x001d_??%U©÷u&amp;H©÷9_x005f_x0008_?_x005f_x0009_s_x005f_x000a__x005f_x0007__x005f_x0001__x005f_x0001_ 2" xfId="4381"/>
    <cellStyle name="?_x005f_x005f_x005f_x001d_??%U©÷u&amp;H©÷9_x005f_x005f_x005f_x0008_? s_x005f_x005f_x005f_x000a__x005f_x005f_x005f_x0007__x005f_x005f_x005f_x0001__x005f_x005f_x005f_x0001_" xfId="359"/>
    <cellStyle name="?¡±¢¥?_?¨ù??¢´¢¥_¢¬???¢â? " xfId="362"/>
    <cellStyle name="?ðÇ%U?&amp;H?_x0008_?s_x000a__x0007__x0001__x0001_" xfId="366"/>
    <cellStyle name="?ðÇ%U?&amp;H?_x0008_?s_x000a__x0007__x0001__x0001_ 10" xfId="369"/>
    <cellStyle name="?ðÇ%U?&amp;H?_x0008_?s_x000a__x0007__x0001__x0001_ 11" xfId="376"/>
    <cellStyle name="?ðÇ%U?&amp;H?_x0008_?s_x000a__x0007__x0001__x0001_ 12" xfId="380"/>
    <cellStyle name="?ðÇ%U?&amp;H?_x0008_?s_x000a__x0007__x0001__x0001_ 13" xfId="384"/>
    <cellStyle name="?ðÇ%U?&amp;H?_x0008_?s_x000a__x0007__x0001__x0001_ 14" xfId="386"/>
    <cellStyle name="?ðÇ%U?&amp;H?_x0008_?s_x000a__x0007__x0001__x0001_ 15" xfId="388"/>
    <cellStyle name="?ðÇ%U?&amp;H?_x0008_?s_x000a__x0007__x0001__x0001_ 2" xfId="395"/>
    <cellStyle name="?ðÇ%U?&amp;H?_x0008_?s_x000a__x0007__x0001__x0001_ 3" xfId="398"/>
    <cellStyle name="?ðÇ%U?&amp;H?_x0008_?s_x000a__x0007__x0001__x0001_ 4" xfId="400"/>
    <cellStyle name="?ðÇ%U?&amp;H?_x0008_?s_x000a__x0007__x0001__x0001_ 5" xfId="402"/>
    <cellStyle name="?ðÇ%U?&amp;H?_x0008_?s_x000a__x0007__x0001__x0001_ 6" xfId="403"/>
    <cellStyle name="?ðÇ%U?&amp;H?_x0008_?s_x000a__x0007__x0001__x0001_ 7" xfId="405"/>
    <cellStyle name="?ðÇ%U?&amp;H?_x0008_?s_x000a__x0007__x0001__x0001_ 8" xfId="411"/>
    <cellStyle name="?ðÇ%U?&amp;H?_x0008_?s_x000a__x0007__x0001__x0001_ 9" xfId="133"/>
    <cellStyle name="?ðÇ%U?&amp;H?_x005f_x0008_?s_x005f_x000a__x005f_x0007__x005f_x0001__x005f_x0001_" xfId="415"/>
    <cellStyle name="@ET_Style?.font5" xfId="424"/>
    <cellStyle name="[0]_Chi phÝ kh¸c_V" xfId="428"/>
    <cellStyle name="_!1 1 bao cao giao KH ve HTCMT vung TNB   12-12-2011" xfId="430"/>
    <cellStyle name="_x0001__!1 1 bao cao giao KH ve HTCMT vung TNB   12-12-2011" xfId="434"/>
    <cellStyle name="_1 TONG HOP - CA NA" xfId="435"/>
    <cellStyle name="_123_DONG_THANH_Moi" xfId="437"/>
    <cellStyle name="_123_DONG_THANH_Moi_!1 1 bao cao giao KH ve HTCMT vung TNB   12-12-2011" xfId="441"/>
    <cellStyle name="_123_DONG_THANH_Moi_KH TPCP vung TNB (03-1-2012)" xfId="442"/>
    <cellStyle name="_Bang Chi tieu (2)" xfId="445"/>
    <cellStyle name="_BAO GIA NGAY 24-10-08 (co dam)" xfId="448"/>
    <cellStyle name="_BC  NAM 2007" xfId="90"/>
    <cellStyle name="_BC CV 6403 BKHĐT" xfId="452"/>
    <cellStyle name="_BC thuc hien KH 2009" xfId="408"/>
    <cellStyle name="_BC thuc hien KH 2009_15_10_2013 BC nhu cau von doi ung ODA (2014-2016) ngay 15102013 Sua" xfId="453"/>
    <cellStyle name="_BC thuc hien KH 2009_BC nhu cau von doi ung ODA nganh NN (BKH)" xfId="151"/>
    <cellStyle name="_BC thuc hien KH 2009_BC nhu cau von doi ung ODA nganh NN (BKH)_05-12  KH trung han 2016-2020 - Liem Thinh edited" xfId="463"/>
    <cellStyle name="_BC thuc hien KH 2009_BC nhu cau von doi ung ODA nganh NN (BKH)_Copy of 05-12  KH trung han 2016-2020 - Liem Thinh edited (1)" xfId="467"/>
    <cellStyle name="_BC thuc hien KH 2009_BC Tai co cau (bieu TH)" xfId="343"/>
    <cellStyle name="_BC thuc hien KH 2009_BC Tai co cau (bieu TH)_05-12  KH trung han 2016-2020 - Liem Thinh edited" xfId="439"/>
    <cellStyle name="_BC thuc hien KH 2009_BC Tai co cau (bieu TH)_Copy of 05-12  KH trung han 2016-2020 - Liem Thinh edited (1)" xfId="468"/>
    <cellStyle name="_BC thuc hien KH 2009_DK 2014-2015 final" xfId="472"/>
    <cellStyle name="_BC thuc hien KH 2009_DK 2014-2015 final_05-12  KH trung han 2016-2020 - Liem Thinh edited" xfId="473"/>
    <cellStyle name="_BC thuc hien KH 2009_DK 2014-2015 final_Copy of 05-12  KH trung han 2016-2020 - Liem Thinh edited (1)" xfId="477"/>
    <cellStyle name="_BC thuc hien KH 2009_DK 2014-2015 new" xfId="479"/>
    <cellStyle name="_BC thuc hien KH 2009_DK 2014-2015 new_05-12  KH trung han 2016-2020 - Liem Thinh edited" xfId="481"/>
    <cellStyle name="_BC thuc hien KH 2009_DK 2014-2015 new_Copy of 05-12  KH trung han 2016-2020 - Liem Thinh edited (1)" xfId="485"/>
    <cellStyle name="_BC thuc hien KH 2009_DK KH CBDT 2014 11-11-2013" xfId="487"/>
    <cellStyle name="_BC thuc hien KH 2009_DK KH CBDT 2014 11-11-2013(1)" xfId="150"/>
    <cellStyle name="_BC thuc hien KH 2009_DK KH CBDT 2014 11-11-2013(1)_05-12  KH trung han 2016-2020 - Liem Thinh edited" xfId="459"/>
    <cellStyle name="_BC thuc hien KH 2009_DK KH CBDT 2014 11-11-2013(1)_Copy of 05-12  KH trung han 2016-2020 - Liem Thinh edited (1)" xfId="465"/>
    <cellStyle name="_BC thuc hien KH 2009_DK KH CBDT 2014 11-11-2013_05-12  KH trung han 2016-2020 - Liem Thinh edited" xfId="489"/>
    <cellStyle name="_BC thuc hien KH 2009_DK KH CBDT 2014 11-11-2013_Copy of 05-12  KH trung han 2016-2020 - Liem Thinh edited (1)" xfId="173"/>
    <cellStyle name="_BC thuc hien KH 2009_KH 2011-2015" xfId="496"/>
    <cellStyle name="_BC thuc hien KH 2009_tai co cau dau tu (tong hop)1" xfId="101"/>
    <cellStyle name="_BEN TRE" xfId="499"/>
    <cellStyle name="_Bieu mau cong trinh khoi cong moi 3-4" xfId="505"/>
    <cellStyle name="_Bieu Tay Nam Bo 25-11" xfId="507"/>
    <cellStyle name="_Bieu3ODA" xfId="512"/>
    <cellStyle name="_Bieu3ODA_1" xfId="514"/>
    <cellStyle name="_Bieu4HTMT" xfId="518"/>
    <cellStyle name="_Bieu4HTMT 2" xfId="4403"/>
    <cellStyle name="_Bieu4HTMT_!1 1 bao cao giao KH ve HTCMT vung TNB   12-12-2011" xfId="519"/>
    <cellStyle name="_Bieu4HTMT_KH TPCP vung TNB (03-1-2012)" xfId="523"/>
    <cellStyle name="_Book1" xfId="530"/>
    <cellStyle name="_Book1 2" xfId="533"/>
    <cellStyle name="_Book1_!1 1 bao cao giao KH ve HTCMT vung TNB   12-12-2011" xfId="394"/>
    <cellStyle name="_Book1_1" xfId="538"/>
    <cellStyle name="_Book1_BC-QT-WB-dthao" xfId="544"/>
    <cellStyle name="_Book1_BC-QT-WB-dthao_05-12  KH trung han 2016-2020 - Liem Thinh edited" xfId="360"/>
    <cellStyle name="_Book1_BC-QT-WB-dthao_Copy of 05-12  KH trung han 2016-2020 - Liem Thinh edited (1)" xfId="550"/>
    <cellStyle name="_Book1_BC-QT-WB-dthao_KH TPCP 2016-2020 (tong hop)" xfId="509"/>
    <cellStyle name="_Book1_Bieu3ODA" xfId="553"/>
    <cellStyle name="_Book1_Bieu4HTMT" xfId="393"/>
    <cellStyle name="_Book1_Bieu4HTMT_!1 1 bao cao giao KH ve HTCMT vung TNB   12-12-2011" xfId="554"/>
    <cellStyle name="_Book1_Bieu4HTMT_KH TPCP vung TNB (03-1-2012)" xfId="99"/>
    <cellStyle name="_Book1_bo sung von KCH nam 2010 va Du an tre kho khan" xfId="556"/>
    <cellStyle name="_Book1_bo sung von KCH nam 2010 va Du an tre kho khan_!1 1 bao cao giao KH ve HTCMT vung TNB   12-12-2011" xfId="557"/>
    <cellStyle name="_Book1_bo sung von KCH nam 2010 va Du an tre kho khan_KH TPCP vung TNB (03-1-2012)" xfId="558"/>
    <cellStyle name="_Book1_cong hang rao" xfId="84"/>
    <cellStyle name="_Book1_cong hang rao_!1 1 bao cao giao KH ve HTCMT vung TNB   12-12-2011" xfId="119"/>
    <cellStyle name="_Book1_cong hang rao_KH TPCP vung TNB (03-1-2012)" xfId="560"/>
    <cellStyle name="_Book1_danh muc chuan bi dau tu 2011 ngay 07-6-2011" xfId="561"/>
    <cellStyle name="_Book1_danh muc chuan bi dau tu 2011 ngay 07-6-2011_!1 1 bao cao giao KH ve HTCMT vung TNB   12-12-2011" xfId="565"/>
    <cellStyle name="_Book1_danh muc chuan bi dau tu 2011 ngay 07-6-2011_KH TPCP vung TNB (03-1-2012)" xfId="567"/>
    <cellStyle name="_Book1_Danh muc pbo nguon von XSKT, XDCB nam 2009 chuyen qua nam 2010" xfId="574"/>
    <cellStyle name="_Book1_Danh muc pbo nguon von XSKT, XDCB nam 2009 chuyen qua nam 2010_!1 1 bao cao giao KH ve HTCMT vung TNB   12-12-2011" xfId="502"/>
    <cellStyle name="_Book1_Danh muc pbo nguon von XSKT, XDCB nam 2009 chuyen qua nam 2010_KH TPCP vung TNB (03-1-2012)" xfId="367"/>
    <cellStyle name="_Book1_dieu chinh KH 2011 ngay 26-5-2011111" xfId="576"/>
    <cellStyle name="_Book1_dieu chinh KH 2011 ngay 26-5-2011111_!1 1 bao cao giao KH ve HTCMT vung TNB   12-12-2011" xfId="578"/>
    <cellStyle name="_Book1_dieu chinh KH 2011 ngay 26-5-2011111_KH TPCP vung TNB (03-1-2012)" xfId="480"/>
    <cellStyle name="_Book1_DS KCH PHAN BO VON NSDP NAM 2010" xfId="582"/>
    <cellStyle name="_Book1_DS KCH PHAN BO VON NSDP NAM 2010_!1 1 bao cao giao KH ve HTCMT vung TNB   12-12-2011" xfId="329"/>
    <cellStyle name="_Book1_DS KCH PHAN BO VON NSDP NAM 2010_KH TPCP vung TNB (03-1-2012)" xfId="401"/>
    <cellStyle name="_Book1_giao KH 2011 ngay 10-12-2010" xfId="97"/>
    <cellStyle name="_Book1_giao KH 2011 ngay 10-12-2010_!1 1 bao cao giao KH ve HTCMT vung TNB   12-12-2011" xfId="584"/>
    <cellStyle name="_Book1_giao KH 2011 ngay 10-12-2010_KH TPCP vung TNB (03-1-2012)" xfId="220"/>
    <cellStyle name="_Book1_IN" xfId="587"/>
    <cellStyle name="_Book1_Kh ql62 (2010) 11-09" xfId="589"/>
    <cellStyle name="_Book1_KH TPCP vung TNB (03-1-2012)" xfId="591"/>
    <cellStyle name="_Book1_Khung 2012" xfId="543"/>
    <cellStyle name="_Book1_kien giang 2" xfId="595"/>
    <cellStyle name="_Book1_phu luc tong ket tinh hinh TH giai doan 03-10 (ngay 30)" xfId="596"/>
    <cellStyle name="_Book1_phu luc tong ket tinh hinh TH giai doan 03-10 (ngay 30)_!1 1 bao cao giao KH ve HTCMT vung TNB   12-12-2011" xfId="597"/>
    <cellStyle name="_Book1_phu luc tong ket tinh hinh TH giai doan 03-10 (ngay 30)_KH TPCP vung TNB (03-1-2012)" xfId="598"/>
    <cellStyle name="_C.cong+B.luong-Sanluong" xfId="599"/>
    <cellStyle name="_cong hang rao" xfId="102"/>
    <cellStyle name="_dien chieu sang" xfId="255"/>
    <cellStyle name="_DK KH 2009" xfId="603"/>
    <cellStyle name="_DK KH 2009_15_10_2013 BC nhu cau von doi ung ODA (2014-2016) ngay 15102013 Sua" xfId="604"/>
    <cellStyle name="_DK KH 2009_BC nhu cau von doi ung ODA nganh NN (BKH)" xfId="607"/>
    <cellStyle name="_DK KH 2009_BC nhu cau von doi ung ODA nganh NN (BKH)_05-12  KH trung han 2016-2020 - Liem Thinh edited" xfId="610"/>
    <cellStyle name="_DK KH 2009_BC nhu cau von doi ung ODA nganh NN (BKH)_Copy of 05-12  KH trung han 2016-2020 - Liem Thinh edited (1)" xfId="612"/>
    <cellStyle name="_DK KH 2009_BC Tai co cau (bieu TH)" xfId="614"/>
    <cellStyle name="_DK KH 2009_BC Tai co cau (bieu TH)_05-12  KH trung han 2016-2020 - Liem Thinh edited" xfId="619"/>
    <cellStyle name="_DK KH 2009_BC Tai co cau (bieu TH)_Copy of 05-12  KH trung han 2016-2020 - Liem Thinh edited (1)" xfId="621"/>
    <cellStyle name="_DK KH 2009_DK 2014-2015 final" xfId="216"/>
    <cellStyle name="_DK KH 2009_DK 2014-2015 final_05-12  KH trung han 2016-2020 - Liem Thinh edited" xfId="627"/>
    <cellStyle name="_DK KH 2009_DK 2014-2015 final_Copy of 05-12  KH trung han 2016-2020 - Liem Thinh edited (1)" xfId="634"/>
    <cellStyle name="_DK KH 2009_DK 2014-2015 new" xfId="636"/>
    <cellStyle name="_DK KH 2009_DK 2014-2015 new_05-12  KH trung han 2016-2020 - Liem Thinh edited" xfId="637"/>
    <cellStyle name="_DK KH 2009_DK 2014-2015 new_Copy of 05-12  KH trung han 2016-2020 - Liem Thinh edited (1)" xfId="640"/>
    <cellStyle name="_DK KH 2009_DK KH CBDT 2014 11-11-2013" xfId="346"/>
    <cellStyle name="_DK KH 2009_DK KH CBDT 2014 11-11-2013(1)" xfId="644"/>
    <cellStyle name="_DK KH 2009_DK KH CBDT 2014 11-11-2013(1)_05-12  KH trung han 2016-2020 - Liem Thinh edited" xfId="396"/>
    <cellStyle name="_DK KH 2009_DK KH CBDT 2014 11-11-2013(1)_Copy of 05-12  KH trung han 2016-2020 - Liem Thinh edited (1)" xfId="646"/>
    <cellStyle name="_DK KH 2009_DK KH CBDT 2014 11-11-2013_05-12  KH trung han 2016-2020 - Liem Thinh edited" xfId="615"/>
    <cellStyle name="_DK KH 2009_DK KH CBDT 2014 11-11-2013_Copy of 05-12  KH trung han 2016-2020 - Liem Thinh edited (1)" xfId="649"/>
    <cellStyle name="_DK KH 2009_KH 2011-2015" xfId="457"/>
    <cellStyle name="_DK KH 2009_tai co cau dau tu (tong hop)1" xfId="651"/>
    <cellStyle name="_DK KH 2010" xfId="182"/>
    <cellStyle name="_DK KH 2010 (BKH)" xfId="653"/>
    <cellStyle name="_DK KH 2010_15_10_2013 BC nhu cau von doi ung ODA (2014-2016) ngay 15102013 Sua" xfId="656"/>
    <cellStyle name="_DK KH 2010_BC nhu cau von doi ung ODA nganh NN (BKH)" xfId="657"/>
    <cellStyle name="_DK KH 2010_BC nhu cau von doi ung ODA nganh NN (BKH)_05-12  KH trung han 2016-2020 - Liem Thinh edited" xfId="658"/>
    <cellStyle name="_DK KH 2010_BC nhu cau von doi ung ODA nganh NN (BKH)_Copy of 05-12  KH trung han 2016-2020 - Liem Thinh edited (1)" xfId="205"/>
    <cellStyle name="_DK KH 2010_BC Tai co cau (bieu TH)" xfId="497"/>
    <cellStyle name="_DK KH 2010_BC Tai co cau (bieu TH)_05-12  KH trung han 2016-2020 - Liem Thinh edited" xfId="661"/>
    <cellStyle name="_DK KH 2010_BC Tai co cau (bieu TH)_Copy of 05-12  KH trung han 2016-2020 - Liem Thinh edited (1)" xfId="663"/>
    <cellStyle name="_DK KH 2010_DK 2014-2015 final" xfId="664"/>
    <cellStyle name="_DK KH 2010_DK 2014-2015 final_05-12  KH trung han 2016-2020 - Liem Thinh edited" xfId="363"/>
    <cellStyle name="_DK KH 2010_DK 2014-2015 final_Copy of 05-12  KH trung han 2016-2020 - Liem Thinh edited (1)" xfId="665"/>
    <cellStyle name="_DK KH 2010_DK 2014-2015 new" xfId="667"/>
    <cellStyle name="_DK KH 2010_DK 2014-2015 new_05-12  KH trung han 2016-2020 - Liem Thinh edited" xfId="521"/>
    <cellStyle name="_DK KH 2010_DK 2014-2015 new_Copy of 05-12  KH trung han 2016-2020 - Liem Thinh edited (1)" xfId="668"/>
    <cellStyle name="_DK KH 2010_DK KH CBDT 2014 11-11-2013" xfId="444"/>
    <cellStyle name="_DK KH 2010_DK KH CBDT 2014 11-11-2013(1)" xfId="426"/>
    <cellStyle name="_DK KH 2010_DK KH CBDT 2014 11-11-2013(1)_05-12  KH trung han 2016-2020 - Liem Thinh edited" xfId="669"/>
    <cellStyle name="_DK KH 2010_DK KH CBDT 2014 11-11-2013(1)_Copy of 05-12  KH trung han 2016-2020 - Liem Thinh edited (1)" xfId="670"/>
    <cellStyle name="_DK KH 2010_DK KH CBDT 2014 11-11-2013_05-12  KH trung han 2016-2020 - Liem Thinh edited" xfId="672"/>
    <cellStyle name="_DK KH 2010_DK KH CBDT 2014 11-11-2013_Copy of 05-12  KH trung han 2016-2020 - Liem Thinh edited (1)" xfId="674"/>
    <cellStyle name="_DK KH 2010_KH 2011-2015" xfId="486"/>
    <cellStyle name="_DK KH 2010_tai co cau dau tu (tong hop)1" xfId="675"/>
    <cellStyle name="_DK TPCP 2010" xfId="678"/>
    <cellStyle name="_DO-D1500-KHONG CO TRONG DT" xfId="680"/>
    <cellStyle name="_Dong Thap" xfId="683"/>
    <cellStyle name="_Duyet TK thay đôi" xfId="355"/>
    <cellStyle name="_Duyet TK thay đôi_!1 1 bao cao giao KH ve HTCMT vung TNB   12-12-2011" xfId="271"/>
    <cellStyle name="_Duyet TK thay đôi_Bieu4HTMT" xfId="571"/>
    <cellStyle name="_Duyet TK thay đôi_Bieu4HTMT_!1 1 bao cao giao KH ve HTCMT vung TNB   12-12-2011" xfId="685"/>
    <cellStyle name="_Duyet TK thay đôi_Bieu4HTMT_KH TPCP vung TNB (03-1-2012)" xfId="690"/>
    <cellStyle name="_Duyet TK thay đôi_KH TPCP vung TNB (03-1-2012)" xfId="420"/>
    <cellStyle name="_GOITHAUSO2" xfId="601"/>
    <cellStyle name="_GOITHAUSO3" xfId="431"/>
    <cellStyle name="_GOITHAUSO4" xfId="108"/>
    <cellStyle name="_GTGT 2003" xfId="522"/>
    <cellStyle name="_Gui VU KH 5-5-09" xfId="692"/>
    <cellStyle name="_Gui VU KH 5-5-09_05-12  KH trung han 2016-2020 - Liem Thinh edited" xfId="693"/>
    <cellStyle name="_Gui VU KH 5-5-09_Copy of 05-12  KH trung han 2016-2020 - Liem Thinh edited (1)" xfId="694"/>
    <cellStyle name="_Gui VU KH 5-5-09_KH TPCP 2016-2020 (tong hop)" xfId="696"/>
    <cellStyle name="_HaHoa_TDT_DienCSang" xfId="419"/>
    <cellStyle name="_HaHoa19-5-07" xfId="703"/>
    <cellStyle name="_IN" xfId="705"/>
    <cellStyle name="_IN_!1 1 bao cao giao KH ve HTCMT vung TNB   12-12-2011" xfId="600"/>
    <cellStyle name="_IN_KH TPCP vung TNB (03-1-2012)" xfId="707"/>
    <cellStyle name="_KE KHAI THUE GTGT 2004" xfId="708"/>
    <cellStyle name="_KE KHAI THUE GTGT 2004_BCTC2004" xfId="709"/>
    <cellStyle name="_KH 2009" xfId="711"/>
    <cellStyle name="_KH 2009_15_10_2013 BC nhu cau von doi ung ODA (2014-2016) ngay 15102013 Sua" xfId="577"/>
    <cellStyle name="_KH 2009_BC nhu cau von doi ung ODA nganh NN (BKH)" xfId="548"/>
    <cellStyle name="_KH 2009_BC nhu cau von doi ung ODA nganh NN (BKH)_05-12  KH trung han 2016-2020 - Liem Thinh edited" xfId="555"/>
    <cellStyle name="_KH 2009_BC nhu cau von doi ung ODA nganh NN (BKH)_Copy of 05-12  KH trung han 2016-2020 - Liem Thinh edited (1)" xfId="716"/>
    <cellStyle name="_KH 2009_BC Tai co cau (bieu TH)" xfId="378"/>
    <cellStyle name="_KH 2009_BC Tai co cau (bieu TH)_05-12  KH trung han 2016-2020 - Liem Thinh edited" xfId="722"/>
    <cellStyle name="_KH 2009_BC Tai co cau (bieu TH)_Copy of 05-12  KH trung han 2016-2020 - Liem Thinh edited (1)" xfId="724"/>
    <cellStyle name="_KH 2009_DK 2014-2015 final" xfId="730"/>
    <cellStyle name="_KH 2009_DK 2014-2015 final_05-12  KH trung han 2016-2020 - Liem Thinh edited" xfId="575"/>
    <cellStyle name="_KH 2009_DK 2014-2015 final_Copy of 05-12  KH trung han 2016-2020 - Liem Thinh edited (1)" xfId="731"/>
    <cellStyle name="_KH 2009_DK 2014-2015 new" xfId="492"/>
    <cellStyle name="_KH 2009_DK 2014-2015 new_05-12  KH trung han 2016-2020 - Liem Thinh edited" xfId="734"/>
    <cellStyle name="_KH 2009_DK 2014-2015 new_Copy of 05-12  KH trung han 2016-2020 - Liem Thinh edited (1)" xfId="736"/>
    <cellStyle name="_KH 2009_DK KH CBDT 2014 11-11-2013" xfId="738"/>
    <cellStyle name="_KH 2009_DK KH CBDT 2014 11-11-2013(1)" xfId="739"/>
    <cellStyle name="_KH 2009_DK KH CBDT 2014 11-11-2013(1)_05-12  KH trung han 2016-2020 - Liem Thinh edited" xfId="740"/>
    <cellStyle name="_KH 2009_DK KH CBDT 2014 11-11-2013(1)_Copy of 05-12  KH trung han 2016-2020 - Liem Thinh edited (1)" xfId="743"/>
    <cellStyle name="_KH 2009_DK KH CBDT 2014 11-11-2013_05-12  KH trung han 2016-2020 - Liem Thinh edited" xfId="747"/>
    <cellStyle name="_KH 2009_DK KH CBDT 2014 11-11-2013_Copy of 05-12  KH trung han 2016-2020 - Liem Thinh edited (1)" xfId="748"/>
    <cellStyle name="_KH 2009_KH 2011-2015" xfId="168"/>
    <cellStyle name="_KH 2009_tai co cau dau tu (tong hop)1" xfId="88"/>
    <cellStyle name="_KH 2012 (TPCP) Bac Lieu (25-12-2011)" xfId="586"/>
    <cellStyle name="_Kh ql62 (2010) 11-09" xfId="654"/>
    <cellStyle name="_KH TPCP 2010 17-3-10" xfId="325"/>
    <cellStyle name="_KH TPCP vung TNB (03-1-2012)" xfId="754"/>
    <cellStyle name="_KH ung von cap bach 2009-Cuc NTTS de nghi (sua)" xfId="758"/>
    <cellStyle name="_Khung 2012" xfId="493"/>
    <cellStyle name="_Khung nam 2010" xfId="760"/>
    <cellStyle name="_x0001__kien giang 2" xfId="762"/>
    <cellStyle name="_KT (2)" xfId="764"/>
    <cellStyle name="_KT (2) 2" xfId="95"/>
    <cellStyle name="_KT (2)_05-12  KH trung han 2016-2020 - Liem Thinh edited" xfId="765"/>
    <cellStyle name="_KT (2)_1" xfId="191"/>
    <cellStyle name="_KT (2)_1 2" xfId="508"/>
    <cellStyle name="_KT (2)_1_05-12  KH trung han 2016-2020 - Liem Thinh edited" xfId="689"/>
    <cellStyle name="_KT (2)_1_Copy of 05-12  KH trung han 2016-2020 - Liem Thinh edited (1)" xfId="193"/>
    <cellStyle name="_KT (2)_1_KH TPCP 2016-2020 (tong hop)" xfId="742"/>
    <cellStyle name="_KT (2)_1_Lora-tungchau" xfId="767"/>
    <cellStyle name="_KT (2)_1_Lora-tungchau 2" xfId="301"/>
    <cellStyle name="_KT (2)_1_Lora-tungchau_05-12  KH trung han 2016-2020 - Liem Thinh edited" xfId="259"/>
    <cellStyle name="_KT (2)_1_Lora-tungchau_Copy of 05-12  KH trung han 2016-2020 - Liem Thinh edited (1)" xfId="771"/>
    <cellStyle name="_KT (2)_1_Lora-tungchau_KH TPCP 2016-2020 (tong hop)" xfId="775"/>
    <cellStyle name="_KT (2)_1_Qt-HT3PQ1(CauKho)" xfId="340"/>
    <cellStyle name="_KT (2)_2" xfId="196"/>
    <cellStyle name="_KT (2)_2_TG-TH" xfId="776"/>
    <cellStyle name="_KT (2)_2_TG-TH 2" xfId="777"/>
    <cellStyle name="_KT (2)_2_TG-TH_05-12  KH trung han 2016-2020 - Liem Thinh edited" xfId="778"/>
    <cellStyle name="_KT (2)_2_TG-TH_ApGiaVatTu_cayxanh_latgach" xfId="745"/>
    <cellStyle name="_KT (2)_2_TG-TH_BANG TONG HOP TINH HINH THANH QUYET TOAN (MOI I)" xfId="470"/>
    <cellStyle name="_KT (2)_2_TG-TH_BAO CAO KLCT PT2000" xfId="780"/>
    <cellStyle name="_KT (2)_2_TG-TH_BAO CAO PT2000" xfId="276"/>
    <cellStyle name="_KT (2)_2_TG-TH_BAO CAO PT2000_Book1" xfId="783"/>
    <cellStyle name="_KT (2)_2_TG-TH_Bao cao XDCB 2001 - T11 KH dieu chinh 20-11-THAI" xfId="784"/>
    <cellStyle name="_KT (2)_2_TG-TH_BAO GIA NGAY 24-10-08 (co dam)" xfId="785"/>
    <cellStyle name="_KT (2)_2_TG-TH_BC  NAM 2007" xfId="786"/>
    <cellStyle name="_KT (2)_2_TG-TH_BC CV 6403 BKHĐT" xfId="647"/>
    <cellStyle name="_KT (2)_2_TG-TH_BC NQ11-CP - chinh sua lai" xfId="545"/>
    <cellStyle name="_KT (2)_2_TG-TH_BC NQ11-CP-Quynh sau bieu so3" xfId="791"/>
    <cellStyle name="_KT (2)_2_TG-TH_BC_NQ11-CP_-_Thao_sua_lai" xfId="793"/>
    <cellStyle name="_KT (2)_2_TG-TH_Bieu mau cong trinh khoi cong moi 3-4" xfId="203"/>
    <cellStyle name="_KT (2)_2_TG-TH_Bieu3ODA" xfId="166"/>
    <cellStyle name="_KT (2)_2_TG-TH_Bieu3ODA_1" xfId="139"/>
    <cellStyle name="_KT (2)_2_TG-TH_Bieu4HTMT" xfId="797"/>
    <cellStyle name="_KT (2)_2_TG-TH_bo sung von KCH nam 2010 va Du an tre kho khan" xfId="138"/>
    <cellStyle name="_KT (2)_2_TG-TH_Book1" xfId="798"/>
    <cellStyle name="_KT (2)_2_TG-TH_Book1 2" xfId="399"/>
    <cellStyle name="_KT (2)_2_TG-TH_Book1_1" xfId="375"/>
    <cellStyle name="_KT (2)_2_TG-TH_Book1_1 2" xfId="218"/>
    <cellStyle name="_KT (2)_2_TG-TH_Book1_1_BC CV 6403 BKHĐT" xfId="799"/>
    <cellStyle name="_KT (2)_2_TG-TH_Book1_1_Bieu mau cong trinh khoi cong moi 3-4" xfId="130"/>
    <cellStyle name="_KT (2)_2_TG-TH_Book1_1_Bieu3ODA" xfId="606"/>
    <cellStyle name="_KT (2)_2_TG-TH_Book1_1_Bieu4HTMT" xfId="464"/>
    <cellStyle name="_KT (2)_2_TG-TH_Book1_1_Book1" xfId="299"/>
    <cellStyle name="_KT (2)_2_TG-TH_Book1_1_Luy ke von ung nam 2011 -Thoa gui ngay 12-8-2012" xfId="801"/>
    <cellStyle name="_KT (2)_2_TG-TH_Book1_2" xfId="379"/>
    <cellStyle name="_KT (2)_2_TG-TH_Book1_2 2" xfId="643"/>
    <cellStyle name="_KT (2)_2_TG-TH_Book1_2_BC CV 6403 BKHĐT" xfId="802"/>
    <cellStyle name="_KT (2)_2_TG-TH_Book1_2_Bieu3ODA" xfId="332"/>
    <cellStyle name="_KT (2)_2_TG-TH_Book1_2_Luy ke von ung nam 2011 -Thoa gui ngay 12-8-2012" xfId="782"/>
    <cellStyle name="_KT (2)_2_TG-TH_Book1_3" xfId="382"/>
    <cellStyle name="_KT (2)_2_TG-TH_Book1_3 2" xfId="807"/>
    <cellStyle name="_KT (2)_2_TG-TH_Book1_BC CV 6403 BKHĐT" xfId="810"/>
    <cellStyle name="_KT (2)_2_TG-TH_Book1_Bieu mau cong trinh khoi cong moi 3-4" xfId="794"/>
    <cellStyle name="_KT (2)_2_TG-TH_Book1_Bieu3ODA" xfId="559"/>
    <cellStyle name="_KT (2)_2_TG-TH_Book1_Bieu4HTMT" xfId="148"/>
    <cellStyle name="_KT (2)_2_TG-TH_Book1_bo sung von KCH nam 2010 va Du an tre kho khan" xfId="811"/>
    <cellStyle name="_KT (2)_2_TG-TH_Book1_Book1" xfId="812"/>
    <cellStyle name="_KT (2)_2_TG-TH_Book1_danh muc chuan bi dau tu 2011 ngay 07-6-2011" xfId="813"/>
    <cellStyle name="_KT (2)_2_TG-TH_Book1_Danh muc pbo nguon von XSKT, XDCB nam 2009 chuyen qua nam 2010" xfId="814"/>
    <cellStyle name="_KT (2)_2_TG-TH_Book1_dieu chinh KH 2011 ngay 26-5-2011111" xfId="815"/>
    <cellStyle name="_KT (2)_2_TG-TH_Book1_DS KCH PHAN BO VON NSDP NAM 2010" xfId="818"/>
    <cellStyle name="_KT (2)_2_TG-TH_Book1_giao KH 2011 ngay 10-12-2010" xfId="823"/>
    <cellStyle name="_KT (2)_2_TG-TH_Book1_Luy ke von ung nam 2011 -Thoa gui ngay 12-8-2012" xfId="443"/>
    <cellStyle name="_KT (2)_2_TG-TH_CAU Khanh Nam(Thi Cong)" xfId="824"/>
    <cellStyle name="_KT (2)_2_TG-TH_ChiHuong_ApGia" xfId="563"/>
    <cellStyle name="_KT (2)_2_TG-TH_CoCauPhi (version 1)" xfId="827"/>
    <cellStyle name="_KT (2)_2_TG-TH_Copy of 05-12  KH trung han 2016-2020 - Liem Thinh edited (1)" xfId="353"/>
    <cellStyle name="_KT (2)_2_TG-TH_danh muc chuan bi dau tu 2011 ngay 07-6-2011" xfId="229"/>
    <cellStyle name="_KT (2)_2_TG-TH_Danh muc pbo nguon von XSKT, XDCB nam 2009 chuyen qua nam 2010" xfId="298"/>
    <cellStyle name="_KT (2)_2_TG-TH_DAU NOI PL-CL TAI PHU LAMHC" xfId="834"/>
    <cellStyle name="_KT (2)_2_TG-TH_dieu chinh KH 2011 ngay 26-5-2011111" xfId="321"/>
    <cellStyle name="_KT (2)_2_TG-TH_DS KCH PHAN BO VON NSDP NAM 2010" xfId="825"/>
    <cellStyle name="_KT (2)_2_TG-TH_DTCDT MR.2N110.HOCMON.TDTOAN.CCUNG" xfId="568"/>
    <cellStyle name="_KT (2)_2_TG-TH_DU TRU VAT TU" xfId="632"/>
    <cellStyle name="_KT (2)_2_TG-TH_giao KH 2011 ngay 10-12-2010" xfId="838"/>
    <cellStyle name="_KT (2)_2_TG-TH_GTGT 2003" xfId="319"/>
    <cellStyle name="_KT (2)_2_TG-TH_KE KHAI THUE GTGT 2004" xfId="840"/>
    <cellStyle name="_KT (2)_2_TG-TH_KE KHAI THUE GTGT 2004_BCTC2004" xfId="842"/>
    <cellStyle name="_KT (2)_2_TG-TH_KH TPCP 2016-2020 (tong hop)" xfId="844"/>
    <cellStyle name="_KT (2)_2_TG-TH_KH TPCP vung TNB (03-1-2012)" xfId="474"/>
    <cellStyle name="_KT (2)_2_TG-TH_kien giang 2" xfId="642"/>
    <cellStyle name="_KT (2)_2_TG-TH_Lora-tungchau" xfId="412"/>
    <cellStyle name="_KT (2)_2_TG-TH_Luy ke von ung nam 2011 -Thoa gui ngay 12-8-2012" xfId="721"/>
    <cellStyle name="_KT (2)_2_TG-TH_NhanCong" xfId="845"/>
    <cellStyle name="_KT (2)_2_TG-TH_N-X-T-04" xfId="617"/>
    <cellStyle name="_KT (2)_2_TG-TH_PGIA-phieu tham tra Kho bac" xfId="820"/>
    <cellStyle name="_KT (2)_2_TG-TH_phu luc tong ket tinh hinh TH giai doan 03-10 (ngay 30)" xfId="125"/>
    <cellStyle name="_KT (2)_2_TG-TH_PT02-02" xfId="848"/>
    <cellStyle name="_KT (2)_2_TG-TH_PT02-02_Book1" xfId="851"/>
    <cellStyle name="_KT (2)_2_TG-TH_PT02-03" xfId="625"/>
    <cellStyle name="_KT (2)_2_TG-TH_PT02-03_Book1" xfId="585"/>
    <cellStyle name="_KT (2)_2_TG-TH_Qt-HT3PQ1(CauKho)" xfId="855"/>
    <cellStyle name="_KT (2)_2_TG-TH_Sheet1" xfId="860"/>
    <cellStyle name="_KT (2)_2_TG-TH_TK152-04" xfId="213"/>
    <cellStyle name="_KT (2)_2_TG-TH_ÿÿÿÿÿ" xfId="210"/>
    <cellStyle name="_KT (2)_2_TG-TH_ÿÿÿÿÿ_Bieu mau cong trinh khoi cong moi 3-4" xfId="348"/>
    <cellStyle name="_KT (2)_2_TG-TH_ÿÿÿÿÿ_Bieu3ODA" xfId="313"/>
    <cellStyle name="_KT (2)_2_TG-TH_ÿÿÿÿÿ_Bieu4HTMT" xfId="289"/>
    <cellStyle name="_KT (2)_2_TG-TH_ÿÿÿÿÿ_KH TPCP vung TNB (03-1-2012)" xfId="863"/>
    <cellStyle name="_KT (2)_2_TG-TH_ÿÿÿÿÿ_kien giang 2" xfId="662"/>
    <cellStyle name="_KT (2)_3" xfId="204"/>
    <cellStyle name="_KT (2)_3_TG-TH" xfId="652"/>
    <cellStyle name="_KT (2)_3_TG-TH 2" xfId="809"/>
    <cellStyle name="_KT (2)_3_TG-TH_05-12  KH trung han 2016-2020 - Liem Thinh edited" xfId="864"/>
    <cellStyle name="_KT (2)_3_TG-TH_BC  NAM 2007" xfId="163"/>
    <cellStyle name="_KT (2)_3_TG-TH_Bieu mau cong trinh khoi cong moi 3-4" xfId="450"/>
    <cellStyle name="_KT (2)_3_TG-TH_Bieu3ODA" xfId="869"/>
    <cellStyle name="_KT (2)_3_TG-TH_Bieu3ODA_1" xfId="870"/>
    <cellStyle name="_KT (2)_3_TG-TH_Bieu4HTMT" xfId="878"/>
    <cellStyle name="_KT (2)_3_TG-TH_bo sung von KCH nam 2010 va Du an tre kho khan" xfId="880"/>
    <cellStyle name="_KT (2)_3_TG-TH_Book1" xfId="882"/>
    <cellStyle name="_KT (2)_3_TG-TH_Book1 2" xfId="787"/>
    <cellStyle name="_KT (2)_3_TG-TH_Book1_BC-QT-WB-dthao" xfId="755"/>
    <cellStyle name="_KT (2)_3_TG-TH_Book1_BC-QT-WB-dthao_05-12  KH trung han 2016-2020 - Liem Thinh edited" xfId="832"/>
    <cellStyle name="_KT (2)_3_TG-TH_Book1_BC-QT-WB-dthao_Copy of 05-12  KH trung han 2016-2020 - Liem Thinh edited (1)" xfId="324"/>
    <cellStyle name="_KT (2)_3_TG-TH_Book1_BC-QT-WB-dthao_KH TPCP 2016-2020 (tong hop)" xfId="679"/>
    <cellStyle name="_KT (2)_3_TG-TH_Book1_KH TPCP vung TNB (03-1-2012)" xfId="886"/>
    <cellStyle name="_KT (2)_3_TG-TH_Book1_kien giang 2" xfId="877"/>
    <cellStyle name="_KT (2)_3_TG-TH_Copy of 05-12  KH trung han 2016-2020 - Liem Thinh edited (1)" xfId="410"/>
    <cellStyle name="_KT (2)_3_TG-TH_danh muc chuan bi dau tu 2011 ngay 07-6-2011" xfId="887"/>
    <cellStyle name="_KT (2)_3_TG-TH_Danh muc pbo nguon von XSKT, XDCB nam 2009 chuyen qua nam 2010" xfId="226"/>
    <cellStyle name="_KT (2)_3_TG-TH_dieu chinh KH 2011 ngay 26-5-2011111" xfId="409"/>
    <cellStyle name="_KT (2)_3_TG-TH_DS KCH PHAN BO VON NSDP NAM 2010" xfId="890"/>
    <cellStyle name="_KT (2)_3_TG-TH_giao KH 2011 ngay 10-12-2010" xfId="829"/>
    <cellStyle name="_KT (2)_3_TG-TH_GTGT 2003" xfId="181"/>
    <cellStyle name="_KT (2)_3_TG-TH_KE KHAI THUE GTGT 2004" xfId="892"/>
    <cellStyle name="_KT (2)_3_TG-TH_KE KHAI THUE GTGT 2004_BCTC2004" xfId="308"/>
    <cellStyle name="_KT (2)_3_TG-TH_KH TPCP 2016-2020 (tong hop)" xfId="894"/>
    <cellStyle name="_KT (2)_3_TG-TH_KH TPCP vung TNB (03-1-2012)" xfId="161"/>
    <cellStyle name="_KT (2)_3_TG-TH_kien giang 2" xfId="897"/>
    <cellStyle name="_KT (2)_3_TG-TH_Lora-tungchau" xfId="900"/>
    <cellStyle name="_KT (2)_3_TG-TH_Lora-tungchau 2" xfId="901"/>
    <cellStyle name="_KT (2)_3_TG-TH_Lora-tungchau_05-12  KH trung han 2016-2020 - Liem Thinh edited" xfId="469"/>
    <cellStyle name="_KT (2)_3_TG-TH_Lora-tungchau_Copy of 05-12  KH trung han 2016-2020 - Liem Thinh edited (1)" xfId="759"/>
    <cellStyle name="_KT (2)_3_TG-TH_Lora-tungchau_KH TPCP 2016-2020 (tong hop)" xfId="551"/>
    <cellStyle name="_KT (2)_3_TG-TH_N-X-T-04" xfId="902"/>
    <cellStyle name="_KT (2)_3_TG-TH_PERSONAL" xfId="904"/>
    <cellStyle name="_KT (2)_3_TG-TH_PERSONAL_BC CV 6403 BKHĐT" xfId="306"/>
    <cellStyle name="_KT (2)_3_TG-TH_PERSONAL_Bieu mau cong trinh khoi cong moi 3-4" xfId="836"/>
    <cellStyle name="_KT (2)_3_TG-TH_PERSONAL_Bieu3ODA" xfId="905"/>
    <cellStyle name="_KT (2)_3_TG-TH_PERSONAL_Bieu4HTMT" xfId="906"/>
    <cellStyle name="_KT (2)_3_TG-TH_PERSONAL_Book1" xfId="186"/>
    <cellStyle name="_KT (2)_3_TG-TH_PERSONAL_Book1 2" xfId="706"/>
    <cellStyle name="_KT (2)_3_TG-TH_PERSONAL_Book1 2 2" xfId="4422"/>
    <cellStyle name="_KT (2)_3_TG-TH_PERSONAL_HTQ.8 GD1" xfId="908"/>
    <cellStyle name="_KT (2)_3_TG-TH_PERSONAL_HTQ.8 GD1_05-12  KH trung han 2016-2020 - Liem Thinh edited" xfId="909"/>
    <cellStyle name="_KT (2)_3_TG-TH_PERSONAL_HTQ.8 GD1_Copy of 05-12  KH trung han 2016-2020 - Liem Thinh edited (1)" xfId="123"/>
    <cellStyle name="_KT (2)_3_TG-TH_PERSONAL_HTQ.8 GD1_KH TPCP 2016-2020 (tong hop)" xfId="295"/>
    <cellStyle name="_KT (2)_3_TG-TH_PERSONAL_Luy ke von ung nam 2011 -Thoa gui ngay 12-8-2012" xfId="911"/>
    <cellStyle name="_KT (2)_3_TG-TH_PERSONAL_Tong hop KHCB 2001" xfId="117"/>
    <cellStyle name="_KT (2)_3_TG-TH_Qt-HT3PQ1(CauKho)" xfId="913"/>
    <cellStyle name="_KT (2)_3_TG-TH_TK152-04" xfId="800"/>
    <cellStyle name="_KT (2)_3_TG-TH_ÿÿÿÿÿ" xfId="677"/>
    <cellStyle name="_KT (2)_3_TG-TH_ÿÿÿÿÿ_KH TPCP vung TNB (03-1-2012)" xfId="532"/>
    <cellStyle name="_KT (2)_3_TG-TH_ÿÿÿÿÿ_kien giang 2" xfId="916"/>
    <cellStyle name="_KT (2)_4" xfId="211"/>
    <cellStyle name="_KT (2)_4 2" xfId="751"/>
    <cellStyle name="_KT (2)_4_05-12  KH trung han 2016-2020 - Liem Thinh edited" xfId="623"/>
    <cellStyle name="_KT (2)_4_ApGiaVatTu_cayxanh_latgach" xfId="174"/>
    <cellStyle name="_KT (2)_4_BANG TONG HOP TINH HINH THANH QUYET TOAN (MOI I)" xfId="629"/>
    <cellStyle name="_KT (2)_4_BAO CAO KLCT PT2000" xfId="918"/>
    <cellStyle name="_KT (2)_4_BAO CAO PT2000" xfId="919"/>
    <cellStyle name="_KT (2)_4_BAO CAO PT2000_Book1" xfId="920"/>
    <cellStyle name="_KT (2)_4_Bao cao XDCB 2001 - T11 KH dieu chinh 20-11-THAI" xfId="154"/>
    <cellStyle name="_KT (2)_4_BAO GIA NGAY 24-10-08 (co dam)" xfId="235"/>
    <cellStyle name="_KT (2)_4_BC  NAM 2007" xfId="351"/>
    <cellStyle name="_KT (2)_4_BC CV 6403 BKHĐT" xfId="923"/>
    <cellStyle name="_KT (2)_4_BC NQ11-CP - chinh sua lai" xfId="686"/>
    <cellStyle name="_KT (2)_4_BC NQ11-CP-Quynh sau bieu so3" xfId="910"/>
    <cellStyle name="_KT (2)_4_BC_NQ11-CP_-_Thao_sua_lai" xfId="542"/>
    <cellStyle name="_KT (2)_4_Bieu mau cong trinh khoi cong moi 3-4" xfId="717"/>
    <cellStyle name="_KT (2)_4_Bieu3ODA" xfId="528"/>
    <cellStyle name="_KT (2)_4_Bieu3ODA_1" xfId="536"/>
    <cellStyle name="_KT (2)_4_Bieu4HTMT" xfId="924"/>
    <cellStyle name="_KT (2)_4_bo sung von KCH nam 2010 va Du an tre kho khan" xfId="172"/>
    <cellStyle name="_KT (2)_4_Book1" xfId="171"/>
    <cellStyle name="_KT (2)_4_Book1 2" xfId="927"/>
    <cellStyle name="_KT (2)_4_Book1_1" xfId="928"/>
    <cellStyle name="_KT (2)_4_Book1_1 2" xfId="208"/>
    <cellStyle name="_KT (2)_4_Book1_1_BC CV 6403 BKHĐT" xfId="933"/>
    <cellStyle name="_KT (2)_4_Book1_1_Bieu mau cong trinh khoi cong moi 3-4" xfId="727"/>
    <cellStyle name="_KT (2)_4_Book1_1_Bieu3ODA" xfId="935"/>
    <cellStyle name="_KT (2)_4_Book1_1_Bieu4HTMT" xfId="936"/>
    <cellStyle name="_KT (2)_4_Book1_1_Book1" xfId="501"/>
    <cellStyle name="_KT (2)_4_Book1_1_Luy ke von ung nam 2011 -Thoa gui ngay 12-8-2012" xfId="697"/>
    <cellStyle name="_KT (2)_4_Book1_2" xfId="937"/>
    <cellStyle name="_KT (2)_4_Book1_2 2" xfId="938"/>
    <cellStyle name="_KT (2)_4_Book1_2_BC CV 6403 BKHĐT" xfId="178"/>
    <cellStyle name="_KT (2)_4_Book1_2_Bieu3ODA" xfId="875"/>
    <cellStyle name="_KT (2)_4_Book1_2_Luy ke von ung nam 2011 -Thoa gui ngay 12-8-2012" xfId="903"/>
    <cellStyle name="_KT (2)_4_Book1_3" xfId="939"/>
    <cellStyle name="_KT (2)_4_Book1_3 2" xfId="816"/>
    <cellStyle name="_KT (2)_4_Book1_BC CV 6403 BKHĐT" xfId="940"/>
    <cellStyle name="_KT (2)_4_Book1_Bieu mau cong trinh khoi cong moi 3-4" xfId="943"/>
    <cellStyle name="_KT (2)_4_Book1_Bieu3ODA" xfId="948"/>
    <cellStyle name="_KT (2)_4_Book1_Bieu4HTMT" xfId="952"/>
    <cellStyle name="_KT (2)_4_Book1_bo sung von KCH nam 2010 va Du an tre kho khan" xfId="749"/>
    <cellStyle name="_KT (2)_4_Book1_Book1" xfId="856"/>
    <cellStyle name="_KT (2)_4_Book1_danh muc chuan bi dau tu 2011 ngay 07-6-2011" xfId="954"/>
    <cellStyle name="_KT (2)_4_Book1_Danh muc pbo nguon von XSKT, XDCB nam 2009 chuyen qua nam 2010" xfId="955"/>
    <cellStyle name="_KT (2)_4_Book1_dieu chinh KH 2011 ngay 26-5-2011111" xfId="957"/>
    <cellStyle name="_KT (2)_4_Book1_DS KCH PHAN BO VON NSDP NAM 2010" xfId="960"/>
    <cellStyle name="_KT (2)_4_Book1_giao KH 2011 ngay 10-12-2010" xfId="81"/>
    <cellStyle name="_KT (2)_4_Book1_Luy ke von ung nam 2011 -Thoa gui ngay 12-8-2012" xfId="371"/>
    <cellStyle name="_KT (2)_4_CAU Khanh Nam(Thi Cong)" xfId="962"/>
    <cellStyle name="_KT (2)_4_ChiHuong_ApGia" xfId="964"/>
    <cellStyle name="_KT (2)_4_CoCauPhi (version 1)" xfId="243"/>
    <cellStyle name="_KT (2)_4_Copy of 05-12  KH trung han 2016-2020 - Liem Thinh edited (1)" xfId="628"/>
    <cellStyle name="_KT (2)_4_danh muc chuan bi dau tu 2011 ngay 07-6-2011" xfId="966"/>
    <cellStyle name="_KT (2)_4_Danh muc pbo nguon von XSKT, XDCB nam 2009 chuyen qua nam 2010" xfId="968"/>
    <cellStyle name="_KT (2)_4_DAU NOI PL-CL TAI PHU LAMHC" xfId="970"/>
    <cellStyle name="_KT (2)_4_dieu chinh KH 2011 ngay 26-5-2011111" xfId="199"/>
    <cellStyle name="_KT (2)_4_DS KCH PHAN BO VON NSDP NAM 2010" xfId="972"/>
    <cellStyle name="_KT (2)_4_DTCDT MR.2N110.HOCMON.TDTOAN.CCUNG" xfId="941"/>
    <cellStyle name="_KT (2)_4_DU TRU VAT TU" xfId="975"/>
    <cellStyle name="_KT (2)_4_giao KH 2011 ngay 10-12-2010" xfId="979"/>
    <cellStyle name="_KT (2)_4_GTGT 2003" xfId="983"/>
    <cellStyle name="_KT (2)_4_KE KHAI THUE GTGT 2004" xfId="986"/>
    <cellStyle name="_KT (2)_4_KE KHAI THUE GTGT 2004_BCTC2004" xfId="987"/>
    <cellStyle name="_KT (2)_4_KH TPCP 2016-2020 (tong hop)" xfId="989"/>
    <cellStyle name="_KT (2)_4_KH TPCP vung TNB (03-1-2012)" xfId="990"/>
    <cellStyle name="_KT (2)_4_kien giang 2" xfId="323"/>
    <cellStyle name="_KT (2)_4_Lora-tungchau" xfId="992"/>
    <cellStyle name="_KT (2)_4_Luy ke von ung nam 2011 -Thoa gui ngay 12-8-2012" xfId="87"/>
    <cellStyle name="_KT (2)_4_NhanCong" xfId="993"/>
    <cellStyle name="_KT (2)_4_N-X-T-04" xfId="997"/>
    <cellStyle name="_KT (2)_4_PGIA-phieu tham tra Kho bac" xfId="999"/>
    <cellStyle name="_KT (2)_4_phu luc tong ket tinh hinh TH giai doan 03-10 (ngay 30)" xfId="1000"/>
    <cellStyle name="_KT (2)_4_PT02-02" xfId="1001"/>
    <cellStyle name="_KT (2)_4_PT02-02_Book1" xfId="511"/>
    <cellStyle name="_KT (2)_4_PT02-03" xfId="1002"/>
    <cellStyle name="_KT (2)_4_PT02-03_Book1" xfId="1003"/>
    <cellStyle name="_KT (2)_4_Qt-HT3PQ1(CauKho)" xfId="756"/>
    <cellStyle name="_KT (2)_4_Sheet1" xfId="1005"/>
    <cellStyle name="_KT (2)_4_TG-TH" xfId="1006"/>
    <cellStyle name="_KT (2)_4_TK152-04" xfId="1007"/>
    <cellStyle name="_KT (2)_4_ÿÿÿÿÿ" xfId="1009"/>
    <cellStyle name="_KT (2)_4_ÿÿÿÿÿ_Bieu mau cong trinh khoi cong moi 3-4" xfId="1010"/>
    <cellStyle name="_KT (2)_4_ÿÿÿÿÿ_Bieu3ODA" xfId="1011"/>
    <cellStyle name="_KT (2)_4_ÿÿÿÿÿ_Bieu4HTMT" xfId="1014"/>
    <cellStyle name="_KT (2)_4_ÿÿÿÿÿ_KH TPCP vung TNB (03-1-2012)" xfId="1018"/>
    <cellStyle name="_KT (2)_4_ÿÿÿÿÿ_kien giang 2" xfId="1020"/>
    <cellStyle name="_KT (2)_5" xfId="1022"/>
    <cellStyle name="_KT (2)_5 2" xfId="1024"/>
    <cellStyle name="_KT (2)_5_05-12  KH trung han 2016-2020 - Liem Thinh edited" xfId="1025"/>
    <cellStyle name="_KT (2)_5_ApGiaVatTu_cayxanh_latgach" xfId="1027"/>
    <cellStyle name="_KT (2)_5_BANG TONG HOP TINH HINH THANH QUYET TOAN (MOI I)" xfId="889"/>
    <cellStyle name="_KT (2)_5_BAO CAO KLCT PT2000" xfId="1028"/>
    <cellStyle name="_KT (2)_5_BAO CAO PT2000" xfId="1029"/>
    <cellStyle name="_KT (2)_5_BAO CAO PT2000_Book1" xfId="1031"/>
    <cellStyle name="_KT (2)_5_Bao cao XDCB 2001 - T11 KH dieu chinh 20-11-THAI" xfId="1032"/>
    <cellStyle name="_KT (2)_5_BAO GIA NGAY 24-10-08 (co dam)" xfId="1035"/>
    <cellStyle name="_KT (2)_5_BC  NAM 2007" xfId="1036"/>
    <cellStyle name="_KT (2)_5_BC CV 6403 BKHĐT" xfId="1040"/>
    <cellStyle name="_KT (2)_5_BC NQ11-CP - chinh sua lai" xfId="1042"/>
    <cellStyle name="_KT (2)_5_BC NQ11-CP-Quynh sau bieu so3" xfId="1043"/>
    <cellStyle name="_KT (2)_5_BC_NQ11-CP_-_Thao_sua_lai" xfId="1044"/>
    <cellStyle name="_KT (2)_5_Bieu mau cong trinh khoi cong moi 3-4" xfId="1046"/>
    <cellStyle name="_KT (2)_5_Bieu3ODA" xfId="1047"/>
    <cellStyle name="_KT (2)_5_Bieu3ODA_1" xfId="1048"/>
    <cellStyle name="_KT (2)_5_Bieu4HTMT" xfId="1049"/>
    <cellStyle name="_KT (2)_5_bo sung von KCH nam 2010 va Du an tre kho khan" xfId="1051"/>
    <cellStyle name="_KT (2)_5_Book1" xfId="1052"/>
    <cellStyle name="_KT (2)_5_Book1 2" xfId="1053"/>
    <cellStyle name="_KT (2)_5_Book1_1" xfId="1055"/>
    <cellStyle name="_KT (2)_5_Book1_1 2" xfId="1057"/>
    <cellStyle name="_KT (2)_5_Book1_1_BC CV 6403 BKHĐT" xfId="541"/>
    <cellStyle name="_KT (2)_5_Book1_1_Bieu mau cong trinh khoi cong moi 3-4" xfId="1058"/>
    <cellStyle name="_KT (2)_5_Book1_1_Bieu3ODA" xfId="1059"/>
    <cellStyle name="_KT (2)_5_Book1_1_Bieu4HTMT" xfId="1060"/>
    <cellStyle name="_KT (2)_5_Book1_1_Book1" xfId="1061"/>
    <cellStyle name="_KT (2)_5_Book1_1_Luy ke von ung nam 2011 -Thoa gui ngay 12-8-2012" xfId="1062"/>
    <cellStyle name="_KT (2)_5_Book1_2" xfId="804"/>
    <cellStyle name="_KT (2)_5_Book1_2 2" xfId="1063"/>
    <cellStyle name="_KT (2)_5_Book1_2_BC CV 6403 BKHĐT" xfId="1067"/>
    <cellStyle name="_KT (2)_5_Book1_2_Bieu3ODA" xfId="1068"/>
    <cellStyle name="_KT (2)_5_Book1_2_Luy ke von ung nam 2011 -Thoa gui ngay 12-8-2012" xfId="915"/>
    <cellStyle name="_KT (2)_5_Book1_3" xfId="1069"/>
    <cellStyle name="_KT (2)_5_Book1_BC CV 6403 BKHĐT" xfId="917"/>
    <cellStyle name="_KT (2)_5_Book1_BC-QT-WB-dthao" xfId="1070"/>
    <cellStyle name="_KT (2)_5_Book1_Bieu mau cong trinh khoi cong moi 3-4" xfId="1071"/>
    <cellStyle name="_KT (2)_5_Book1_Bieu3ODA" xfId="1073"/>
    <cellStyle name="_KT (2)_5_Book1_Bieu4HTMT" xfId="1077"/>
    <cellStyle name="_KT (2)_5_Book1_bo sung von KCH nam 2010 va Du an tre kho khan" xfId="1079"/>
    <cellStyle name="_KT (2)_5_Book1_Book1" xfId="339"/>
    <cellStyle name="_KT (2)_5_Book1_danh muc chuan bi dau tu 2011 ngay 07-6-2011" xfId="1081"/>
    <cellStyle name="_KT (2)_5_Book1_Danh muc pbo nguon von XSKT, XDCB nam 2009 chuyen qua nam 2010" xfId="1084"/>
    <cellStyle name="_KT (2)_5_Book1_dieu chinh KH 2011 ngay 26-5-2011111" xfId="1085"/>
    <cellStyle name="_KT (2)_5_Book1_DS KCH PHAN BO VON NSDP NAM 2010" xfId="1088"/>
    <cellStyle name="_KT (2)_5_Book1_giao KH 2011 ngay 10-12-2010" xfId="1089"/>
    <cellStyle name="_KT (2)_5_Book1_Luy ke von ung nam 2011 -Thoa gui ngay 12-8-2012" xfId="1090"/>
    <cellStyle name="_KT (2)_5_CAU Khanh Nam(Thi Cong)" xfId="1091"/>
    <cellStyle name="_KT (2)_5_ChiHuong_ApGia" xfId="796"/>
    <cellStyle name="_KT (2)_5_CoCauPhi (version 1)" xfId="288"/>
    <cellStyle name="_KT (2)_5_Copy of 05-12  KH trung han 2016-2020 - Liem Thinh edited (1)" xfId="1092"/>
    <cellStyle name="_KT (2)_5_danh muc chuan bi dau tu 2011 ngay 07-6-2011" xfId="1093"/>
    <cellStyle name="_KT (2)_5_Danh muc pbo nguon von XSKT, XDCB nam 2009 chuyen qua nam 2010" xfId="1094"/>
    <cellStyle name="_KT (2)_5_DAU NOI PL-CL TAI PHU LAMHC" xfId="1096"/>
    <cellStyle name="_KT (2)_5_dieu chinh KH 2011 ngay 26-5-2011111" xfId="1097"/>
    <cellStyle name="_KT (2)_5_DS KCH PHAN BO VON NSDP NAM 2010" xfId="1100"/>
    <cellStyle name="_KT (2)_5_DTCDT MR.2N110.HOCMON.TDTOAN.CCUNG" xfId="1102"/>
    <cellStyle name="_KT (2)_5_DU TRU VAT TU" xfId="1103"/>
    <cellStyle name="_KT (2)_5_giao KH 2011 ngay 10-12-2010" xfId="1106"/>
    <cellStyle name="_KT (2)_5_GTGT 2003" xfId="1108"/>
    <cellStyle name="_KT (2)_5_KE KHAI THUE GTGT 2004" xfId="1109"/>
    <cellStyle name="_KT (2)_5_KE KHAI THUE GTGT 2004_BCTC2004" xfId="334"/>
    <cellStyle name="_KT (2)_5_KH TPCP 2016-2020 (tong hop)" xfId="1098"/>
    <cellStyle name="_KT (2)_5_KH TPCP vung TNB (03-1-2012)" xfId="1110"/>
    <cellStyle name="_KT (2)_5_kien giang 2" xfId="1111"/>
    <cellStyle name="_KT (2)_5_Lora-tungchau" xfId="980"/>
    <cellStyle name="_KT (2)_5_Luy ke von ung nam 2011 -Thoa gui ngay 12-8-2012" xfId="1112"/>
    <cellStyle name="_KT (2)_5_NhanCong" xfId="1113"/>
    <cellStyle name="_KT (2)_5_N-X-T-04" xfId="1116"/>
    <cellStyle name="_KT (2)_5_PGIA-phieu tham tra Kho bac" xfId="1118"/>
    <cellStyle name="_KT (2)_5_phu luc tong ket tinh hinh TH giai doan 03-10 (ngay 30)" xfId="1121"/>
    <cellStyle name="_KT (2)_5_PT02-02" xfId="1122"/>
    <cellStyle name="_KT (2)_5_PT02-02_Book1" xfId="1123"/>
    <cellStyle name="_KT (2)_5_PT02-03" xfId="1124"/>
    <cellStyle name="_KT (2)_5_PT02-03_Book1" xfId="1127"/>
    <cellStyle name="_KT (2)_5_Qt-HT3PQ1(CauKho)" xfId="1131"/>
    <cellStyle name="_KT (2)_5_Sheet1" xfId="770"/>
    <cellStyle name="_KT (2)_5_TK152-04" xfId="142"/>
    <cellStyle name="_KT (2)_5_ÿÿÿÿÿ" xfId="1134"/>
    <cellStyle name="_KT (2)_5_ÿÿÿÿÿ_Bieu mau cong trinh khoi cong moi 3-4" xfId="1136"/>
    <cellStyle name="_KT (2)_5_ÿÿÿÿÿ_Bieu3ODA" xfId="1138"/>
    <cellStyle name="_KT (2)_5_ÿÿÿÿÿ_Bieu4HTMT" xfId="1140"/>
    <cellStyle name="_KT (2)_5_ÿÿÿÿÿ_KH TPCP vung TNB (03-1-2012)" xfId="1142"/>
    <cellStyle name="_KT (2)_5_ÿÿÿÿÿ_kien giang 2" xfId="305"/>
    <cellStyle name="_KT (2)_BC  NAM 2007" xfId="1143"/>
    <cellStyle name="_KT (2)_Bieu mau cong trinh khoi cong moi 3-4" xfId="1145"/>
    <cellStyle name="_KT (2)_Bieu3ODA" xfId="1146"/>
    <cellStyle name="_KT (2)_Bieu3ODA_1" xfId="1149"/>
    <cellStyle name="_KT (2)_Bieu4HTMT" xfId="1151"/>
    <cellStyle name="_KT (2)_bo sung von KCH nam 2010 va Du an tre kho khan" xfId="1153"/>
    <cellStyle name="_KT (2)_Book1" xfId="1156"/>
    <cellStyle name="_KT (2)_Book1 2" xfId="1157"/>
    <cellStyle name="_KT (2)_Book1_BC-QT-WB-dthao" xfId="1158"/>
    <cellStyle name="_KT (2)_Book1_BC-QT-WB-dthao_05-12  KH trung han 2016-2020 - Liem Thinh edited" xfId="691"/>
    <cellStyle name="_KT (2)_Book1_BC-QT-WB-dthao_Copy of 05-12  KH trung han 2016-2020 - Liem Thinh edited (1)" xfId="1160"/>
    <cellStyle name="_KT (2)_Book1_BC-QT-WB-dthao_KH TPCP 2016-2020 (tong hop)" xfId="1161"/>
    <cellStyle name="_KT (2)_Book1_KH TPCP vung TNB (03-1-2012)" xfId="1163"/>
    <cellStyle name="_KT (2)_Book1_kien giang 2" xfId="131"/>
    <cellStyle name="_KT (2)_Copy of 05-12  KH trung han 2016-2020 - Liem Thinh edited (1)" xfId="404"/>
    <cellStyle name="_KT (2)_danh muc chuan bi dau tu 2011 ngay 07-6-2011" xfId="1166"/>
    <cellStyle name="_KT (2)_Danh muc pbo nguon von XSKT, XDCB nam 2009 chuyen qua nam 2010" xfId="1167"/>
    <cellStyle name="_KT (2)_dieu chinh KH 2011 ngay 26-5-2011111" xfId="1168"/>
    <cellStyle name="_KT (2)_DS KCH PHAN BO VON NSDP NAM 2010" xfId="1170"/>
    <cellStyle name="_KT (2)_giao KH 2011 ngay 10-12-2010" xfId="1172"/>
    <cellStyle name="_KT (2)_GTGT 2003" xfId="1173"/>
    <cellStyle name="_KT (2)_KE KHAI THUE GTGT 2004" xfId="1174"/>
    <cellStyle name="_KT (2)_KE KHAI THUE GTGT 2004_BCTC2004" xfId="1175"/>
    <cellStyle name="_KT (2)_KH TPCP 2016-2020 (tong hop)" xfId="331"/>
    <cellStyle name="_KT (2)_KH TPCP vung TNB (03-1-2012)" xfId="1176"/>
    <cellStyle name="_KT (2)_kien giang 2" xfId="1177"/>
    <cellStyle name="_KT (2)_Lora-tungchau" xfId="1180"/>
    <cellStyle name="_KT (2)_Lora-tungchau 2" xfId="1183"/>
    <cellStyle name="_KT (2)_Lora-tungchau_05-12  KH trung han 2016-2020 - Liem Thinh edited" xfId="1185"/>
    <cellStyle name="_KT (2)_Lora-tungchau_Copy of 05-12  KH trung han 2016-2020 - Liem Thinh edited (1)" xfId="1186"/>
    <cellStyle name="_KT (2)_Lora-tungchau_KH TPCP 2016-2020 (tong hop)" xfId="1189"/>
    <cellStyle name="_KT (2)_N-X-T-04" xfId="1191"/>
    <cellStyle name="_KT (2)_PERSONAL" xfId="1192"/>
    <cellStyle name="_KT (2)_PERSONAL_BC CV 6403 BKHĐT" xfId="1193"/>
    <cellStyle name="_KT (2)_PERSONAL_Bieu mau cong trinh khoi cong moi 3-4" xfId="1179"/>
    <cellStyle name="_KT (2)_PERSONAL_Bieu3ODA" xfId="1194"/>
    <cellStyle name="_KT (2)_PERSONAL_Bieu4HTMT" xfId="491"/>
    <cellStyle name="_KT (2)_PERSONAL_Book1" xfId="160"/>
    <cellStyle name="_KT (2)_PERSONAL_Book1 2" xfId="1196"/>
    <cellStyle name="_KT (2)_PERSONAL_Book1 2 2" xfId="4484"/>
    <cellStyle name="_KT (2)_PERSONAL_HTQ.8 GD1" xfId="1197"/>
    <cellStyle name="_KT (2)_PERSONAL_HTQ.8 GD1_05-12  KH trung han 2016-2020 - Liem Thinh edited" xfId="1198"/>
    <cellStyle name="_KT (2)_PERSONAL_HTQ.8 GD1_Copy of 05-12  KH trung han 2016-2020 - Liem Thinh edited (1)" xfId="1199"/>
    <cellStyle name="_KT (2)_PERSONAL_HTQ.8 GD1_KH TPCP 2016-2020 (tong hop)" xfId="1200"/>
    <cellStyle name="_KT (2)_PERSONAL_Luy ke von ung nam 2011 -Thoa gui ngay 12-8-2012" xfId="888"/>
    <cellStyle name="_KT (2)_PERSONAL_Tong hop KHCB 2001" xfId="1204"/>
    <cellStyle name="_KT (2)_Qt-HT3PQ1(CauKho)" xfId="1206"/>
    <cellStyle name="_KT (2)_TG-TH" xfId="995"/>
    <cellStyle name="_KT (2)_TK152-04" xfId="1207"/>
    <cellStyle name="_KT (2)_ÿÿÿÿÿ" xfId="684"/>
    <cellStyle name="_KT (2)_ÿÿÿÿÿ_KH TPCP vung TNB (03-1-2012)" xfId="1208"/>
    <cellStyle name="_KT (2)_ÿÿÿÿÿ_kien giang 2" xfId="1209"/>
    <cellStyle name="_KT_TG" xfId="852"/>
    <cellStyle name="_KT_TG_1" xfId="1211"/>
    <cellStyle name="_KT_TG_1 2" xfId="946"/>
    <cellStyle name="_KT_TG_1_05-12  KH trung han 2016-2020 - Liem Thinh edited" xfId="1213"/>
    <cellStyle name="_KT_TG_1_ApGiaVatTu_cayxanh_latgach" xfId="1216"/>
    <cellStyle name="_KT_TG_1_BANG TONG HOP TINH HINH THANH QUYET TOAN (MOI I)" xfId="141"/>
    <cellStyle name="_KT_TG_1_BAO CAO KLCT PT2000" xfId="1218"/>
    <cellStyle name="_KT_TG_1_BAO CAO PT2000" xfId="1222"/>
    <cellStyle name="_KT_TG_1_BAO CAO PT2000_Book1" xfId="1223"/>
    <cellStyle name="_KT_TG_1_Bao cao XDCB 2001 - T11 KH dieu chinh 20-11-THAI" xfId="529"/>
    <cellStyle name="_KT_TG_1_BAO GIA NGAY 24-10-08 (co dam)" xfId="1224"/>
    <cellStyle name="_KT_TG_1_BC  NAM 2007" xfId="881"/>
    <cellStyle name="_KT_TG_1_BC CV 6403 BKHĐT" xfId="1225"/>
    <cellStyle name="_KT_TG_1_BC NQ11-CP - chinh sua lai" xfId="447"/>
    <cellStyle name="_KT_TG_1_BC NQ11-CP-Quynh sau bieu so3" xfId="1226"/>
    <cellStyle name="_KT_TG_1_BC_NQ11-CP_-_Thao_sua_lai" xfId="1228"/>
    <cellStyle name="_KT_TG_1_Bieu mau cong trinh khoi cong moi 3-4" xfId="109"/>
    <cellStyle name="_KT_TG_1_Bieu3ODA" xfId="1229"/>
    <cellStyle name="_KT_TG_1_Bieu3ODA_1" xfId="1230"/>
    <cellStyle name="_KT_TG_1_Bieu4HTMT" xfId="86"/>
    <cellStyle name="_KT_TG_1_bo sung von KCH nam 2010 va Du an tre kho khan" xfId="1232"/>
    <cellStyle name="_KT_TG_1_Book1" xfId="1234"/>
    <cellStyle name="_KT_TG_1_Book1 2" xfId="1235"/>
    <cellStyle name="_KT_TG_1_Book1_1" xfId="1236"/>
    <cellStyle name="_KT_TG_1_Book1_1 2" xfId="1238"/>
    <cellStyle name="_KT_TG_1_Book1_1_BC CV 6403 BKHĐT" xfId="1241"/>
    <cellStyle name="_KT_TG_1_Book1_1_Bieu mau cong trinh khoi cong moi 3-4" xfId="1243"/>
    <cellStyle name="_KT_TG_1_Book1_1_Bieu3ODA" xfId="821"/>
    <cellStyle name="_KT_TG_1_Book1_1_Bieu4HTMT" xfId="1245"/>
    <cellStyle name="_KT_TG_1_Book1_1_Book1" xfId="1247"/>
    <cellStyle name="_KT_TG_1_Book1_1_Luy ke von ung nam 2011 -Thoa gui ngay 12-8-2012" xfId="137"/>
    <cellStyle name="_KT_TG_1_Book1_2" xfId="1248"/>
    <cellStyle name="_KT_TG_1_Book1_2 2" xfId="1251"/>
    <cellStyle name="_KT_TG_1_Book1_2_BC CV 6403 BKHĐT" xfId="1253"/>
    <cellStyle name="_KT_TG_1_Book1_2_Bieu3ODA" xfId="1254"/>
    <cellStyle name="_KT_TG_1_Book1_2_Luy ke von ung nam 2011 -Thoa gui ngay 12-8-2012" xfId="1255"/>
    <cellStyle name="_KT_TG_1_Book1_3" xfId="1256"/>
    <cellStyle name="_KT_TG_1_Book1_BC CV 6403 BKHĐT" xfId="1258"/>
    <cellStyle name="_KT_TG_1_Book1_BC-QT-WB-dthao" xfId="1260"/>
    <cellStyle name="_KT_TG_1_Book1_Bieu mau cong trinh khoi cong moi 3-4" xfId="1261"/>
    <cellStyle name="_KT_TG_1_Book1_Bieu3ODA" xfId="1263"/>
    <cellStyle name="_KT_TG_1_Book1_Bieu4HTMT" xfId="1265"/>
    <cellStyle name="_KT_TG_1_Book1_bo sung von KCH nam 2010 va Du an tre kho khan" xfId="1267"/>
    <cellStyle name="_KT_TG_1_Book1_Book1" xfId="1270"/>
    <cellStyle name="_KT_TG_1_Book1_danh muc chuan bi dau tu 2011 ngay 07-6-2011" xfId="1272"/>
    <cellStyle name="_KT_TG_1_Book1_Danh muc pbo nguon von XSKT, XDCB nam 2009 chuyen qua nam 2010" xfId="1273"/>
    <cellStyle name="_KT_TG_1_Book1_dieu chinh KH 2011 ngay 26-5-2011111" xfId="1274"/>
    <cellStyle name="_KT_TG_1_Book1_DS KCH PHAN BO VON NSDP NAM 2010" xfId="1275"/>
    <cellStyle name="_KT_TG_1_Book1_giao KH 2011 ngay 10-12-2010" xfId="286"/>
    <cellStyle name="_KT_TG_1_Book1_Luy ke von ung nam 2011 -Thoa gui ngay 12-8-2012" xfId="715"/>
    <cellStyle name="_KT_TG_1_CAU Khanh Nam(Thi Cong)" xfId="1276"/>
    <cellStyle name="_KT_TG_1_ChiHuong_ApGia" xfId="1277"/>
    <cellStyle name="_KT_TG_1_CoCauPhi (version 1)" xfId="1278"/>
    <cellStyle name="_KT_TG_1_Copy of 05-12  KH trung han 2016-2020 - Liem Thinh edited (1)" xfId="1279"/>
    <cellStyle name="_KT_TG_1_danh muc chuan bi dau tu 2011 ngay 07-6-2011" xfId="1281"/>
    <cellStyle name="_KT_TG_1_Danh muc pbo nguon von XSKT, XDCB nam 2009 chuyen qua nam 2010" xfId="1282"/>
    <cellStyle name="_KT_TG_1_DAU NOI PL-CL TAI PHU LAMHC" xfId="1283"/>
    <cellStyle name="_KT_TG_1_dieu chinh KH 2011 ngay 26-5-2011111" xfId="1284"/>
    <cellStyle name="_KT_TG_1_DS KCH PHAN BO VON NSDP NAM 2010" xfId="1286"/>
    <cellStyle name="_KT_TG_1_DTCDT MR.2N110.HOCMON.TDTOAN.CCUNG" xfId="1287"/>
    <cellStyle name="_KT_TG_1_DU TRU VAT TU" xfId="1288"/>
    <cellStyle name="_KT_TG_1_giao KH 2011 ngay 10-12-2010" xfId="1289"/>
    <cellStyle name="_KT_TG_1_GTGT 2003" xfId="1290"/>
    <cellStyle name="_KT_TG_1_KE KHAI THUE GTGT 2004" xfId="383"/>
    <cellStyle name="_KT_TG_1_KE KHAI THUE GTGT 2004_BCTC2004" xfId="1291"/>
    <cellStyle name="_KT_TG_1_KH TPCP 2016-2020 (tong hop)" xfId="1293"/>
    <cellStyle name="_KT_TG_1_KH TPCP vung TNB (03-1-2012)" xfId="1294"/>
    <cellStyle name="_KT_TG_1_kien giang 2" xfId="1295"/>
    <cellStyle name="_KT_TG_1_Lora-tungchau" xfId="872"/>
    <cellStyle name="_KT_TG_1_Luy ke von ung nam 2011 -Thoa gui ngay 12-8-2012" xfId="1296"/>
    <cellStyle name="_KT_TG_1_NhanCong" xfId="1297"/>
    <cellStyle name="_KT_TG_1_N-X-T-04" xfId="1301"/>
    <cellStyle name="_KT_TG_1_PGIA-phieu tham tra Kho bac" xfId="1302"/>
    <cellStyle name="_KT_TG_1_phu luc tong ket tinh hinh TH giai doan 03-10 (ngay 30)" xfId="1304"/>
    <cellStyle name="_KT_TG_1_PT02-02" xfId="1306"/>
    <cellStyle name="_KT_TG_1_PT02-02_Book1" xfId="1307"/>
    <cellStyle name="_KT_TG_1_PT02-03" xfId="147"/>
    <cellStyle name="_KT_TG_1_PT02-03_Book1" xfId="1308"/>
    <cellStyle name="_KT_TG_1_Qt-HT3PQ1(CauKho)" xfId="1309"/>
    <cellStyle name="_KT_TG_1_Sheet1" xfId="1310"/>
    <cellStyle name="_KT_TG_1_TK152-04" xfId="1311"/>
    <cellStyle name="_KT_TG_1_ÿÿÿÿÿ" xfId="1319"/>
    <cellStyle name="_KT_TG_1_ÿÿÿÿÿ_Bieu mau cong trinh khoi cong moi 3-4" xfId="1021"/>
    <cellStyle name="_KT_TG_1_ÿÿÿÿÿ_Bieu3ODA" xfId="1320"/>
    <cellStyle name="_KT_TG_1_ÿÿÿÿÿ_Bieu4HTMT" xfId="1321"/>
    <cellStyle name="_KT_TG_1_ÿÿÿÿÿ_KH TPCP vung TNB (03-1-2012)" xfId="1323"/>
    <cellStyle name="_KT_TG_1_ÿÿÿÿÿ_kien giang 2" xfId="1324"/>
    <cellStyle name="_KT_TG_2" xfId="1325"/>
    <cellStyle name="_KT_TG_2 2" xfId="1326"/>
    <cellStyle name="_KT_TG_2_05-12  KH trung han 2016-2020 - Liem Thinh edited" xfId="1128"/>
    <cellStyle name="_KT_TG_2_ApGiaVatTu_cayxanh_latgach" xfId="1328"/>
    <cellStyle name="_KT_TG_2_BANG TONG HOP TINH HINH THANH QUYET TOAN (MOI I)" xfId="1330"/>
    <cellStyle name="_KT_TG_2_BAO CAO KLCT PT2000" xfId="1331"/>
    <cellStyle name="_KT_TG_2_BAO CAO PT2000" xfId="1332"/>
    <cellStyle name="_KT_TG_2_BAO CAO PT2000_Book1" xfId="1333"/>
    <cellStyle name="_KT_TG_2_Bao cao XDCB 2001 - T11 KH dieu chinh 20-11-THAI" xfId="1155"/>
    <cellStyle name="_KT_TG_2_BAO GIA NGAY 24-10-08 (co dam)" xfId="682"/>
    <cellStyle name="_KT_TG_2_BC  NAM 2007" xfId="1334"/>
    <cellStyle name="_KT_TG_2_BC CV 6403 BKHĐT" xfId="1338"/>
    <cellStyle name="_KT_TG_2_BC NQ11-CP - chinh sua lai" xfId="1339"/>
    <cellStyle name="_KT_TG_2_BC NQ11-CP-Quynh sau bieu so3" xfId="134"/>
    <cellStyle name="_KT_TG_2_BC_NQ11-CP_-_Thao_sua_lai" xfId="1340"/>
    <cellStyle name="_KT_TG_2_Bieu mau cong trinh khoi cong moi 3-4" xfId="1342"/>
    <cellStyle name="_KT_TG_2_Bieu3ODA" xfId="1344"/>
    <cellStyle name="_KT_TG_2_Bieu3ODA_1" xfId="1154"/>
    <cellStyle name="_KT_TG_2_Bieu4HTMT" xfId="436"/>
    <cellStyle name="_KT_TG_2_bo sung von KCH nam 2010 va Du an tre kho khan" xfId="1346"/>
    <cellStyle name="_KT_TG_2_Book1" xfId="1347"/>
    <cellStyle name="_KT_TG_2_Book1 2" xfId="1349"/>
    <cellStyle name="_KT_TG_2_Book1_1" xfId="1350"/>
    <cellStyle name="_KT_TG_2_Book1_1 2" xfId="1351"/>
    <cellStyle name="_KT_TG_2_Book1_1_BC CV 6403 BKHĐT" xfId="1353"/>
    <cellStyle name="_KT_TG_2_Book1_1_Bieu mau cong trinh khoi cong moi 3-4" xfId="1354"/>
    <cellStyle name="_KT_TG_2_Book1_1_Bieu3ODA" xfId="1357"/>
    <cellStyle name="_KT_TG_2_Book1_1_Bieu4HTMT" xfId="1359"/>
    <cellStyle name="_KT_TG_2_Book1_1_Book1" xfId="1360"/>
    <cellStyle name="_KT_TG_2_Book1_1_Luy ke von ung nam 2011 -Thoa gui ngay 12-8-2012" xfId="729"/>
    <cellStyle name="_KT_TG_2_Book1_2" xfId="1365"/>
    <cellStyle name="_KT_TG_2_Book1_2 2" xfId="1366"/>
    <cellStyle name="_KT_TG_2_Book1_2_BC CV 6403 BKHĐT" xfId="1368"/>
    <cellStyle name="_KT_TG_2_Book1_2_Bieu3ODA" xfId="1370"/>
    <cellStyle name="_KT_TG_2_Book1_2_Luy ke von ung nam 2011 -Thoa gui ngay 12-8-2012" xfId="1371"/>
    <cellStyle name="_KT_TG_2_Book1_3" xfId="1376"/>
    <cellStyle name="_KT_TG_2_Book1_3 2" xfId="1377"/>
    <cellStyle name="_KT_TG_2_Book1_BC CV 6403 BKHĐT" xfId="1378"/>
    <cellStyle name="_KT_TG_2_Book1_Bieu mau cong trinh khoi cong moi 3-4" xfId="1379"/>
    <cellStyle name="_KT_TG_2_Book1_Bieu3ODA" xfId="1382"/>
    <cellStyle name="_KT_TG_2_Book1_Bieu4HTMT" xfId="1383"/>
    <cellStyle name="_KT_TG_2_Book1_bo sung von KCH nam 2010 va Du an tre kho khan" xfId="1386"/>
    <cellStyle name="_KT_TG_2_Book1_Book1" xfId="1023"/>
    <cellStyle name="_KT_TG_2_Book1_danh muc chuan bi dau tu 2011 ngay 07-6-2011" xfId="1056"/>
    <cellStyle name="_KT_TG_2_Book1_Danh muc pbo nguon von XSKT, XDCB nam 2009 chuyen qua nam 2010" xfId="552"/>
    <cellStyle name="_KT_TG_2_Book1_dieu chinh KH 2011 ngay 26-5-2011111" xfId="1387"/>
    <cellStyle name="_KT_TG_2_Book1_DS KCH PHAN BO VON NSDP NAM 2010" xfId="1390"/>
    <cellStyle name="_KT_TG_2_Book1_giao KH 2011 ngay 10-12-2010" xfId="1391"/>
    <cellStyle name="_KT_TG_2_Book1_Luy ke von ung nam 2011 -Thoa gui ngay 12-8-2012" xfId="1392"/>
    <cellStyle name="_KT_TG_2_CAU Khanh Nam(Thi Cong)" xfId="1252"/>
    <cellStyle name="_KT_TG_2_ChiHuong_ApGia" xfId="1394"/>
    <cellStyle name="_KT_TG_2_CoCauPhi (version 1)" xfId="1396"/>
    <cellStyle name="_KT_TG_2_Copy of 05-12  KH trung han 2016-2020 - Liem Thinh edited (1)" xfId="1397"/>
    <cellStyle name="_KT_TG_2_danh muc chuan bi dau tu 2011 ngay 07-6-2011" xfId="1399"/>
    <cellStyle name="_KT_TG_2_Danh muc pbo nguon von XSKT, XDCB nam 2009 chuyen qua nam 2010" xfId="1400"/>
    <cellStyle name="_KT_TG_2_DAU NOI PL-CL TAI PHU LAMHC" xfId="1401"/>
    <cellStyle name="_KT_TG_2_dieu chinh KH 2011 ngay 26-5-2011111" xfId="1402"/>
    <cellStyle name="_KT_TG_2_DS KCH PHAN BO VON NSDP NAM 2010" xfId="1404"/>
    <cellStyle name="_KT_TG_2_DTCDT MR.2N110.HOCMON.TDTOAN.CCUNG" xfId="1405"/>
    <cellStyle name="_KT_TG_2_DU TRU VAT TU" xfId="1407"/>
    <cellStyle name="_KT_TG_2_giao KH 2011 ngay 10-12-2010" xfId="1408"/>
    <cellStyle name="_KT_TG_2_GTGT 2003" xfId="1410"/>
    <cellStyle name="_KT_TG_2_KE KHAI THUE GTGT 2004" xfId="1412"/>
    <cellStyle name="_KT_TG_2_KE KHAI THUE GTGT 2004_BCTC2004" xfId="1413"/>
    <cellStyle name="_KT_TG_2_KH TPCP 2016-2020 (tong hop)" xfId="1416"/>
    <cellStyle name="_KT_TG_2_KH TPCP vung TNB (03-1-2012)" xfId="1418"/>
    <cellStyle name="_KT_TG_2_kien giang 2" xfId="1419"/>
    <cellStyle name="_KT_TG_2_Lora-tungchau" xfId="1101"/>
    <cellStyle name="_KT_TG_2_Luy ke von ung nam 2011 -Thoa gui ngay 12-8-2012" xfId="270"/>
    <cellStyle name="_KT_TG_2_NhanCong" xfId="1422"/>
    <cellStyle name="_KT_TG_2_N-X-T-04" xfId="1423"/>
    <cellStyle name="_KT_TG_2_PGIA-phieu tham tra Kho bac" xfId="885"/>
    <cellStyle name="_KT_TG_2_phu luc tong ket tinh hinh TH giai doan 03-10 (ngay 30)" xfId="1425"/>
    <cellStyle name="_KT_TG_2_PT02-02" xfId="1426"/>
    <cellStyle name="_KT_TG_2_PT02-02_Book1" xfId="1428"/>
    <cellStyle name="_KT_TG_2_PT02-03" xfId="1430"/>
    <cellStyle name="_KT_TG_2_PT02-03_Book1" xfId="1433"/>
    <cellStyle name="_KT_TG_2_Qt-HT3PQ1(CauKho)" xfId="1436"/>
    <cellStyle name="_KT_TG_2_Sheet1" xfId="1437"/>
    <cellStyle name="_KT_TG_2_TK152-04" xfId="1439"/>
    <cellStyle name="_KT_TG_2_ÿÿÿÿÿ" xfId="1442"/>
    <cellStyle name="_KT_TG_2_ÿÿÿÿÿ_Bieu mau cong trinh khoi cong moi 3-4" xfId="1443"/>
    <cellStyle name="_KT_TG_2_ÿÿÿÿÿ_Bieu3ODA" xfId="1444"/>
    <cellStyle name="_KT_TG_2_ÿÿÿÿÿ_Bieu4HTMT" xfId="862"/>
    <cellStyle name="_KT_TG_2_ÿÿÿÿÿ_KH TPCP vung TNB (03-1-2012)" xfId="1446"/>
    <cellStyle name="_KT_TG_2_ÿÿÿÿÿ_kien giang 2" xfId="1449"/>
    <cellStyle name="_KT_TG_3" xfId="1450"/>
    <cellStyle name="_KT_TG_4" xfId="1451"/>
    <cellStyle name="_KT_TG_4 2" xfId="1453"/>
    <cellStyle name="_KT_TG_4_05-12  KH trung han 2016-2020 - Liem Thinh edited" xfId="1454"/>
    <cellStyle name="_KT_TG_4_Copy of 05-12  KH trung han 2016-2020 - Liem Thinh edited (1)" xfId="1456"/>
    <cellStyle name="_KT_TG_4_KH TPCP 2016-2020 (tong hop)" xfId="1457"/>
    <cellStyle name="_KT_TG_4_Lora-tungchau" xfId="1462"/>
    <cellStyle name="_KT_TG_4_Lora-tungchau 2" xfId="1464"/>
    <cellStyle name="_KT_TG_4_Lora-tungchau_05-12  KH trung han 2016-2020 - Liem Thinh edited" xfId="1465"/>
    <cellStyle name="_KT_TG_4_Lora-tungchau_Copy of 05-12  KH trung han 2016-2020 - Liem Thinh edited (1)" xfId="1466"/>
    <cellStyle name="_KT_TG_4_Lora-tungchau_KH TPCP 2016-2020 (tong hop)" xfId="1467"/>
    <cellStyle name="_KT_TG_4_Qt-HT3PQ1(CauKho)" xfId="1471"/>
    <cellStyle name="_Lora-tungchau" xfId="1472"/>
    <cellStyle name="_Lora-tungchau 2" xfId="1474"/>
    <cellStyle name="_Lora-tungchau_05-12  KH trung han 2016-2020 - Liem Thinh edited" xfId="1476"/>
    <cellStyle name="_Lora-tungchau_Copy of 05-12  KH trung han 2016-2020 - Liem Thinh edited (1)" xfId="1477"/>
    <cellStyle name="_Lora-tungchau_KH TPCP 2016-2020 (tong hop)" xfId="1479"/>
    <cellStyle name="_Luy ke von ung nam 2011 -Thoa gui ngay 12-8-2012" xfId="1480"/>
    <cellStyle name="_mau so 3" xfId="1483"/>
    <cellStyle name="_MauThanTKKT-goi7-DonGia2143(vl t7)" xfId="1485"/>
    <cellStyle name="_MauThanTKKT-goi7-DonGia2143(vl t7)_!1 1 bao cao giao KH ve HTCMT vung TNB   12-12-2011" xfId="1487"/>
    <cellStyle name="_MauThanTKKT-goi7-DonGia2143(vl t7)_Bieu4HTMT" xfId="1490"/>
    <cellStyle name="_MauThanTKKT-goi7-DonGia2143(vl t7)_Bieu4HTMT_!1 1 bao cao giao KH ve HTCMT vung TNB   12-12-2011" xfId="1492"/>
    <cellStyle name="_MauThanTKKT-goi7-DonGia2143(vl t7)_Bieu4HTMT_KH TPCP vung TNB (03-1-2012)" xfId="1493"/>
    <cellStyle name="_MauThanTKKT-goi7-DonGia2143(vl t7)_KH TPCP vung TNB (03-1-2012)" xfId="1495"/>
    <cellStyle name="_Nhu cau von ung truoc 2011 Tha h Hoa + Nge An gui TW" xfId="1496"/>
    <cellStyle name="_Nhu cau von ung truoc 2011 Tha h Hoa + Nge An gui TW_!1 1 bao cao giao KH ve HTCMT vung TNB   12-12-2011" xfId="1497"/>
    <cellStyle name="_Nhu cau von ung truoc 2011 Tha h Hoa + Nge An gui TW_Bieu4HTMT" xfId="1499"/>
    <cellStyle name="_Nhu cau von ung truoc 2011 Tha h Hoa + Nge An gui TW_Bieu4HTMT_!1 1 bao cao giao KH ve HTCMT vung TNB   12-12-2011" xfId="1500"/>
    <cellStyle name="_Nhu cau von ung truoc 2011 Tha h Hoa + Nge An gui TW_Bieu4HTMT_KH TPCP vung TNB (03-1-2012)" xfId="1148"/>
    <cellStyle name="_Nhu cau von ung truoc 2011 Tha h Hoa + Nge An gui TW_KH TPCP vung TNB (03-1-2012)" xfId="1498"/>
    <cellStyle name="_N-X-T-04" xfId="1502"/>
    <cellStyle name="_PERSONAL" xfId="1362"/>
    <cellStyle name="_PERSONAL_BC CV 6403 BKHĐT" xfId="1503"/>
    <cellStyle name="_PERSONAL_Bieu mau cong trinh khoi cong moi 3-4" xfId="1504"/>
    <cellStyle name="_PERSONAL_Bieu3ODA" xfId="1506"/>
    <cellStyle name="_PERSONAL_Bieu4HTMT" xfId="374"/>
    <cellStyle name="_PERSONAL_Book1" xfId="1508"/>
    <cellStyle name="_PERSONAL_Book1 2" xfId="1509"/>
    <cellStyle name="_PERSONAL_Book1 2 2" xfId="4538"/>
    <cellStyle name="_PERSONAL_HTQ.8 GD1" xfId="1510"/>
    <cellStyle name="_PERSONAL_HTQ.8 GD1_05-12  KH trung han 2016-2020 - Liem Thinh edited" xfId="513"/>
    <cellStyle name="_PERSONAL_HTQ.8 GD1_Copy of 05-12  KH trung han 2016-2020 - Liem Thinh edited (1)" xfId="1511"/>
    <cellStyle name="_PERSONAL_HTQ.8 GD1_KH TPCP 2016-2020 (tong hop)" xfId="1515"/>
    <cellStyle name="_PERSONAL_Luy ke von ung nam 2011 -Thoa gui ngay 12-8-2012" xfId="1519"/>
    <cellStyle name="_PERSONAL_Tong hop KHCB 2001" xfId="1523"/>
    <cellStyle name="_Phan bo KH 2009 TPCP" xfId="302"/>
    <cellStyle name="_phong bo mon22" xfId="1269"/>
    <cellStyle name="_phong bo mon22_!1 1 bao cao giao KH ve HTCMT vung TNB   12-12-2011" xfId="1526"/>
    <cellStyle name="_phong bo mon22_KH TPCP vung TNB (03-1-2012)" xfId="456"/>
    <cellStyle name="_Phu luc 2 (Bieu 2) TH KH 2010" xfId="1527"/>
    <cellStyle name="_phu luc tong ket tinh hinh TH giai doan 03-10 (ngay 30)" xfId="1528"/>
    <cellStyle name="_Phuluckinhphi_DC_lan 4_YL" xfId="1529"/>
    <cellStyle name="_Q TOAN  SCTX QL.62 QUI I ( oanh)" xfId="1532"/>
    <cellStyle name="_Q TOAN  SCTX QL.62 QUI II ( oanh)" xfId="1533"/>
    <cellStyle name="_QT SCTXQL62_QT1 (Cty QL)" xfId="1534"/>
    <cellStyle name="_Qt-HT3PQ1(CauKho)" xfId="781"/>
    <cellStyle name="_Sheet1" xfId="1535"/>
    <cellStyle name="_Sheet2" xfId="1537"/>
    <cellStyle name="_TG-TH" xfId="1539"/>
    <cellStyle name="_TG-TH_1" xfId="124"/>
    <cellStyle name="_TG-TH_1 2" xfId="1541"/>
    <cellStyle name="_TG-TH_1_05-12  KH trung han 2016-2020 - Liem Thinh edited" xfId="1542"/>
    <cellStyle name="_TG-TH_1_ApGiaVatTu_cayxanh_latgach" xfId="1543"/>
    <cellStyle name="_TG-TH_1_BANG TONG HOP TINH HINH THANH QUYET TOAN (MOI I)" xfId="1545"/>
    <cellStyle name="_TG-TH_1_BAO CAO KLCT PT2000" xfId="1547"/>
    <cellStyle name="_TG-TH_1_BAO CAO PT2000" xfId="1549"/>
    <cellStyle name="_TG-TH_1_BAO CAO PT2000_Book1" xfId="1550"/>
    <cellStyle name="_TG-TH_1_Bao cao XDCB 2001 - T11 KH dieu chinh 20-11-THAI" xfId="1551"/>
    <cellStyle name="_TG-TH_1_BAO GIA NGAY 24-10-08 (co dam)" xfId="1553"/>
    <cellStyle name="_TG-TH_1_BC  NAM 2007" xfId="1556"/>
    <cellStyle name="_TG-TH_1_BC CV 6403 BKHĐT" xfId="1557"/>
    <cellStyle name="_TG-TH_1_BC NQ11-CP - chinh sua lai" xfId="1486"/>
    <cellStyle name="_TG-TH_1_BC NQ11-CP-Quynh sau bieu so3" xfId="1558"/>
    <cellStyle name="_TG-TH_1_BC_NQ11-CP_-_Thao_sua_lai" xfId="1559"/>
    <cellStyle name="_TG-TH_1_Bieu mau cong trinh khoi cong moi 3-4" xfId="1560"/>
    <cellStyle name="_TG-TH_1_Bieu3ODA" xfId="1561"/>
    <cellStyle name="_TG-TH_1_Bieu3ODA_1" xfId="217"/>
    <cellStyle name="_TG-TH_1_Bieu4HTMT" xfId="1562"/>
    <cellStyle name="_TG-TH_1_bo sung von KCH nam 2010 va Du an tre kho khan" xfId="1563"/>
    <cellStyle name="_TG-TH_1_Book1" xfId="1565"/>
    <cellStyle name="_TG-TH_1_Book1 2" xfId="1566"/>
    <cellStyle name="_TG-TH_1_Book1_1" xfId="1227"/>
    <cellStyle name="_TG-TH_1_Book1_1 2" xfId="1568"/>
    <cellStyle name="_TG-TH_1_Book1_1_BC CV 6403 BKHĐT" xfId="1569"/>
    <cellStyle name="_TG-TH_1_Book1_1_Bieu mau cong trinh khoi cong moi 3-4" xfId="1570"/>
    <cellStyle name="_TG-TH_1_Book1_1_Bieu3ODA" xfId="1571"/>
    <cellStyle name="_TG-TH_1_Book1_1_Bieu4HTMT" xfId="1572"/>
    <cellStyle name="_TG-TH_1_Book1_1_Book1" xfId="1573"/>
    <cellStyle name="_TG-TH_1_Book1_1_Luy ke von ung nam 2011 -Thoa gui ngay 12-8-2012" xfId="1577"/>
    <cellStyle name="_TG-TH_1_Book1_2" xfId="1578"/>
    <cellStyle name="_TG-TH_1_Book1_2 2" xfId="1364"/>
    <cellStyle name="_TG-TH_1_Book1_2_BC CV 6403 BKHĐT" xfId="1580"/>
    <cellStyle name="_TG-TH_1_Book1_2_Bieu3ODA" xfId="1581"/>
    <cellStyle name="_TG-TH_1_Book1_2_Luy ke von ung nam 2011 -Thoa gui ngay 12-8-2012" xfId="1582"/>
    <cellStyle name="_TG-TH_1_Book1_3" xfId="1583"/>
    <cellStyle name="_TG-TH_1_Book1_BC CV 6403 BKHĐT" xfId="720"/>
    <cellStyle name="_TG-TH_1_Book1_BC-QT-WB-dthao" xfId="1584"/>
    <cellStyle name="_TG-TH_1_Book1_Bieu mau cong trinh khoi cong moi 3-4" xfId="1585"/>
    <cellStyle name="_TG-TH_1_Book1_Bieu3ODA" xfId="1586"/>
    <cellStyle name="_TG-TH_1_Book1_Bieu4HTMT" xfId="233"/>
    <cellStyle name="_TG-TH_1_Book1_bo sung von KCH nam 2010 va Du an tre kho khan" xfId="1587"/>
    <cellStyle name="_TG-TH_1_Book1_Book1" xfId="1590"/>
    <cellStyle name="_TG-TH_1_Book1_danh muc chuan bi dau tu 2011 ngay 07-6-2011" xfId="808"/>
    <cellStyle name="_TG-TH_1_Book1_Danh muc pbo nguon von XSKT, XDCB nam 2009 chuyen qua nam 2010" xfId="1591"/>
    <cellStyle name="_TG-TH_1_Book1_dieu chinh KH 2011 ngay 26-5-2011111" xfId="251"/>
    <cellStyle name="_TG-TH_1_Book1_DS KCH PHAN BO VON NSDP NAM 2010" xfId="1593"/>
    <cellStyle name="_TG-TH_1_Book1_giao KH 2011 ngay 10-12-2010" xfId="1594"/>
    <cellStyle name="_TG-TH_1_Book1_Luy ke von ung nam 2011 -Thoa gui ngay 12-8-2012" xfId="127"/>
    <cellStyle name="_TG-TH_1_CAU Khanh Nam(Thi Cong)" xfId="1596"/>
    <cellStyle name="_TG-TH_1_ChiHuong_ApGia" xfId="1567"/>
    <cellStyle name="_TG-TH_1_CoCauPhi (version 1)" xfId="1597"/>
    <cellStyle name="_TG-TH_1_Copy of 05-12  KH trung han 2016-2020 - Liem Thinh edited (1)" xfId="1600"/>
    <cellStyle name="_TG-TH_1_danh muc chuan bi dau tu 2011 ngay 07-6-2011" xfId="1602"/>
    <cellStyle name="_TG-TH_1_Danh muc pbo nguon von XSKT, XDCB nam 2009 chuyen qua nam 2010" xfId="1548"/>
    <cellStyle name="_TG-TH_1_DAU NOI PL-CL TAI PHU LAMHC" xfId="1603"/>
    <cellStyle name="_TG-TH_1_dieu chinh KH 2011 ngay 26-5-2011111" xfId="1604"/>
    <cellStyle name="_TG-TH_1_DS KCH PHAN BO VON NSDP NAM 2010" xfId="1607"/>
    <cellStyle name="_TG-TH_1_DTCDT MR.2N110.HOCMON.TDTOAN.CCUNG" xfId="1609"/>
    <cellStyle name="_TG-TH_1_DU TRU VAT TU" xfId="1610"/>
    <cellStyle name="_TG-TH_1_giao KH 2011 ngay 10-12-2010" xfId="1612"/>
    <cellStyle name="_TG-TH_1_GTGT 2003" xfId="1615"/>
    <cellStyle name="_TG-TH_1_KE KHAI THUE GTGT 2004" xfId="1616"/>
    <cellStyle name="_TG-TH_1_KE KHAI THUE GTGT 2004_BCTC2004" xfId="1617"/>
    <cellStyle name="_TG-TH_1_KH TPCP 2016-2020 (tong hop)" xfId="1619"/>
    <cellStyle name="_TG-TH_1_KH TPCP vung TNB (03-1-2012)" xfId="1620"/>
    <cellStyle name="_TG-TH_1_kien giang 2" xfId="1621"/>
    <cellStyle name="_TG-TH_1_Lora-tungchau" xfId="1622"/>
    <cellStyle name="_TG-TH_1_Luy ke von ung nam 2011 -Thoa gui ngay 12-8-2012" xfId="830"/>
    <cellStyle name="_TG-TH_1_NhanCong" xfId="1623"/>
    <cellStyle name="_TG-TH_1_N-X-T-04" xfId="1625"/>
    <cellStyle name="_TG-TH_1_PGIA-phieu tham tra Kho bac" xfId="1626"/>
    <cellStyle name="_TG-TH_1_phu luc tong ket tinh hinh TH giai doan 03-10 (ngay 30)" xfId="1627"/>
    <cellStyle name="_TG-TH_1_PT02-02" xfId="1628"/>
    <cellStyle name="_TG-TH_1_PT02-02_Book1" xfId="1629"/>
    <cellStyle name="_TG-TH_1_PT02-03" xfId="1631"/>
    <cellStyle name="_TG-TH_1_PT02-03_Book1" xfId="1634"/>
    <cellStyle name="_TG-TH_1_Qt-HT3PQ1(CauKho)" xfId="1039"/>
    <cellStyle name="_TG-TH_1_Sheet1" xfId="861"/>
    <cellStyle name="_TG-TH_1_TK152-04" xfId="1635"/>
    <cellStyle name="_TG-TH_1_ÿÿÿÿÿ" xfId="1202"/>
    <cellStyle name="_TG-TH_1_ÿÿÿÿÿ_Bieu mau cong trinh khoi cong moi 3-4" xfId="1637"/>
    <cellStyle name="_TG-TH_1_ÿÿÿÿÿ_Bieu3ODA" xfId="1638"/>
    <cellStyle name="_TG-TH_1_ÿÿÿÿÿ_Bieu4HTMT" xfId="1641"/>
    <cellStyle name="_TG-TH_1_ÿÿÿÿÿ_KH TPCP vung TNB (03-1-2012)" xfId="1038"/>
    <cellStyle name="_TG-TH_1_ÿÿÿÿÿ_kien giang 2" xfId="1642"/>
    <cellStyle name="_TG-TH_2" xfId="201"/>
    <cellStyle name="_TG-TH_2 2" xfId="1373"/>
    <cellStyle name="_TG-TH_2_05-12  KH trung han 2016-2020 - Liem Thinh edited" xfId="1643"/>
    <cellStyle name="_TG-TH_2_ApGiaVatTu_cayxanh_latgach" xfId="1644"/>
    <cellStyle name="_TG-TH_2_BANG TONG HOP TINH HINH THANH QUYET TOAN (MOI I)" xfId="1646"/>
    <cellStyle name="_TG-TH_2_BAO CAO KLCT PT2000" xfId="1649"/>
    <cellStyle name="_TG-TH_2_BAO CAO PT2000" xfId="1650"/>
    <cellStyle name="_TG-TH_2_BAO CAO PT2000_Book1" xfId="1651"/>
    <cellStyle name="_TG-TH_2_Bao cao XDCB 2001 - T11 KH dieu chinh 20-11-THAI" xfId="1119"/>
    <cellStyle name="_TG-TH_2_BAO GIA NGAY 24-10-08 (co dam)" xfId="1652"/>
    <cellStyle name="_TG-TH_2_BC  NAM 2007" xfId="1654"/>
    <cellStyle name="_TG-TH_2_BC CV 6403 BKHĐT" xfId="806"/>
    <cellStyle name="_TG-TH_2_BC NQ11-CP - chinh sua lai" xfId="1656"/>
    <cellStyle name="_TG-TH_2_BC NQ11-CP-Quynh sau bieu so3" xfId="1658"/>
    <cellStyle name="_TG-TH_2_BC_NQ11-CP_-_Thao_sua_lai" xfId="1660"/>
    <cellStyle name="_TG-TH_2_Bieu mau cong trinh khoi cong moi 3-4" xfId="1662"/>
    <cellStyle name="_TG-TH_2_Bieu3ODA" xfId="1663"/>
    <cellStyle name="_TG-TH_2_Bieu3ODA_1" xfId="1664"/>
    <cellStyle name="_TG-TH_2_Bieu4HTMT" xfId="82"/>
    <cellStyle name="_TG-TH_2_bo sung von KCH nam 2010 va Du an tre kho khan" xfId="1666"/>
    <cellStyle name="_TG-TH_2_Book1" xfId="1667"/>
    <cellStyle name="_TG-TH_2_Book1 2" xfId="1669"/>
    <cellStyle name="_TG-TH_2_Book1_1" xfId="1671"/>
    <cellStyle name="_TG-TH_2_Book1_1 2" xfId="1672"/>
    <cellStyle name="_TG-TH_2_Book1_1_BC CV 6403 BKHĐT" xfId="1673"/>
    <cellStyle name="_TG-TH_2_Book1_1_Bieu mau cong trinh khoi cong moi 3-4" xfId="1674"/>
    <cellStyle name="_TG-TH_2_Book1_1_Bieu3ODA" xfId="1676"/>
    <cellStyle name="_TG-TH_2_Book1_1_Bieu4HTMT" xfId="1678"/>
    <cellStyle name="_TG-TH_2_Book1_1_Book1" xfId="1679"/>
    <cellStyle name="_TG-TH_2_Book1_1_Luy ke von ung nam 2011 -Thoa gui ngay 12-8-2012" xfId="1683"/>
    <cellStyle name="_TG-TH_2_Book1_2" xfId="1019"/>
    <cellStyle name="_TG-TH_2_Book1_2 2" xfId="1684"/>
    <cellStyle name="_TG-TH_2_Book1_2_BC CV 6403 BKHĐT" xfId="1421"/>
    <cellStyle name="_TG-TH_2_Book1_2_Bieu3ODA" xfId="1686"/>
    <cellStyle name="_TG-TH_2_Book1_2_Luy ke von ung nam 2011 -Thoa gui ngay 12-8-2012" xfId="1689"/>
    <cellStyle name="_TG-TH_2_Book1_3" xfId="1693"/>
    <cellStyle name="_TG-TH_2_Book1_3 2" xfId="1015"/>
    <cellStyle name="_TG-TH_2_Book1_BC CV 6403 BKHĐT" xfId="1695"/>
    <cellStyle name="_TG-TH_2_Book1_Bieu mau cong trinh khoi cong moi 3-4" xfId="1698"/>
    <cellStyle name="_TG-TH_2_Book1_Bieu3ODA" xfId="1699"/>
    <cellStyle name="_TG-TH_2_Book1_Bieu4HTMT" xfId="1701"/>
    <cellStyle name="_TG-TH_2_Book1_bo sung von KCH nam 2010 va Du an tre kho khan" xfId="1702"/>
    <cellStyle name="_TG-TH_2_Book1_Book1" xfId="1705"/>
    <cellStyle name="_TG-TH_2_Book1_danh muc chuan bi dau tu 2011 ngay 07-6-2011" xfId="1706"/>
    <cellStyle name="_TG-TH_2_Book1_Danh muc pbo nguon von XSKT, XDCB nam 2009 chuyen qua nam 2010" xfId="1708"/>
    <cellStyle name="_TG-TH_2_Book1_dieu chinh KH 2011 ngay 26-5-2011111" xfId="1709"/>
    <cellStyle name="_TG-TH_2_Book1_DS KCH PHAN BO VON NSDP NAM 2010" xfId="1711"/>
    <cellStyle name="_TG-TH_2_Book1_giao KH 2011 ngay 10-12-2010" xfId="1712"/>
    <cellStyle name="_TG-TH_2_Book1_Luy ke von ung nam 2011 -Thoa gui ngay 12-8-2012" xfId="1713"/>
    <cellStyle name="_TG-TH_2_CAU Khanh Nam(Thi Cong)" xfId="1717"/>
    <cellStyle name="_TG-TH_2_ChiHuong_ApGia" xfId="1719"/>
    <cellStyle name="_TG-TH_2_CoCauPhi (version 1)" xfId="446"/>
    <cellStyle name="_TG-TH_2_Copy of 05-12  KH trung han 2016-2020 - Liem Thinh edited (1)" xfId="1722"/>
    <cellStyle name="_TG-TH_2_danh muc chuan bi dau tu 2011 ngay 07-6-2011" xfId="982"/>
    <cellStyle name="_TG-TH_2_Danh muc pbo nguon von XSKT, XDCB nam 2009 chuyen qua nam 2010" xfId="1723"/>
    <cellStyle name="_TG-TH_2_DAU NOI PL-CL TAI PHU LAMHC" xfId="1724"/>
    <cellStyle name="_TG-TH_2_dieu chinh KH 2011 ngay 26-5-2011111" xfId="1728"/>
    <cellStyle name="_TG-TH_2_DS KCH PHAN BO VON NSDP NAM 2010" xfId="788"/>
    <cellStyle name="_TG-TH_2_DTCDT MR.2N110.HOCMON.TDTOAN.CCUNG" xfId="609"/>
    <cellStyle name="_TG-TH_2_DU TRU VAT TU" xfId="1729"/>
    <cellStyle name="_TG-TH_2_giao KH 2011 ngay 10-12-2010" xfId="1731"/>
    <cellStyle name="_TG-TH_2_GTGT 2003" xfId="1734"/>
    <cellStyle name="_TG-TH_2_KE KHAI THUE GTGT 2004" xfId="1735"/>
    <cellStyle name="_TG-TH_2_KE KHAI THUE GTGT 2004_BCTC2004" xfId="1736"/>
    <cellStyle name="_TG-TH_2_KH TPCP 2016-2020 (tong hop)" xfId="1737"/>
    <cellStyle name="_TG-TH_2_KH TPCP vung TNB (03-1-2012)" xfId="1589"/>
    <cellStyle name="_TG-TH_2_kien giang 2" xfId="1741"/>
    <cellStyle name="_TG-TH_2_Lora-tungchau" xfId="1742"/>
    <cellStyle name="_TG-TH_2_Luy ke von ung nam 2011 -Thoa gui ngay 12-8-2012" xfId="1743"/>
    <cellStyle name="_TG-TH_2_NhanCong" xfId="1133"/>
    <cellStyle name="_TG-TH_2_N-X-T-04" xfId="1745"/>
    <cellStyle name="_TG-TH_2_PGIA-phieu tham tra Kho bac" xfId="1746"/>
    <cellStyle name="_TG-TH_2_phu luc tong ket tinh hinh TH giai doan 03-10 (ngay 30)" xfId="1750"/>
    <cellStyle name="_TG-TH_2_PT02-02" xfId="1751"/>
    <cellStyle name="_TG-TH_2_PT02-02_Book1" xfId="1752"/>
    <cellStyle name="_TG-TH_2_PT02-03" xfId="1753"/>
    <cellStyle name="_TG-TH_2_PT02-03_Book1" xfId="1754"/>
    <cellStyle name="_TG-TH_2_Qt-HT3PQ1(CauKho)" xfId="1756"/>
    <cellStyle name="_TG-TH_2_Sheet1" xfId="307"/>
    <cellStyle name="_TG-TH_2_TK152-04" xfId="535"/>
    <cellStyle name="_TG-TH_2_ÿÿÿÿÿ" xfId="1758"/>
    <cellStyle name="_TG-TH_2_ÿÿÿÿÿ_Bieu mau cong trinh khoi cong moi 3-4" xfId="1760"/>
    <cellStyle name="_TG-TH_2_ÿÿÿÿÿ_Bieu3ODA" xfId="1762"/>
    <cellStyle name="_TG-TH_2_ÿÿÿÿÿ_Bieu4HTMT" xfId="1239"/>
    <cellStyle name="_TG-TH_2_ÿÿÿÿÿ_KH TPCP vung TNB (03-1-2012)" xfId="1763"/>
    <cellStyle name="_TG-TH_2_ÿÿÿÿÿ_kien giang 2" xfId="1765"/>
    <cellStyle name="_TG-TH_3" xfId="209"/>
    <cellStyle name="_TG-TH_3 2" xfId="1768"/>
    <cellStyle name="_TG-TH_3_05-12  KH trung han 2016-2020 - Liem Thinh edited" xfId="1769"/>
    <cellStyle name="_TG-TH_3_Copy of 05-12  KH trung han 2016-2020 - Liem Thinh edited (1)" xfId="1770"/>
    <cellStyle name="_TG-TH_3_KH TPCP 2016-2020 (tong hop)" xfId="1772"/>
    <cellStyle name="_TG-TH_3_Lora-tungchau" xfId="1250"/>
    <cellStyle name="_TG-TH_3_Lora-tungchau 2" xfId="1773"/>
    <cellStyle name="_TG-TH_3_Lora-tungchau_05-12  KH trung han 2016-2020 - Liem Thinh edited" xfId="1774"/>
    <cellStyle name="_TG-TH_3_Lora-tungchau_Copy of 05-12  KH trung han 2016-2020 - Liem Thinh edited (1)" xfId="1776"/>
    <cellStyle name="_TG-TH_3_Lora-tungchau_KH TPCP 2016-2020 (tong hop)" xfId="1777"/>
    <cellStyle name="_TG-TH_3_Qt-HT3PQ1(CauKho)" xfId="1778"/>
    <cellStyle name="_TG-TH_4" xfId="222"/>
    <cellStyle name="_TH KH 2010" xfId="726"/>
    <cellStyle name="_TK152-04" xfId="1779"/>
    <cellStyle name="_Tong dutoan PP LAHAI" xfId="1780"/>
    <cellStyle name="_TPCP GT-24-5-Mien Nui" xfId="1781"/>
    <cellStyle name="_TPCP GT-24-5-Mien Nui_!1 1 bao cao giao KH ve HTCMT vung TNB   12-12-2011" xfId="1782"/>
    <cellStyle name="_TPCP GT-24-5-Mien Nui_Bieu4HTMT" xfId="1783"/>
    <cellStyle name="_TPCP GT-24-5-Mien Nui_Bieu4HTMT_!1 1 bao cao giao KH ve HTCMT vung TNB   12-12-2011" xfId="1786"/>
    <cellStyle name="_TPCP GT-24-5-Mien Nui_Bieu4HTMT_KH TPCP vung TNB (03-1-2012)" xfId="718"/>
    <cellStyle name="_TPCP GT-24-5-Mien Nui_KH TPCP vung TNB (03-1-2012)" xfId="1787"/>
    <cellStyle name="_ung truoc 2011 NSTW Thanh Hoa + Nge An gui Thu 12-5" xfId="1790"/>
    <cellStyle name="_ung truoc 2011 NSTW Thanh Hoa + Nge An gui Thu 12-5_!1 1 bao cao giao KH ve HTCMT vung TNB   12-12-2011" xfId="1793"/>
    <cellStyle name="_ung truoc 2011 NSTW Thanh Hoa + Nge An gui Thu 12-5_Bieu4HTMT" xfId="1237"/>
    <cellStyle name="_ung truoc 2011 NSTW Thanh Hoa + Nge An gui Thu 12-5_Bieu4HTMT_!1 1 bao cao giao KH ve HTCMT vung TNB   12-12-2011" xfId="1795"/>
    <cellStyle name="_ung truoc 2011 NSTW Thanh Hoa + Nge An gui Thu 12-5_Bieu4HTMT_KH TPCP vung TNB (03-1-2012)" xfId="1796"/>
    <cellStyle name="_ung truoc 2011 NSTW Thanh Hoa + Nge An gui Thu 12-5_KH TPCP vung TNB (03-1-2012)" xfId="1797"/>
    <cellStyle name="_ung truoc cua long an (6-5-2010)" xfId="613"/>
    <cellStyle name="_Ung von nam 2011 vung TNB - Doan Cong tac (12-5-2010)" xfId="1798"/>
    <cellStyle name="_Ung von nam 2011 vung TNB - Doan Cong tac (12-5-2010)_!1 1 bao cao giao KH ve HTCMT vung TNB   12-12-2011" xfId="1799"/>
    <cellStyle name="_Ung von nam 2011 vung TNB - Doan Cong tac (12-5-2010)_Bieu4HTMT" xfId="1802"/>
    <cellStyle name="_Ung von nam 2011 vung TNB - Doan Cong tac (12-5-2010)_Bieu4HTMT 2" xfId="4572"/>
    <cellStyle name="_Ung von nam 2011 vung TNB - Doan Cong tac (12-5-2010)_Bieu4HTMT_!1 1 bao cao giao KH ve HTCMT vung TNB   12-12-2011" xfId="1804"/>
    <cellStyle name="_Ung von nam 2011 vung TNB - Doan Cong tac (12-5-2010)_Bieu4HTMT_!1 1 bao cao giao KH ve HTCMT vung TNB   12-12-2011 2" xfId="4573"/>
    <cellStyle name="_Ung von nam 2011 vung TNB - Doan Cong tac (12-5-2010)_Bieu4HTMT_KH TPCP vung TNB (03-1-2012)" xfId="1806"/>
    <cellStyle name="_Ung von nam 2011 vung TNB - Doan Cong tac (12-5-2010)_Bieu4HTMT_KH TPCP vung TNB (03-1-2012) 2" xfId="4575"/>
    <cellStyle name="_Ung von nam 2011 vung TNB - Doan Cong tac (12-5-2010)_Chuẩn bị đầu tư 2011 (sep Hung)_KH 2012 (T3-2013)" xfId="1807"/>
    <cellStyle name="_Ung von nam 2011 vung TNB - Doan Cong tac (12-5-2010)_Cong trinh co y kien LD_Dang_NN_2011-Tay nguyen-9-10" xfId="1809"/>
    <cellStyle name="_Ung von nam 2011 vung TNB - Doan Cong tac (12-5-2010)_Cong trinh co y kien LD_Dang_NN_2011-Tay nguyen-9-10_!1 1 bao cao giao KH ve HTCMT vung TNB   12-12-2011" xfId="1813"/>
    <cellStyle name="_Ung von nam 2011 vung TNB - Doan Cong tac (12-5-2010)_Cong trinh co y kien LD_Dang_NN_2011-Tay nguyen-9-10_Bieu4HTMT" xfId="1815"/>
    <cellStyle name="_Ung von nam 2011 vung TNB - Doan Cong tac (12-5-2010)_Cong trinh co y kien LD_Dang_NN_2011-Tay nguyen-9-10_Bieu4HTMT 2" xfId="4579"/>
    <cellStyle name="_Ung von nam 2011 vung TNB - Doan Cong tac (12-5-2010)_Cong trinh co y kien LD_Dang_NN_2011-Tay nguyen-9-10_Bieu4HTMT_!1 1 bao cao giao KH ve HTCMT vung TNB   12-12-2011" xfId="1817"/>
    <cellStyle name="_Ung von nam 2011 vung TNB - Doan Cong tac (12-5-2010)_Cong trinh co y kien LD_Dang_NN_2011-Tay nguyen-9-10_Bieu4HTMT_!1 1 bao cao giao KH ve HTCMT vung TNB   12-12-2011 2" xfId="4580"/>
    <cellStyle name="_Ung von nam 2011 vung TNB - Doan Cong tac (12-5-2010)_Cong trinh co y kien LD_Dang_NN_2011-Tay nguyen-9-10_Bieu4HTMT_KH TPCP vung TNB (03-1-2012)" xfId="1820"/>
    <cellStyle name="_Ung von nam 2011 vung TNB - Doan Cong tac (12-5-2010)_Cong trinh co y kien LD_Dang_NN_2011-Tay nguyen-9-10_Bieu4HTMT_KH TPCP vung TNB (03-1-2012) 2" xfId="4581"/>
    <cellStyle name="_Ung von nam 2011 vung TNB - Doan Cong tac (12-5-2010)_Cong trinh co y kien LD_Dang_NN_2011-Tay nguyen-9-10_KH TPCP vung TNB (03-1-2012)" xfId="418"/>
    <cellStyle name="_Ung von nam 2011 vung TNB - Doan Cong tac (12-5-2010)_KH TPCP vung TNB (03-1-2012)" xfId="1821"/>
    <cellStyle name="_Ung von nam 2011 vung TNB - Doan Cong tac (12-5-2010)_TN - Ho tro khac 2011" xfId="1823"/>
    <cellStyle name="_Ung von nam 2011 vung TNB - Doan Cong tac (12-5-2010)_TN - Ho tro khac 2011_!1 1 bao cao giao KH ve HTCMT vung TNB   12-12-2011" xfId="1824"/>
    <cellStyle name="_Ung von nam 2011 vung TNB - Doan Cong tac (12-5-2010)_TN - Ho tro khac 2011_Bieu4HTMT" xfId="1828"/>
    <cellStyle name="_Ung von nam 2011 vung TNB - Doan Cong tac (12-5-2010)_TN - Ho tro khac 2011_Bieu4HTMT 2" xfId="4582"/>
    <cellStyle name="_Ung von nam 2011 vung TNB - Doan Cong tac (12-5-2010)_TN - Ho tro khac 2011_Bieu4HTMT_!1 1 bao cao giao KH ve HTCMT vung TNB   12-12-2011" xfId="1829"/>
    <cellStyle name="_Ung von nam 2011 vung TNB - Doan Cong tac (12-5-2010)_TN - Ho tro khac 2011_Bieu4HTMT_!1 1 bao cao giao KH ve HTCMT vung TNB   12-12-2011 2" xfId="4583"/>
    <cellStyle name="_Ung von nam 2011 vung TNB - Doan Cong tac (12-5-2010)_TN - Ho tro khac 2011_Bieu4HTMT_KH TPCP vung TNB (03-1-2012)" xfId="1832"/>
    <cellStyle name="_Ung von nam 2011 vung TNB - Doan Cong tac (12-5-2010)_TN - Ho tro khac 2011_Bieu4HTMT_KH TPCP vung TNB (03-1-2012) 2" xfId="4585"/>
    <cellStyle name="_Ung von nam 2011 vung TNB - Doan Cong tac (12-5-2010)_TN - Ho tro khac 2011_KH TPCP vung TNB (03-1-2012)" xfId="1835"/>
    <cellStyle name="_Von dau tu 2006-2020 (TL chien luoc)" xfId="1836"/>
    <cellStyle name="_Von dau tu 2006-2020 (TL chien luoc)_15_10_2013 BC nhu cau von doi ung ODA (2014-2016) ngay 15102013 Sua" xfId="1839"/>
    <cellStyle name="_Von dau tu 2006-2020 (TL chien luoc)_BC nhu cau von doi ung ODA nganh NN (BKH)" xfId="1841"/>
    <cellStyle name="_Von dau tu 2006-2020 (TL chien luoc)_BC nhu cau von doi ung ODA nganh NN (BKH)_05-12  KH trung han 2016-2020 - Liem Thinh edited" xfId="1280"/>
    <cellStyle name="_Von dau tu 2006-2020 (TL chien luoc)_BC nhu cau von doi ung ODA nganh NN (BKH)_Copy of 05-12  KH trung han 2016-2020 - Liem Thinh edited (1)" xfId="1842"/>
    <cellStyle name="_Von dau tu 2006-2020 (TL chien luoc)_BC Tai co cau (bieu TH)" xfId="1843"/>
    <cellStyle name="_Von dau tu 2006-2020 (TL chien luoc)_BC Tai co cau (bieu TH)_05-12  KH trung han 2016-2020 - Liem Thinh edited" xfId="1844"/>
    <cellStyle name="_Von dau tu 2006-2020 (TL chien luoc)_BC Tai co cau (bieu TH)_Copy of 05-12  KH trung han 2016-2020 - Liem Thinh edited (1)" xfId="1285"/>
    <cellStyle name="_Von dau tu 2006-2020 (TL chien luoc)_DK 2014-2015 final" xfId="1847"/>
    <cellStyle name="_Von dau tu 2006-2020 (TL chien luoc)_DK 2014-2015 final_05-12  KH trung han 2016-2020 - Liem Thinh edited" xfId="1469"/>
    <cellStyle name="_Von dau tu 2006-2020 (TL chien luoc)_DK 2014-2015 final_Copy of 05-12  KH trung han 2016-2020 - Liem Thinh edited (1)" xfId="1849"/>
    <cellStyle name="_Von dau tu 2006-2020 (TL chien luoc)_DK 2014-2015 new" xfId="1851"/>
    <cellStyle name="_Von dau tu 2006-2020 (TL chien luoc)_DK 2014-2015 new_05-12  KH trung han 2016-2020 - Liem Thinh edited" xfId="1853"/>
    <cellStyle name="_Von dau tu 2006-2020 (TL chien luoc)_DK 2014-2015 new_Copy of 05-12  KH trung han 2016-2020 - Liem Thinh edited (1)" xfId="136"/>
    <cellStyle name="_Von dau tu 2006-2020 (TL chien luoc)_DK KH CBDT 2014 11-11-2013" xfId="1855"/>
    <cellStyle name="_Von dau tu 2006-2020 (TL chien luoc)_DK KH CBDT 2014 11-11-2013(1)" xfId="1858"/>
    <cellStyle name="_Von dau tu 2006-2020 (TL chien luoc)_DK KH CBDT 2014 11-11-2013(1)_05-12  KH trung han 2016-2020 - Liem Thinh edited" xfId="1859"/>
    <cellStyle name="_Von dau tu 2006-2020 (TL chien luoc)_DK KH CBDT 2014 11-11-2013(1)_Copy of 05-12  KH trung han 2016-2020 - Liem Thinh edited (1)" xfId="1863"/>
    <cellStyle name="_Von dau tu 2006-2020 (TL chien luoc)_DK KH CBDT 2014 11-11-2013_05-12  KH trung han 2016-2020 - Liem Thinh edited" xfId="1864"/>
    <cellStyle name="_Von dau tu 2006-2020 (TL chien luoc)_DK KH CBDT 2014 11-11-2013_Copy of 05-12  KH trung han 2016-2020 - Liem Thinh edited (1)" xfId="1866"/>
    <cellStyle name="_Von dau tu 2006-2020 (TL chien luoc)_KH 2011-2015" xfId="1867"/>
    <cellStyle name="_Von dau tu 2006-2020 (TL chien luoc)_tai co cau dau tu (tong hop)1" xfId="1868"/>
    <cellStyle name="_x005f_x0001_" xfId="1846"/>
    <cellStyle name="_x005f_x0001__!1 1 bao cao giao KH ve HTCMT vung TNB   12-12-2011" xfId="364"/>
    <cellStyle name="_x005f_x0001__kien giang 2" xfId="1869"/>
    <cellStyle name="_x005f_x000d__x005f_x000a_JournalTemplate=C:\COMFO\CTALK\JOURSTD.TPL_x005f_x000d__x005f_x000a_LbStateAddress=3 3 0 251 1 89 2 311_x005f_x000d__x005f_x000a_LbStateJou" xfId="1870"/>
    <cellStyle name="_x005f_x005f_x005f_x0001_" xfId="1873"/>
    <cellStyle name="_x005f_x005f_x005f_x0001__!1 1 bao cao giao KH ve HTCMT vung TNB   12-12-2011" xfId="1875"/>
    <cellStyle name="_x005f_x005f_x005f_x0001__kien giang 2" xfId="1876"/>
    <cellStyle name="_x005f_x005f_x005f_x000d__x005f_x005f_x005f_x000a_JournalTemplate=C:\COMFO\CTALK\JOURSTD.TPL_x005f_x005f_x005f_x000d__x005f_x005f_x005f_x000a_LbStateAddress=3 3 0 251 1 89 2 311_x005f_x005f_x005f_x000d__x005f_x005f_x005f_x000a_LbStateJou" xfId="1606"/>
    <cellStyle name="_XDCB thang 12.2010" xfId="766"/>
    <cellStyle name="_ÿÿÿÿÿ" xfId="1878"/>
    <cellStyle name="_ÿÿÿÿÿ_Bieu mau cong trinh khoi cong moi 3-4" xfId="1881"/>
    <cellStyle name="_ÿÿÿÿÿ_Bieu mau cong trinh khoi cong moi 3-4_!1 1 bao cao giao KH ve HTCMT vung TNB   12-12-2011" xfId="1884"/>
    <cellStyle name="_ÿÿÿÿÿ_Bieu mau cong trinh khoi cong moi 3-4_KH TPCP vung TNB (03-1-2012)" xfId="1885"/>
    <cellStyle name="_ÿÿÿÿÿ_Bieu3ODA" xfId="1887"/>
    <cellStyle name="_ÿÿÿÿÿ_Bieu3ODA_!1 1 bao cao giao KH ve HTCMT vung TNB   12-12-2011" xfId="1888"/>
    <cellStyle name="_ÿÿÿÿÿ_Bieu3ODA_KH TPCP vung TNB (03-1-2012)" xfId="1889"/>
    <cellStyle name="_ÿÿÿÿÿ_Bieu4HTMT" xfId="1890"/>
    <cellStyle name="_ÿÿÿÿÿ_Bieu4HTMT_!1 1 bao cao giao KH ve HTCMT vung TNB   12-12-2011" xfId="1892"/>
    <cellStyle name="_ÿÿÿÿÿ_Bieu4HTMT_KH TPCP vung TNB (03-1-2012)" xfId="180"/>
    <cellStyle name="_ÿÿÿÿÿ_Kh ql62 (2010) 11-09" xfId="1893"/>
    <cellStyle name="_ÿÿÿÿÿ_KH TPCP vung TNB (03-1-2012)" xfId="1894"/>
    <cellStyle name="_ÿÿÿÿÿ_Khung 2012" xfId="1895"/>
    <cellStyle name="_ÿÿÿÿÿ_kien giang 2" xfId="185"/>
    <cellStyle name="~1" xfId="1233"/>
    <cellStyle name="’Ê‰Ý [0.00]_laroux" xfId="1898"/>
    <cellStyle name="’Ê‰Ý_laroux" xfId="1899"/>
    <cellStyle name="¤@¯ë_CHI PHI QUAN LY 1-00" xfId="757"/>
    <cellStyle name="•W?_Format" xfId="1065"/>
    <cellStyle name="•W€_’·Šú‰p•¶" xfId="1900"/>
    <cellStyle name="•W_’·Šú‰p•¶" xfId="1901"/>
    <cellStyle name="W_MARINE" xfId="1903"/>
    <cellStyle name="0" xfId="1904"/>
    <cellStyle name="0 2" xfId="1905"/>
    <cellStyle name="0 2 2" xfId="4598"/>
    <cellStyle name="0 2 3" xfId="4691"/>
    <cellStyle name="0 2 3 2" xfId="6087"/>
    <cellStyle name="0 2 4" xfId="5638"/>
    <cellStyle name="0 3" xfId="4597"/>
    <cellStyle name="0 4" xfId="4693"/>
    <cellStyle name="0 4 2" xfId="5755"/>
    <cellStyle name="0 5" xfId="5701"/>
    <cellStyle name="0,0_x000a__x000a_NA_x000a__x000a_" xfId="1907"/>
    <cellStyle name="0,0_x000d__x000a_NA_x000d__x000a_" xfId="1908"/>
    <cellStyle name="0,0_x000d__x000a_NA_x000d__x000a_ 2" xfId="1909"/>
    <cellStyle name="0,0_x000d__x000a_NA_x000d__x000a__Thanh hoa chinh thuc 28-2" xfId="478"/>
    <cellStyle name="0,0_x005f_x000d__x005f_x000a_NA_x005f_x000d__x005f_x000a_" xfId="1913"/>
    <cellStyle name="0.0" xfId="1914"/>
    <cellStyle name="0.0 2" xfId="1918"/>
    <cellStyle name="0.0 2 2" xfId="4604"/>
    <cellStyle name="0.0 2 3" xfId="5945"/>
    <cellStyle name="0.0 3" xfId="4601"/>
    <cellStyle name="0.0 4" xfId="5702"/>
    <cellStyle name="0.00" xfId="1814"/>
    <cellStyle name="0.00 2" xfId="1921"/>
    <cellStyle name="0.00 2 2" xfId="4606"/>
    <cellStyle name="0.00 2 3" xfId="5625"/>
    <cellStyle name="0.00 3" xfId="4578"/>
    <cellStyle name="0.00 4" xfId="5691"/>
    <cellStyle name="1" xfId="1922"/>
    <cellStyle name="1 2" xfId="1923"/>
    <cellStyle name="1_!1 1 bao cao giao KH ve HTCMT vung TNB   12-12-2011" xfId="1925"/>
    <cellStyle name="1_BAO GIA NGAY 24-10-08 (co dam)" xfId="1928"/>
    <cellStyle name="1_Bieu4HTMT" xfId="1929"/>
    <cellStyle name="1_Book1" xfId="1930"/>
    <cellStyle name="1_Book1_1" xfId="1931"/>
    <cellStyle name="1_Book1_1_!1 1 bao cao giao KH ve HTCMT vung TNB   12-12-2011" xfId="1933"/>
    <cellStyle name="1_Book1_1_Bieu4HTMT" xfId="659"/>
    <cellStyle name="1_Book1_1_Bieu4HTMT_!1 1 bao cao giao KH ve HTCMT vung TNB   12-12-2011" xfId="1934"/>
    <cellStyle name="1_Book1_1_Bieu4HTMT_KH TPCP vung TNB (03-1-2012)" xfId="1935"/>
    <cellStyle name="1_Book1_1_KH TPCP vung TNB (03-1-2012)" xfId="1159"/>
    <cellStyle name="1_Cau thuy dien Ban La (Cu Anh)" xfId="1938"/>
    <cellStyle name="1_Cau thuy dien Ban La (Cu Anh)_!1 1 bao cao giao KH ve HTCMT vung TNB   12-12-2011" xfId="1941"/>
    <cellStyle name="1_Cau thuy dien Ban La (Cu Anh)_Bieu4HTMT" xfId="1943"/>
    <cellStyle name="1_Cau thuy dien Ban La (Cu Anh)_Bieu4HTMT_!1 1 bao cao giao KH ve HTCMT vung TNB   12-12-2011" xfId="1944"/>
    <cellStyle name="1_Cau thuy dien Ban La (Cu Anh)_Bieu4HTMT_KH TPCP vung TNB (03-1-2012)" xfId="671"/>
    <cellStyle name="1_Cau thuy dien Ban La (Cu Anh)_KH TPCP vung TNB (03-1-2012)" xfId="1303"/>
    <cellStyle name="1_Cong trinh co y kien LD_Dang_NN_2011-Tay nguyen-9-10" xfId="471"/>
    <cellStyle name="1_Du toan 558 (Km17+508.12 - Km 22)" xfId="1949"/>
    <cellStyle name="1_Du toan 558 (Km17+508.12 - Km 22)_!1 1 bao cao giao KH ve HTCMT vung TNB   12-12-2011" xfId="1822"/>
    <cellStyle name="1_Du toan 558 (Km17+508.12 - Km 22)_Bieu4HTMT" xfId="1950"/>
    <cellStyle name="1_Du toan 558 (Km17+508.12 - Km 22)_Bieu4HTMT_!1 1 bao cao giao KH ve HTCMT vung TNB   12-12-2011" xfId="1951"/>
    <cellStyle name="1_Du toan 558 (Km17+508.12 - Km 22)_Bieu4HTMT_KH TPCP vung TNB (03-1-2012)" xfId="1955"/>
    <cellStyle name="1_Du toan 558 (Km17+508.12 - Km 22)_KH TPCP vung TNB (03-1-2012)" xfId="1956"/>
    <cellStyle name="1_Gia_VLQL48_duyet " xfId="1961"/>
    <cellStyle name="1_Gia_VLQL48_duyet _!1 1 bao cao giao KH ve HTCMT vung TNB   12-12-2011" xfId="1962"/>
    <cellStyle name="1_Gia_VLQL48_duyet _Bieu4HTMT" xfId="822"/>
    <cellStyle name="1_Gia_VLQL48_duyet _Bieu4HTMT_!1 1 bao cao giao KH ve HTCMT vung TNB   12-12-2011" xfId="645"/>
    <cellStyle name="1_Gia_VLQL48_duyet _Bieu4HTMT_KH TPCP vung TNB (03-1-2012)" xfId="1665"/>
    <cellStyle name="1_Gia_VLQL48_duyet _KH TPCP vung TNB (03-1-2012)" xfId="1916"/>
    <cellStyle name="1_Kh ql62 (2010) 11-09" xfId="1963"/>
    <cellStyle name="1_KH TPCP vung TNB (03-1-2012)" xfId="1964"/>
    <cellStyle name="1_Khung 2012" xfId="1965"/>
    <cellStyle name="1_KlQdinhduyet" xfId="1969"/>
    <cellStyle name="1_KlQdinhduyet_!1 1 bao cao giao KH ve HTCMT vung TNB   12-12-2011" xfId="157"/>
    <cellStyle name="1_KlQdinhduyet_Bieu4HTMT" xfId="1971"/>
    <cellStyle name="1_KlQdinhduyet_Bieu4HTMT_!1 1 bao cao giao KH ve HTCMT vung TNB   12-12-2011" xfId="1972"/>
    <cellStyle name="1_KlQdinhduyet_Bieu4HTMT_KH TPCP vung TNB (03-1-2012)" xfId="805"/>
    <cellStyle name="1_KlQdinhduyet_KH TPCP vung TNB (03-1-2012)" xfId="907"/>
    <cellStyle name="1_TN - Ho tro khac 2011" xfId="1975"/>
    <cellStyle name="1_TRUNG PMU 5" xfId="1978"/>
    <cellStyle name="1_ÿÿÿÿÿ" xfId="1979"/>
    <cellStyle name="1_ÿÿÿÿÿ_Bieu tong hop nhu cau ung 2011 da chon loc -Mien nui" xfId="1981"/>
    <cellStyle name="1_ÿÿÿÿÿ_Bieu tong hop nhu cau ung 2011 da chon loc -Mien nui 2" xfId="1983"/>
    <cellStyle name="1_ÿÿÿÿÿ_Bieu tong hop nhu cau ung 2011 da chon loc -Mien nui 2 2" xfId="4620"/>
    <cellStyle name="1_ÿÿÿÿÿ_Bieu tong hop nhu cau ung 2011 da chon loc -Mien nui 2 3" xfId="5531"/>
    <cellStyle name="1_ÿÿÿÿÿ_Bieu tong hop nhu cau ung 2011 da chon loc -Mien nui 3" xfId="4619"/>
    <cellStyle name="1_ÿÿÿÿÿ_Bieu tong hop nhu cau ung 2011 da chon loc -Mien nui 4" xfId="5423"/>
    <cellStyle name="1_ÿÿÿÿÿ_Kh ql62 (2010) 11-09" xfId="1984"/>
    <cellStyle name="1_ÿÿÿÿÿ_Khung 2012" xfId="1985"/>
    <cellStyle name="15" xfId="564"/>
    <cellStyle name="15 2" xfId="4408"/>
    <cellStyle name="18" xfId="1987"/>
    <cellStyle name="¹éºÐÀ²_      " xfId="1611"/>
    <cellStyle name="2" xfId="1988"/>
    <cellStyle name="2_Book1" xfId="1989"/>
    <cellStyle name="2_Book1_1" xfId="1995"/>
    <cellStyle name="2_Book1_1_!1 1 bao cao giao KH ve HTCMT vung TNB   12-12-2011" xfId="407"/>
    <cellStyle name="2_Book1_1_Bieu4HTMT" xfId="1997"/>
    <cellStyle name="2_Book1_1_Bieu4HTMT_!1 1 bao cao giao KH ve HTCMT vung TNB   12-12-2011" xfId="1999"/>
    <cellStyle name="2_Book1_1_Bieu4HTMT_KH TPCP vung TNB (03-1-2012)" xfId="931"/>
    <cellStyle name="2_Book1_1_KH TPCP vung TNB (03-1-2012)" xfId="2002"/>
    <cellStyle name="2_Cau thuy dien Ban La (Cu Anh)" xfId="2005"/>
    <cellStyle name="2_Cau thuy dien Ban La (Cu Anh)_!1 1 bao cao giao KH ve HTCMT vung TNB   12-12-2011" xfId="2006"/>
    <cellStyle name="2_Cau thuy dien Ban La (Cu Anh)_Bieu4HTMT" xfId="2008"/>
    <cellStyle name="2_Cau thuy dien Ban La (Cu Anh)_Bieu4HTMT_!1 1 bao cao giao KH ve HTCMT vung TNB   12-12-2011" xfId="2010"/>
    <cellStyle name="2_Cau thuy dien Ban La (Cu Anh)_Bieu4HTMT_KH TPCP vung TNB (03-1-2012)" xfId="2012"/>
    <cellStyle name="2_Cau thuy dien Ban La (Cu Anh)_KH TPCP vung TNB (03-1-2012)" xfId="2014"/>
    <cellStyle name="2_Du toan 558 (Km17+508.12 - Km 22)" xfId="2015"/>
    <cellStyle name="2_Du toan 558 (Km17+508.12 - Km 22)_!1 1 bao cao giao KH ve HTCMT vung TNB   12-12-2011" xfId="2016"/>
    <cellStyle name="2_Du toan 558 (Km17+508.12 - Km 22)_Bieu4HTMT" xfId="2017"/>
    <cellStyle name="2_Du toan 558 (Km17+508.12 - Km 22)_Bieu4HTMT_!1 1 bao cao giao KH ve HTCMT vung TNB   12-12-2011" xfId="2018"/>
    <cellStyle name="2_Du toan 558 (Km17+508.12 - Km 22)_Bieu4HTMT_KH TPCP vung TNB (03-1-2012)" xfId="2019"/>
    <cellStyle name="2_Du toan 558 (Km17+508.12 - Km 22)_KH TPCP vung TNB (03-1-2012)" xfId="1757"/>
    <cellStyle name="2_Gia_VLQL48_duyet " xfId="107"/>
    <cellStyle name="2_Gia_VLQL48_duyet _!1 1 bao cao giao KH ve HTCMT vung TNB   12-12-2011" xfId="2020"/>
    <cellStyle name="2_Gia_VLQL48_duyet _Bieu4HTMT" xfId="1670"/>
    <cellStyle name="2_Gia_VLQL48_duyet _Bieu4HTMT_!1 1 bao cao giao KH ve HTCMT vung TNB   12-12-2011" xfId="1514"/>
    <cellStyle name="2_Gia_VLQL48_duyet _Bieu4HTMT_KH TPCP vung TNB (03-1-2012)" xfId="2021"/>
    <cellStyle name="2_Gia_VLQL48_duyet _KH TPCP vung TNB (03-1-2012)" xfId="2023"/>
    <cellStyle name="2_KlQdinhduyet" xfId="2024"/>
    <cellStyle name="2_KlQdinhduyet_!1 1 bao cao giao KH ve HTCMT vung TNB   12-12-2011" xfId="2025"/>
    <cellStyle name="2_KlQdinhduyet_Bieu4HTMT" xfId="2027"/>
    <cellStyle name="2_KlQdinhduyet_Bieu4HTMT_!1 1 bao cao giao KH ve HTCMT vung TNB   12-12-2011" xfId="1688"/>
    <cellStyle name="2_KlQdinhduyet_Bieu4HTMT_KH TPCP vung TNB (03-1-2012)" xfId="2029"/>
    <cellStyle name="2_KlQdinhduyet_KH TPCP vung TNB (03-1-2012)" xfId="1727"/>
    <cellStyle name="2_TRUNG PMU 5" xfId="1789"/>
    <cellStyle name="2_ÿÿÿÿÿ" xfId="2031"/>
    <cellStyle name="2_ÿÿÿÿÿ_Bieu tong hop nhu cau ung 2011 da chon loc -Mien nui" xfId="2033"/>
    <cellStyle name="2_ÿÿÿÿÿ_Bieu tong hop nhu cau ung 2011 da chon loc -Mien nui 2" xfId="1184"/>
    <cellStyle name="2_ÿÿÿÿÿ_Bieu tong hop nhu cau ung 2011 da chon loc -Mien nui 2 2" xfId="4480"/>
    <cellStyle name="2_ÿÿÿÿÿ_Bieu tong hop nhu cau ung 2011 da chon loc -Mien nui 2 3" xfId="5542"/>
    <cellStyle name="2_ÿÿÿÿÿ_Bieu tong hop nhu cau ung 2011 da chon loc -Mien nui 3" xfId="4629"/>
    <cellStyle name="2_ÿÿÿÿÿ_Bieu tong hop nhu cau ung 2011 da chon loc -Mien nui 4" xfId="5803"/>
    <cellStyle name="20% - Accent1" xfId="1" builtinId="30" customBuiltin="1"/>
    <cellStyle name="20% - Accent1 2" xfId="1692"/>
    <cellStyle name="20% - Accent1 2 2" xfId="4556"/>
    <cellStyle name="20% - Accent2" xfId="2" builtinId="34" customBuiltin="1"/>
    <cellStyle name="20% - Accent2 2" xfId="2034"/>
    <cellStyle name="20% - Accent2 2 2" xfId="4630"/>
    <cellStyle name="20% - Accent3" xfId="3" builtinId="38" customBuiltin="1"/>
    <cellStyle name="20% - Accent3 2" xfId="2035"/>
    <cellStyle name="20% - Accent3 2 2" xfId="4631"/>
    <cellStyle name="20% - Accent4" xfId="4" builtinId="42" customBuiltin="1"/>
    <cellStyle name="20% - Accent4 2" xfId="2036"/>
    <cellStyle name="20% - Accent4 2 2" xfId="4632"/>
    <cellStyle name="20% - Accent5" xfId="5" builtinId="46" customBuiltin="1"/>
    <cellStyle name="20% - Accent5 2" xfId="2038"/>
    <cellStyle name="20% - Accent5 2 2" xfId="4633"/>
    <cellStyle name="20% - Accent6" xfId="6" builtinId="50" customBuiltin="1"/>
    <cellStyle name="20% - Accent6 2" xfId="2040"/>
    <cellStyle name="20% - Accent6 2 2" xfId="4634"/>
    <cellStyle name="-2001" xfId="2041"/>
    <cellStyle name="-2001 2" xfId="4635"/>
    <cellStyle name="3" xfId="534"/>
    <cellStyle name="3_Book1" xfId="2043"/>
    <cellStyle name="3_Book1_1" xfId="2045"/>
    <cellStyle name="3_Book1_1_!1 1 bao cao giao KH ve HTCMT vung TNB   12-12-2011" xfId="1636"/>
    <cellStyle name="3_Book1_1_Bieu4HTMT" xfId="2046"/>
    <cellStyle name="3_Book1_1_Bieu4HTMT_!1 1 bao cao giao KH ve HTCMT vung TNB   12-12-2011" xfId="2047"/>
    <cellStyle name="3_Book1_1_Bieu4HTMT_KH TPCP vung TNB (03-1-2012)" xfId="666"/>
    <cellStyle name="3_Book1_1_KH TPCP vung TNB (03-1-2012)" xfId="2048"/>
    <cellStyle name="3_Cau thuy dien Ban La (Cu Anh)" xfId="2049"/>
    <cellStyle name="3_Cau thuy dien Ban La (Cu Anh)_!1 1 bao cao giao KH ve HTCMT vung TNB   12-12-2011" xfId="2052"/>
    <cellStyle name="3_Cau thuy dien Ban La (Cu Anh)_Bieu4HTMT" xfId="2053"/>
    <cellStyle name="3_Cau thuy dien Ban La (Cu Anh)_Bieu4HTMT_!1 1 bao cao giao KH ve HTCMT vung TNB   12-12-2011" xfId="2055"/>
    <cellStyle name="3_Cau thuy dien Ban La (Cu Anh)_Bieu4HTMT_KH TPCP vung TNB (03-1-2012)" xfId="2058"/>
    <cellStyle name="3_Cau thuy dien Ban La (Cu Anh)_KH TPCP vung TNB (03-1-2012)" xfId="214"/>
    <cellStyle name="3_Du toan 558 (Km17+508.12 - Km 22)" xfId="254"/>
    <cellStyle name="3_Du toan 558 (Km17+508.12 - Km 22)_!1 1 bao cao giao KH ve HTCMT vung TNB   12-12-2011" xfId="2060"/>
    <cellStyle name="3_Du toan 558 (Km17+508.12 - Km 22)_Bieu4HTMT" xfId="1599"/>
    <cellStyle name="3_Du toan 558 (Km17+508.12 - Km 22)_Bieu4HTMT_!1 1 bao cao giao KH ve HTCMT vung TNB   12-12-2011" xfId="2061"/>
    <cellStyle name="3_Du toan 558 (Km17+508.12 - Km 22)_Bieu4HTMT_KH TPCP vung TNB (03-1-2012)" xfId="540"/>
    <cellStyle name="3_Du toan 558 (Km17+508.12 - Km 22)_KH TPCP vung TNB (03-1-2012)" xfId="2062"/>
    <cellStyle name="3_Gia_VLQL48_duyet " xfId="2063"/>
    <cellStyle name="3_Gia_VLQL48_duyet _!1 1 bao cao giao KH ve HTCMT vung TNB   12-12-2011" xfId="2064"/>
    <cellStyle name="3_Gia_VLQL48_duyet _Bieu4HTMT" xfId="2068"/>
    <cellStyle name="3_Gia_VLQL48_duyet _Bieu4HTMT_!1 1 bao cao giao KH ve HTCMT vung TNB   12-12-2011" xfId="344"/>
    <cellStyle name="3_Gia_VLQL48_duyet _Bieu4HTMT_KH TPCP vung TNB (03-1-2012)" xfId="2069"/>
    <cellStyle name="3_Gia_VLQL48_duyet _KH TPCP vung TNB (03-1-2012)" xfId="2070"/>
    <cellStyle name="3_KlQdinhduyet" xfId="2072"/>
    <cellStyle name="3_KlQdinhduyet_!1 1 bao cao giao KH ve HTCMT vung TNB   12-12-2011" xfId="2074"/>
    <cellStyle name="3_KlQdinhduyet_Bieu4HTMT" xfId="2075"/>
    <cellStyle name="3_KlQdinhduyet_Bieu4HTMT_!1 1 bao cao giao KH ve HTCMT vung TNB   12-12-2011" xfId="2076"/>
    <cellStyle name="3_KlQdinhduyet_Bieu4HTMT_KH TPCP vung TNB (03-1-2012)" xfId="520"/>
    <cellStyle name="3_KlQdinhduyet_KH TPCP vung TNB (03-1-2012)" xfId="1115"/>
    <cellStyle name="3_ÿÿÿÿÿ" xfId="2077"/>
    <cellStyle name="4" xfId="2078"/>
    <cellStyle name="4_Book1" xfId="2079"/>
    <cellStyle name="4_Book1_1" xfId="2082"/>
    <cellStyle name="4_Book1_1_!1 1 bao cao giao KH ve HTCMT vung TNB   12-12-2011" xfId="2083"/>
    <cellStyle name="4_Book1_1_Bieu4HTMT" xfId="2084"/>
    <cellStyle name="4_Book1_1_Bieu4HTMT_!1 1 bao cao giao KH ve HTCMT vung TNB   12-12-2011" xfId="2085"/>
    <cellStyle name="4_Book1_1_Bieu4HTMT_KH TPCP vung TNB (03-1-2012)" xfId="2087"/>
    <cellStyle name="4_Book1_1_KH TPCP vung TNB (03-1-2012)" xfId="2088"/>
    <cellStyle name="4_Cau thuy dien Ban La (Cu Anh)" xfId="2089"/>
    <cellStyle name="4_Cau thuy dien Ban La (Cu Anh)_!1 1 bao cao giao KH ve HTCMT vung TNB   12-12-2011" xfId="2092"/>
    <cellStyle name="4_Cau thuy dien Ban La (Cu Anh)_Bieu4HTMT" xfId="1850"/>
    <cellStyle name="4_Cau thuy dien Ban La (Cu Anh)_Bieu4HTMT_!1 1 bao cao giao KH ve HTCMT vung TNB   12-12-2011" xfId="2096"/>
    <cellStyle name="4_Cau thuy dien Ban La (Cu Anh)_Bieu4HTMT_KH TPCP vung TNB (03-1-2012)" xfId="2099"/>
    <cellStyle name="4_Cau thuy dien Ban La (Cu Anh)_KH TPCP vung TNB (03-1-2012)" xfId="2100"/>
    <cellStyle name="4_Du toan 558 (Km17+508.12 - Km 22)" xfId="2101"/>
    <cellStyle name="4_Du toan 558 (Km17+508.12 - Km 22)_!1 1 bao cao giao KH ve HTCMT vung TNB   12-12-2011" xfId="2103"/>
    <cellStyle name="4_Du toan 558 (Km17+508.12 - Km 22)_Bieu4HTMT" xfId="2104"/>
    <cellStyle name="4_Du toan 558 (Km17+508.12 - Km 22)_Bieu4HTMT_!1 1 bao cao giao KH ve HTCMT vung TNB   12-12-2011" xfId="2105"/>
    <cellStyle name="4_Du toan 558 (Km17+508.12 - Km 22)_Bieu4HTMT_KH TPCP vung TNB (03-1-2012)" xfId="2108"/>
    <cellStyle name="4_Du toan 558 (Km17+508.12 - Km 22)_KH TPCP vung TNB (03-1-2012)" xfId="2109"/>
    <cellStyle name="4_Gia_VLQL48_duyet " xfId="1608"/>
    <cellStyle name="4_Gia_VLQL48_duyet _!1 1 bao cao giao KH ve HTCMT vung TNB   12-12-2011" xfId="2110"/>
    <cellStyle name="4_Gia_VLQL48_duyet _Bieu4HTMT" xfId="1994"/>
    <cellStyle name="4_Gia_VLQL48_duyet _Bieu4HTMT_!1 1 bao cao giao KH ve HTCMT vung TNB   12-12-2011" xfId="406"/>
    <cellStyle name="4_Gia_VLQL48_duyet _Bieu4HTMT_KH TPCP vung TNB (03-1-2012)" xfId="2001"/>
    <cellStyle name="4_Gia_VLQL48_duyet _KH TPCP vung TNB (03-1-2012)" xfId="2112"/>
    <cellStyle name="4_KlQdinhduyet" xfId="2113"/>
    <cellStyle name="4_KlQdinhduyet_!1 1 bao cao giao KH ve HTCMT vung TNB   12-12-2011" xfId="2114"/>
    <cellStyle name="4_KlQdinhduyet_Bieu4HTMT" xfId="2115"/>
    <cellStyle name="4_KlQdinhduyet_Bieu4HTMT_!1 1 bao cao giao KH ve HTCMT vung TNB   12-12-2011" xfId="2116"/>
    <cellStyle name="4_KlQdinhduyet_Bieu4HTMT_KH TPCP vung TNB (03-1-2012)" xfId="2118"/>
    <cellStyle name="4_KlQdinhduyet_KH TPCP vung TNB (03-1-2012)" xfId="2119"/>
    <cellStyle name="4_ÿÿÿÿÿ" xfId="421"/>
    <cellStyle name="40% - Accent1" xfId="7" builtinId="31" customBuiltin="1"/>
    <cellStyle name="40% - Accent1 2" xfId="2120"/>
    <cellStyle name="40% - Accent1 2 2" xfId="4648"/>
    <cellStyle name="40% - Accent2" xfId="8" builtinId="35" customBuiltin="1"/>
    <cellStyle name="40% - Accent2 2" xfId="1169"/>
    <cellStyle name="40% - Accent2 2 2" xfId="4478"/>
    <cellStyle name="40% - Accent3" xfId="9" builtinId="39" customBuiltin="1"/>
    <cellStyle name="40% - Accent3 2" xfId="1540"/>
    <cellStyle name="40% - Accent3 2 2" xfId="4540"/>
    <cellStyle name="40% - Accent4" xfId="10" builtinId="43" customBuiltin="1"/>
    <cellStyle name="40% - Accent4 2" xfId="1375"/>
    <cellStyle name="40% - Accent4 2 2" xfId="4515"/>
    <cellStyle name="40% - Accent5" xfId="11" builtinId="47" customBuiltin="1"/>
    <cellStyle name="40% - Accent5 2" xfId="1767"/>
    <cellStyle name="40% - Accent5 2 2" xfId="4566"/>
    <cellStyle name="40% - Accent6" xfId="12" builtinId="51" customBuiltin="1"/>
    <cellStyle name="40% - Accent6 2" xfId="2123"/>
    <cellStyle name="40% - Accent6 2 2" xfId="4650"/>
    <cellStyle name="52" xfId="2125"/>
    <cellStyle name="6" xfId="106"/>
    <cellStyle name="6_15_10_2013 BC nhu cau von doi ung ODA (2014-2016) ngay 15102013 Sua" xfId="2126"/>
    <cellStyle name="6_BC nhu cau von doi ung ODA nganh NN (BKH)" xfId="1126"/>
    <cellStyle name="6_BC nhu cau von doi ung ODA nganh NN (BKH)_05-12  KH trung han 2016-2020 - Liem Thinh edited" xfId="2128"/>
    <cellStyle name="6_BC nhu cau von doi ung ODA nganh NN (BKH)_Copy of 05-12  KH trung han 2016-2020 - Liem Thinh edited (1)" xfId="2037"/>
    <cellStyle name="6_BC Tai co cau (bieu TH)" xfId="2131"/>
    <cellStyle name="6_BC Tai co cau (bieu TH)_05-12  KH trung han 2016-2020 - Liem Thinh edited" xfId="527"/>
    <cellStyle name="6_BC Tai co cau (bieu TH)_Copy of 05-12  KH trung han 2016-2020 - Liem Thinh edited (1)" xfId="1959"/>
    <cellStyle name="6_Cong trinh co y kien LD_Dang_NN_2011-Tay nguyen-9-10" xfId="155"/>
    <cellStyle name="6_Cong trinh co y kien LD_Dang_NN_2011-Tay nguyen-9-10_!1 1 bao cao giao KH ve HTCMT vung TNB   12-12-2011" xfId="1305"/>
    <cellStyle name="6_Cong trinh co y kien LD_Dang_NN_2011-Tay nguyen-9-10_Bieu4HTMT" xfId="2134"/>
    <cellStyle name="6_Cong trinh co y kien LD_Dang_NN_2011-Tay nguyen-9-10_Bieu4HTMT_!1 1 bao cao giao KH ve HTCMT vung TNB   12-12-2011" xfId="1748"/>
    <cellStyle name="6_Cong trinh co y kien LD_Dang_NN_2011-Tay nguyen-9-10_Bieu4HTMT_KH TPCP vung TNB (03-1-2012)" xfId="2135"/>
    <cellStyle name="6_Cong trinh co y kien LD_Dang_NN_2011-Tay nguyen-9-10_KH TPCP vung TNB (03-1-2012)" xfId="1759"/>
    <cellStyle name="6_DK 2014-2015 final" xfId="2138"/>
    <cellStyle name="6_DK 2014-2015 final_05-12  KH trung han 2016-2020 - Liem Thinh edited" xfId="373"/>
    <cellStyle name="6_DK 2014-2015 final_Copy of 05-12  KH trung han 2016-2020 - Liem Thinh edited (1)" xfId="2142"/>
    <cellStyle name="6_DK 2014-2015 new" xfId="2143"/>
    <cellStyle name="6_DK 2014-2015 new_05-12  KH trung han 2016-2020 - Liem Thinh edited" xfId="2144"/>
    <cellStyle name="6_DK 2014-2015 new_Copy of 05-12  KH trung han 2016-2020 - Liem Thinh edited (1)" xfId="2147"/>
    <cellStyle name="6_DK KH CBDT 2014 11-11-2013" xfId="2148"/>
    <cellStyle name="6_DK KH CBDT 2014 11-11-2013(1)" xfId="1363"/>
    <cellStyle name="6_DK KH CBDT 2014 11-11-2013(1)_05-12  KH trung han 2016-2020 - Liem Thinh edited" xfId="2149"/>
    <cellStyle name="6_DK KH CBDT 2014 11-11-2013(1)_Copy of 05-12  KH trung han 2016-2020 - Liem Thinh edited (1)" xfId="2150"/>
    <cellStyle name="6_DK KH CBDT 2014 11-11-2013_05-12  KH trung han 2016-2020 - Liem Thinh edited" xfId="2151"/>
    <cellStyle name="6_DK KH CBDT 2014 11-11-2013_Copy of 05-12  KH trung han 2016-2020 - Liem Thinh edited (1)" xfId="2153"/>
    <cellStyle name="6_KH 2011-2015" xfId="2155"/>
    <cellStyle name="6_tai co cau dau tu (tong hop)1" xfId="1348"/>
    <cellStyle name="6_TN - Ho tro khac 2011" xfId="2158"/>
    <cellStyle name="6_TN - Ho tro khac 2011_!1 1 bao cao giao KH ve HTCMT vung TNB   12-12-2011" xfId="2159"/>
    <cellStyle name="6_TN - Ho tro khac 2011_Bieu4HTMT" xfId="1682"/>
    <cellStyle name="6_TN - Ho tro khac 2011_Bieu4HTMT_!1 1 bao cao giao KH ve HTCMT vung TNB   12-12-2011" xfId="2162"/>
    <cellStyle name="6_TN - Ho tro khac 2011_Bieu4HTMT_KH TPCP vung TNB (03-1-2012)" xfId="89"/>
    <cellStyle name="6_TN - Ho tro khac 2011_KH TPCP vung TNB (03-1-2012)" xfId="2164"/>
    <cellStyle name="60% - Accent1" xfId="13" builtinId="32" customBuiltin="1"/>
    <cellStyle name="60% - Accent1 2" xfId="1076"/>
    <cellStyle name="60% - Accent2" xfId="14" builtinId="36" customBuiltin="1"/>
    <cellStyle name="60% - Accent2 2" xfId="2165"/>
    <cellStyle name="60% - Accent3" xfId="15" builtinId="40" customBuiltin="1"/>
    <cellStyle name="60% - Accent3 2" xfId="2157"/>
    <cellStyle name="60% - Accent4" xfId="16" builtinId="44" customBuiltin="1"/>
    <cellStyle name="60% - Accent4 2" xfId="2167"/>
    <cellStyle name="60% - Accent5" xfId="17" builtinId="48" customBuiltin="1"/>
    <cellStyle name="60% - Accent5 2" xfId="357"/>
    <cellStyle name="60% - Accent6" xfId="18" builtinId="52" customBuiltin="1"/>
    <cellStyle name="60% - Accent6 2" xfId="2168"/>
    <cellStyle name="9" xfId="2169"/>
    <cellStyle name="9_!1 1 bao cao giao KH ve HTCMT vung TNB   12-12-2011" xfId="2171"/>
    <cellStyle name="9_Bieu4HTMT" xfId="1262"/>
    <cellStyle name="9_Bieu4HTMT_!1 1 bao cao giao KH ve HTCMT vung TNB   12-12-2011" xfId="2173"/>
    <cellStyle name="9_Bieu4HTMT_KH TPCP vung TNB (03-1-2012)" xfId="2175"/>
    <cellStyle name="9_KH TPCP vung TNB (03-1-2012)" xfId="2180"/>
    <cellStyle name="Accent1" xfId="19" builtinId="29" customBuiltin="1"/>
    <cellStyle name="Accent1 2" xfId="2182"/>
    <cellStyle name="Accent2" xfId="20" builtinId="33" customBuiltin="1"/>
    <cellStyle name="Accent2 2" xfId="2183"/>
    <cellStyle name="Accent3" xfId="21" builtinId="37" customBuiltin="1"/>
    <cellStyle name="Accent3 2" xfId="2186"/>
    <cellStyle name="Accent4" xfId="22" builtinId="41" customBuiltin="1"/>
    <cellStyle name="Accent4 2" xfId="212"/>
    <cellStyle name="Accent5" xfId="23" builtinId="45" customBuiltin="1"/>
    <cellStyle name="Accent5 2" xfId="1592"/>
    <cellStyle name="Accent6" xfId="24" builtinId="49" customBuiltin="1"/>
    <cellStyle name="Accent6 2" xfId="2187"/>
    <cellStyle name="ÅëÈ­ [0]_      " xfId="2188"/>
    <cellStyle name="AeE­ [0]_INQUIRY ¿?¾÷AßAø " xfId="1099"/>
    <cellStyle name="ÅëÈ­ [0]_L601CPT" xfId="118"/>
    <cellStyle name="ÅëÈ­_      " xfId="2189"/>
    <cellStyle name="AeE­_INQUIRY ¿?¾÷AßAø " xfId="2190"/>
    <cellStyle name="ÅëÈ­_L601CPT" xfId="2192"/>
    <cellStyle name="args.style" xfId="2194"/>
    <cellStyle name="args.style 2" xfId="132"/>
    <cellStyle name="at" xfId="354"/>
    <cellStyle name="ÄÞ¸¶ [0]_      " xfId="2195"/>
    <cellStyle name="AÞ¸¶ [0]_INQUIRY ¿?¾÷AßAø " xfId="2197"/>
    <cellStyle name="ÄÞ¸¶ [0]_L601CPT" xfId="991"/>
    <cellStyle name="ÄÞ¸¶_      " xfId="2198"/>
    <cellStyle name="AÞ¸¶_INQUIRY ¿?¾÷AßAø " xfId="2201"/>
    <cellStyle name="ÄÞ¸¶_L601CPT" xfId="2202"/>
    <cellStyle name="AutoFormat Options" xfId="2203"/>
    <cellStyle name="AutoFormat Options 2" xfId="1501"/>
    <cellStyle name="AutoFormat-Optionen 2" xfId="60"/>
    <cellStyle name="Bad" xfId="25" builtinId="27" customBuiltin="1"/>
    <cellStyle name="Bad 2" xfId="2204"/>
    <cellStyle name="Body" xfId="1268"/>
    <cellStyle name="C?AØ_¿?¾÷CoE² " xfId="2207"/>
    <cellStyle name="C~1" xfId="2208"/>
    <cellStyle name="Ç¥ÁØ_      " xfId="2209"/>
    <cellStyle name="C￥AØ_¿μ¾÷CoE² " xfId="2210"/>
    <cellStyle name="Ç¥ÁØ_±¸¹Ì´ëÃ¥" xfId="1536"/>
    <cellStyle name="C￥AØ_Sheet1_¿μ¾÷CoE² " xfId="2211"/>
    <cellStyle name="Ç¥ÁØ_ÿÿÿÿÿÿ_4_ÃÑÇÕ°è " xfId="841"/>
    <cellStyle name="Calc Currency (0)" xfId="2214"/>
    <cellStyle name="Calc Currency (0) 2" xfId="2217"/>
    <cellStyle name="Calc Currency (2)" xfId="893"/>
    <cellStyle name="Calc Currency (2) 10" xfId="2218"/>
    <cellStyle name="Calc Currency (2) 11" xfId="2219"/>
    <cellStyle name="Calc Currency (2) 12" xfId="2220"/>
    <cellStyle name="Calc Currency (2) 13" xfId="2222"/>
    <cellStyle name="Calc Currency (2) 14" xfId="2225"/>
    <cellStyle name="Calc Currency (2) 15" xfId="2227"/>
    <cellStyle name="Calc Currency (2) 16" xfId="2229"/>
    <cellStyle name="Calc Currency (2) 2" xfId="425"/>
    <cellStyle name="Calc Currency (2) 3" xfId="2230"/>
    <cellStyle name="Calc Currency (2) 4" xfId="2232"/>
    <cellStyle name="Calc Currency (2) 5" xfId="2234"/>
    <cellStyle name="Calc Currency (2) 6" xfId="2237"/>
    <cellStyle name="Calc Currency (2) 7" xfId="2241"/>
    <cellStyle name="Calc Currency (2) 8" xfId="2243"/>
    <cellStyle name="Calc Currency (2) 9" xfId="985"/>
    <cellStyle name="Calc Percent (0)" xfId="2244"/>
    <cellStyle name="Calc Percent (0) 10" xfId="2246"/>
    <cellStyle name="Calc Percent (0) 11" xfId="2247"/>
    <cellStyle name="Calc Percent (0) 12" xfId="2248"/>
    <cellStyle name="Calc Percent (0) 13" xfId="792"/>
    <cellStyle name="Calc Percent (0) 14" xfId="2249"/>
    <cellStyle name="Calc Percent (0) 15" xfId="2250"/>
    <cellStyle name="Calc Percent (0) 16" xfId="2251"/>
    <cellStyle name="Calc Percent (0) 2" xfId="2252"/>
    <cellStyle name="Calc Percent (0) 3" xfId="2253"/>
    <cellStyle name="Calc Percent (0) 4" xfId="2254"/>
    <cellStyle name="Calc Percent (0) 5" xfId="1968"/>
    <cellStyle name="Calc Percent (0) 6" xfId="2255"/>
    <cellStyle name="Calc Percent (0) 7" xfId="1659"/>
    <cellStyle name="Calc Percent (0) 8" xfId="2256"/>
    <cellStyle name="Calc Percent (0) 9" xfId="2258"/>
    <cellStyle name="Calc Percent (1)" xfId="2259"/>
    <cellStyle name="Calc Percent (1) 10" xfId="2260"/>
    <cellStyle name="Calc Percent (1) 11" xfId="1927"/>
    <cellStyle name="Calc Percent (1) 12" xfId="2261"/>
    <cellStyle name="Calc Percent (1) 13" xfId="361"/>
    <cellStyle name="Calc Percent (1) 14" xfId="2262"/>
    <cellStyle name="Calc Percent (1) 15" xfId="843"/>
    <cellStyle name="Calc Percent (1) 16" xfId="2263"/>
    <cellStyle name="Calc Percent (1) 2" xfId="1440"/>
    <cellStyle name="Calc Percent (1) 3" xfId="2264"/>
    <cellStyle name="Calc Percent (1) 4" xfId="2265"/>
    <cellStyle name="Calc Percent (1) 5" xfId="2266"/>
    <cellStyle name="Calc Percent (1) 6" xfId="2267"/>
    <cellStyle name="Calc Percent (1) 7" xfId="2268"/>
    <cellStyle name="Calc Percent (1) 8" xfId="750"/>
    <cellStyle name="Calc Percent (1) 9" xfId="2269"/>
    <cellStyle name="Calc Percent (2)" xfId="537"/>
    <cellStyle name="Calc Percent (2) 10" xfId="1415"/>
    <cellStyle name="Calc Percent (2) 11" xfId="2270"/>
    <cellStyle name="Calc Percent (2) 12" xfId="2272"/>
    <cellStyle name="Calc Percent (2) 13" xfId="1171"/>
    <cellStyle name="Calc Percent (2) 14" xfId="1920"/>
    <cellStyle name="Calc Percent (2) 15" xfId="2273"/>
    <cellStyle name="Calc Percent (2) 16" xfId="2274"/>
    <cellStyle name="Calc Percent (2) 17" xfId="4406"/>
    <cellStyle name="Calc Percent (2) 2" xfId="2276"/>
    <cellStyle name="Calc Percent (2) 3" xfId="2277"/>
    <cellStyle name="Calc Percent (2) 4" xfId="2278"/>
    <cellStyle name="Calc Percent (2) 5" xfId="2280"/>
    <cellStyle name="Calc Percent (2) 6" xfId="2281"/>
    <cellStyle name="Calc Percent (2) 7" xfId="219"/>
    <cellStyle name="Calc Percent (2) 8" xfId="2285"/>
    <cellStyle name="Calc Percent (2) 9" xfId="2286"/>
    <cellStyle name="Calc Units (0)" xfId="2287"/>
    <cellStyle name="Calc Units (0) 10" xfId="2289"/>
    <cellStyle name="Calc Units (0) 11" xfId="849"/>
    <cellStyle name="Calc Units (0) 12" xfId="626"/>
    <cellStyle name="Calc Units (0) 13" xfId="2290"/>
    <cellStyle name="Calc Units (0) 14" xfId="2292"/>
    <cellStyle name="Calc Units (0) 15" xfId="2294"/>
    <cellStyle name="Calc Units (0) 16" xfId="2295"/>
    <cellStyle name="Calc Units (0) 2" xfId="2297"/>
    <cellStyle name="Calc Units (0) 3" xfId="2299"/>
    <cellStyle name="Calc Units (0) 4" xfId="2300"/>
    <cellStyle name="Calc Units (0) 5" xfId="2301"/>
    <cellStyle name="Calc Units (0) 6" xfId="2304"/>
    <cellStyle name="Calc Units (0) 7" xfId="2307"/>
    <cellStyle name="Calc Units (0) 8" xfId="2311"/>
    <cellStyle name="Calc Units (0) 9" xfId="2313"/>
    <cellStyle name="Calc Units (1)" xfId="2314"/>
    <cellStyle name="Calc Units (1) 10" xfId="1691"/>
    <cellStyle name="Calc Units (1) 11" xfId="2315"/>
    <cellStyle name="Calc Units (1) 12" xfId="2316"/>
    <cellStyle name="Calc Units (1) 13" xfId="2317"/>
    <cellStyle name="Calc Units (1) 14" xfId="2318"/>
    <cellStyle name="Calc Units (1) 15" xfId="2319"/>
    <cellStyle name="Calc Units (1) 16" xfId="2321"/>
    <cellStyle name="Calc Units (1) 2" xfId="2322"/>
    <cellStyle name="Calc Units (1) 3" xfId="1215"/>
    <cellStyle name="Calc Units (1) 4" xfId="2066"/>
    <cellStyle name="Calc Units (1) 5" xfId="2323"/>
    <cellStyle name="Calc Units (1) 6" xfId="2324"/>
    <cellStyle name="Calc Units (1) 7" xfId="2325"/>
    <cellStyle name="Calc Units (1) 8" xfId="2326"/>
    <cellStyle name="Calc Units (1) 9" xfId="2327"/>
    <cellStyle name="Calc Units (2)" xfId="2328"/>
    <cellStyle name="Calc Units (2) 10" xfId="2329"/>
    <cellStyle name="Calc Units (2) 11" xfId="2330"/>
    <cellStyle name="Calc Units (2) 12" xfId="2331"/>
    <cellStyle name="Calc Units (2) 13" xfId="2333"/>
    <cellStyle name="Calc Units (2) 14" xfId="2334"/>
    <cellStyle name="Calc Units (2) 15" xfId="2335"/>
    <cellStyle name="Calc Units (2) 16" xfId="2337"/>
    <cellStyle name="Calc Units (2) 2" xfId="2339"/>
    <cellStyle name="Calc Units (2) 3" xfId="2341"/>
    <cellStyle name="Calc Units (2) 4" xfId="2344"/>
    <cellStyle name="Calc Units (2) 5" xfId="2348"/>
    <cellStyle name="Calc Units (2) 6" xfId="2350"/>
    <cellStyle name="Calc Units (2) 7" xfId="2351"/>
    <cellStyle name="Calc Units (2) 8" xfId="2352"/>
    <cellStyle name="Calc Units (2) 9" xfId="1924"/>
    <cellStyle name="Calculation" xfId="26" builtinId="22" customBuiltin="1"/>
    <cellStyle name="Calculation 2" xfId="1195"/>
    <cellStyle name="category" xfId="2353"/>
    <cellStyle name="category 2" xfId="2354"/>
    <cellStyle name="Centered Heading" xfId="2355"/>
    <cellStyle name="Cerrency_Sheet2_XANGDAU" xfId="2356"/>
    <cellStyle name="Check Cell" xfId="27" builtinId="23" customBuiltin="1"/>
    <cellStyle name="Check Cell 2" xfId="2357"/>
    <cellStyle name="Chi phÝ kh¸c_Book1" xfId="2359"/>
    <cellStyle name="CHUONG" xfId="2091"/>
    <cellStyle name="CHUONG 2" xfId="4641"/>
    <cellStyle name="Column_Title" xfId="2360"/>
    <cellStyle name="Comma" xfId="28" builtinId="3"/>
    <cellStyle name="Comma  - Style1" xfId="2361"/>
    <cellStyle name="Comma  - Style2" xfId="2362"/>
    <cellStyle name="Comma  - Style3" xfId="297"/>
    <cellStyle name="Comma  - Style4" xfId="2365"/>
    <cellStyle name="Comma  - Style5" xfId="2367"/>
    <cellStyle name="Comma  - Style6" xfId="2370"/>
    <cellStyle name="Comma  - Style7" xfId="2371"/>
    <cellStyle name="Comma  - Style8" xfId="2372"/>
    <cellStyle name="Comma %" xfId="2375"/>
    <cellStyle name="Comma % 10" xfId="2377"/>
    <cellStyle name="Comma % 11" xfId="2378"/>
    <cellStyle name="Comma % 12" xfId="495"/>
    <cellStyle name="Comma % 13" xfId="2381"/>
    <cellStyle name="Comma % 14" xfId="2382"/>
    <cellStyle name="Comma % 15" xfId="2383"/>
    <cellStyle name="Comma % 2" xfId="2385"/>
    <cellStyle name="Comma % 3" xfId="2386"/>
    <cellStyle name="Comma % 4" xfId="2387"/>
    <cellStyle name="Comma % 5" xfId="126"/>
    <cellStyle name="Comma % 6" xfId="590"/>
    <cellStyle name="Comma % 7" xfId="2388"/>
    <cellStyle name="Comma % 8" xfId="2389"/>
    <cellStyle name="Comma % 9" xfId="2022"/>
    <cellStyle name="Comma [0] 10" xfId="2393"/>
    <cellStyle name="Comma [0] 11" xfId="29"/>
    <cellStyle name="Comma [0] 11 2" xfId="2395"/>
    <cellStyle name="Comma [0] 2" xfId="2397"/>
    <cellStyle name="Comma [0] 2 10" xfId="2398"/>
    <cellStyle name="Comma [0] 2 11" xfId="2399"/>
    <cellStyle name="Comma [0] 2 12" xfId="2400"/>
    <cellStyle name="Comma [0] 2 13" xfId="819"/>
    <cellStyle name="Comma [0] 2 14" xfId="2401"/>
    <cellStyle name="Comma [0] 2 15" xfId="773"/>
    <cellStyle name="Comma [0] 2 16" xfId="1317"/>
    <cellStyle name="Comma [0] 2 17" xfId="2403"/>
    <cellStyle name="Comma [0] 2 18" xfId="2407"/>
    <cellStyle name="Comma [0] 2 19" xfId="1800"/>
    <cellStyle name="Comma [0] 2 2" xfId="2409"/>
    <cellStyle name="Comma [0] 2 2 2" xfId="2410"/>
    <cellStyle name="Comma [0] 2 20" xfId="774"/>
    <cellStyle name="Comma [0] 2 21" xfId="1318"/>
    <cellStyle name="Comma [0] 2 22" xfId="2404"/>
    <cellStyle name="Comma [0] 2 23" xfId="2408"/>
    <cellStyle name="Comma [0] 2 24" xfId="1801"/>
    <cellStyle name="Comma [0] 2 25" xfId="2411"/>
    <cellStyle name="Comma [0] 2 26" xfId="2412"/>
    <cellStyle name="Comma [0] 2 3" xfId="2414"/>
    <cellStyle name="Comma [0] 2 4" xfId="2415"/>
    <cellStyle name="Comma [0] 2 5" xfId="2416"/>
    <cellStyle name="Comma [0] 2 6" xfId="2417"/>
    <cellStyle name="Comma [0] 2 7" xfId="1902"/>
    <cellStyle name="Comma [0] 2 8" xfId="1104"/>
    <cellStyle name="Comma [0] 2 9" xfId="2418"/>
    <cellStyle name="Comma [0] 2_05-12  KH trung han 2016-2020 - Liem Thinh edited" xfId="2420"/>
    <cellStyle name="Comma [0] 3" xfId="2422"/>
    <cellStyle name="Comma [0] 3 2" xfId="2425"/>
    <cellStyle name="Comma [0] 3 3" xfId="2428"/>
    <cellStyle name="Comma [0] 4" xfId="2430"/>
    <cellStyle name="Comma [0] 5" xfId="2432"/>
    <cellStyle name="Comma [0] 6" xfId="2434"/>
    <cellStyle name="Comma [0] 7" xfId="2435"/>
    <cellStyle name="Comma [0] 8" xfId="2436"/>
    <cellStyle name="Comma [0] 9" xfId="2437"/>
    <cellStyle name="Comma [00]" xfId="2440"/>
    <cellStyle name="Comma [00] 10" xfId="2441"/>
    <cellStyle name="Comma [00] 11" xfId="605"/>
    <cellStyle name="Comma [00] 12" xfId="2442"/>
    <cellStyle name="Comma [00] 13" xfId="2444"/>
    <cellStyle name="Comma [00] 14" xfId="2446"/>
    <cellStyle name="Comma [00] 15" xfId="1854"/>
    <cellStyle name="Comma [00] 16" xfId="1299"/>
    <cellStyle name="Comma [00] 2" xfId="1455"/>
    <cellStyle name="Comma [00] 3" xfId="2447"/>
    <cellStyle name="Comma [00] 4" xfId="2450"/>
    <cellStyle name="Comma [00] 5" xfId="2451"/>
    <cellStyle name="Comma [00] 6" xfId="2452"/>
    <cellStyle name="Comma [00] 7" xfId="2453"/>
    <cellStyle name="Comma [00] 8" xfId="2455"/>
    <cellStyle name="Comma [00] 9" xfId="503"/>
    <cellStyle name="Comma 0.0" xfId="2456"/>
    <cellStyle name="Comma 0.0%" xfId="2457"/>
    <cellStyle name="Comma 0.00" xfId="2458"/>
    <cellStyle name="Comma 0.00%" xfId="2461"/>
    <cellStyle name="Comma 0.000" xfId="2462"/>
    <cellStyle name="Comma 0.000%" xfId="1524"/>
    <cellStyle name="Comma 10" xfId="2463"/>
    <cellStyle name="Comma 10 10" xfId="1546"/>
    <cellStyle name="Comma 10 2" xfId="2464"/>
    <cellStyle name="Comma 10 2 2" xfId="2465"/>
    <cellStyle name="Comma 10 3" xfId="2466"/>
    <cellStyle name="Comma 10 3 2" xfId="337"/>
    <cellStyle name="Comma 10 3 3 2" xfId="2468"/>
    <cellStyle name="Comma 11" xfId="68"/>
    <cellStyle name="Comma 11 2" xfId="2470"/>
    <cellStyle name="Comma 11 3" xfId="2471"/>
    <cellStyle name="Comma 11 3 2" xfId="2472"/>
    <cellStyle name="Comma 11 3 3" xfId="2474"/>
    <cellStyle name="Comma 12" xfId="2476"/>
    <cellStyle name="Comma 12 2" xfId="417"/>
    <cellStyle name="Comma 12 2 2" xfId="30"/>
    <cellStyle name="Comma 12 3" xfId="2477"/>
    <cellStyle name="Comma 13" xfId="2478"/>
    <cellStyle name="Comma 13 2" xfId="2479"/>
    <cellStyle name="Comma 13 2 2" xfId="2480"/>
    <cellStyle name="Comma 13 2 2 2" xfId="2483"/>
    <cellStyle name="Comma 13 2 2 2 2" xfId="2485"/>
    <cellStyle name="Comma 13 2 2 2 3" xfId="2487"/>
    <cellStyle name="Comma 13 2 2 3" xfId="2490"/>
    <cellStyle name="Comma 13 2 2 4" xfId="2493"/>
    <cellStyle name="Comma 13 2 2 5" xfId="116"/>
    <cellStyle name="Comma 13 2 3" xfId="2494"/>
    <cellStyle name="Comma 13 2 3 2" xfId="2496"/>
    <cellStyle name="Comma 13 2 4" xfId="2498"/>
    <cellStyle name="Comma 13 2 5" xfId="2499"/>
    <cellStyle name="Comma 13 3" xfId="2500"/>
    <cellStyle name="Comma 13 4" xfId="2501"/>
    <cellStyle name="Comma 14" xfId="2502"/>
    <cellStyle name="Comma 14 2" xfId="2503"/>
    <cellStyle name="Comma 14 2 2" xfId="2504"/>
    <cellStyle name="Comma 14 3" xfId="2505"/>
    <cellStyle name="Comma 15" xfId="2506"/>
    <cellStyle name="Comma 15 2" xfId="1613"/>
    <cellStyle name="Comma 15 3" xfId="1220"/>
    <cellStyle name="Comma 16" xfId="2508"/>
    <cellStyle name="Comma 16 2" xfId="1458"/>
    <cellStyle name="Comma 16 3" xfId="77"/>
    <cellStyle name="Comma 16 3 2" xfId="1188"/>
    <cellStyle name="Comma 16 3 2 2" xfId="1484"/>
    <cellStyle name="Comma 16 3 2 2 2" xfId="4533"/>
    <cellStyle name="Comma 16 3 2 3" xfId="4482"/>
    <cellStyle name="Comma 16 3 3" xfId="2179"/>
    <cellStyle name="Comma 16 3 3 2" xfId="2146"/>
    <cellStyle name="Comma 16 3 3 2 2" xfId="4657"/>
    <cellStyle name="Comma 16 3 3 3" xfId="4662"/>
    <cellStyle name="Comma 16 3 4" xfId="2513"/>
    <cellStyle name="Comma 16 3 4 2" xfId="4707"/>
    <cellStyle name="Comma 16 3 5" xfId="4706"/>
    <cellStyle name="Comma 16 3 6" xfId="2510"/>
    <cellStyle name="Comma 17" xfId="2514"/>
    <cellStyle name="Comma 17 2" xfId="66"/>
    <cellStyle name="Comma 17 2 2" xfId="1016"/>
    <cellStyle name="Comma 17 3" xfId="2517"/>
    <cellStyle name="Comma 17 4" xfId="2519"/>
    <cellStyle name="Comma 18" xfId="2520"/>
    <cellStyle name="Comma 18 2" xfId="2524"/>
    <cellStyle name="Comma 18 3" xfId="2527"/>
    <cellStyle name="Comma 19" xfId="2529"/>
    <cellStyle name="Comma 19 2" xfId="1957"/>
    <cellStyle name="Comma 2" xfId="2117"/>
    <cellStyle name="Comma 2 10" xfId="1681"/>
    <cellStyle name="Comma 2 11" xfId="2531"/>
    <cellStyle name="Comma 2 12" xfId="795"/>
    <cellStyle name="Comma 2 13" xfId="170"/>
    <cellStyle name="Comma 2 14" xfId="2532"/>
    <cellStyle name="Comma 2 15" xfId="2534"/>
    <cellStyle name="Comma 2 16" xfId="2536"/>
    <cellStyle name="Comma 2 17" xfId="2538"/>
    <cellStyle name="Comma 2 18" xfId="2541"/>
    <cellStyle name="Comma 2 19" xfId="2543"/>
    <cellStyle name="Comma 2 2" xfId="2443"/>
    <cellStyle name="Comma 2 2 10" xfId="2224"/>
    <cellStyle name="Comma 2 2 11" xfId="2226"/>
    <cellStyle name="Comma 2 2 12" xfId="2228"/>
    <cellStyle name="Comma 2 2 13" xfId="2545"/>
    <cellStyle name="Comma 2 2 14" xfId="588"/>
    <cellStyle name="Comma 2 2 15" xfId="2546"/>
    <cellStyle name="Comma 2 2 16" xfId="483"/>
    <cellStyle name="Comma 2 2 17" xfId="867"/>
    <cellStyle name="Comma 2 2 18" xfId="2548"/>
    <cellStyle name="Comma 2 2 19" xfId="2551"/>
    <cellStyle name="Comma 2 2 2" xfId="2555"/>
    <cellStyle name="Comma 2 2 2 10" xfId="70"/>
    <cellStyle name="Comma 2 2 2 11" xfId="2557"/>
    <cellStyle name="Comma 2 2 2 12" xfId="2559"/>
    <cellStyle name="Comma 2 2 2 13" xfId="2561"/>
    <cellStyle name="Comma 2 2 2 14" xfId="291"/>
    <cellStyle name="Comma 2 2 2 15" xfId="349"/>
    <cellStyle name="Comma 2 2 2 16" xfId="580"/>
    <cellStyle name="Comma 2 2 2 17" xfId="2562"/>
    <cellStyle name="Comma 2 2 2 18" xfId="1882"/>
    <cellStyle name="Comma 2 2 2 19" xfId="2564"/>
    <cellStyle name="Comma 2 2 2 2" xfId="648"/>
    <cellStyle name="Comma 2 2 2 2 2" xfId="2568"/>
    <cellStyle name="Comma 2 2 2 20" xfId="350"/>
    <cellStyle name="Comma 2 2 2 21" xfId="581"/>
    <cellStyle name="Comma 2 2 2 22" xfId="2563"/>
    <cellStyle name="Comma 2 2 2 23" xfId="1883"/>
    <cellStyle name="Comma 2 2 2 24" xfId="2565"/>
    <cellStyle name="Comma 2 2 2 3" xfId="2569"/>
    <cellStyle name="Comma 2 2 2 4" xfId="1292"/>
    <cellStyle name="Comma 2 2 2 5" xfId="2571"/>
    <cellStyle name="Comma 2 2 2 6" xfId="1358"/>
    <cellStyle name="Comma 2 2 2 7" xfId="2573"/>
    <cellStyle name="Comma 2 2 2 8" xfId="462"/>
    <cellStyle name="Comma 2 2 2 9" xfId="1522"/>
    <cellStyle name="Comma 2 2 20" xfId="2547"/>
    <cellStyle name="Comma 2 2 21" xfId="484"/>
    <cellStyle name="Comma 2 2 22" xfId="868"/>
    <cellStyle name="Comma 2 2 23" xfId="2549"/>
    <cellStyle name="Comma 2 2 24" xfId="2552"/>
    <cellStyle name="Comma 2 2 24 2" xfId="2574"/>
    <cellStyle name="Comma 2 2 25" xfId="2575"/>
    <cellStyle name="Comma 2 2 3" xfId="831"/>
    <cellStyle name="Comma 2 2 3 2" xfId="2577"/>
    <cellStyle name="Comma 2 2 4" xfId="515"/>
    <cellStyle name="Comma 2 2 5" xfId="2578"/>
    <cellStyle name="Comma 2 2 6" xfId="835"/>
    <cellStyle name="Comma 2 2 7" xfId="2579"/>
    <cellStyle name="Comma 2 2 8" xfId="2580"/>
    <cellStyle name="Comma 2 2 9" xfId="2039"/>
    <cellStyle name="Comma 2 2_05-12  KH trung han 2016-2020 - Liem Thinh edited" xfId="2582"/>
    <cellStyle name="Comma 2 20" xfId="2535"/>
    <cellStyle name="Comma 2 21" xfId="2537"/>
    <cellStyle name="Comma 2 22" xfId="2539"/>
    <cellStyle name="Comma 2 23" xfId="2542"/>
    <cellStyle name="Comma 2 24" xfId="2544"/>
    <cellStyle name="Comma 2 25" xfId="2583"/>
    <cellStyle name="Comma 2 26" xfId="1831"/>
    <cellStyle name="Comma 2 26 2" xfId="2586"/>
    <cellStyle name="Comma 2 27" xfId="539"/>
    <cellStyle name="Comma 2 27 2" xfId="4407"/>
    <cellStyle name="Comma 2 3" xfId="2445"/>
    <cellStyle name="Comma 2 3 2" xfId="2588"/>
    <cellStyle name="Comma 2 3 2 2" xfId="2591"/>
    <cellStyle name="Comma 2 3 2 3" xfId="2009"/>
    <cellStyle name="Comma 2 3 3" xfId="2594"/>
    <cellStyle name="Comma 2 4" xfId="1852"/>
    <cellStyle name="Comma 2 4 2" xfId="2597"/>
    <cellStyle name="Comma 2 5" xfId="1298"/>
    <cellStyle name="Comma 2 5 2" xfId="2600"/>
    <cellStyle name="Comma 2 5 3" xfId="2603"/>
    <cellStyle name="Comma 2 6" xfId="2604"/>
    <cellStyle name="Comma 2 7" xfId="2605"/>
    <cellStyle name="Comma 2 8" xfId="2606"/>
    <cellStyle name="Comma 2 9" xfId="2607"/>
    <cellStyle name="Comma 2_05-12  KH trung han 2016-2020 - Liem Thinh edited" xfId="2346"/>
    <cellStyle name="Comma 20" xfId="2507"/>
    <cellStyle name="Comma 20 2" xfId="1614"/>
    <cellStyle name="Comma 20 3" xfId="1221"/>
    <cellStyle name="Comma 21" xfId="2509"/>
    <cellStyle name="Comma 21 2" xfId="1459"/>
    <cellStyle name="Comma 21 3" xfId="2511"/>
    <cellStyle name="Comma 22" xfId="2515"/>
    <cellStyle name="Comma 22 2" xfId="1017"/>
    <cellStyle name="Comma 22 3" xfId="2518"/>
    <cellStyle name="Comma 23" xfId="2521"/>
    <cellStyle name="Comma 23 2" xfId="2525"/>
    <cellStyle name="Comma 23 3" xfId="2528"/>
    <cellStyle name="Comma 24" xfId="2530"/>
    <cellStyle name="Comma 24 2" xfId="1958"/>
    <cellStyle name="Comma 25" xfId="2608"/>
    <cellStyle name="Comma 25 2" xfId="2610"/>
    <cellStyle name="Comma 26" xfId="2612"/>
    <cellStyle name="Comma 26 2" xfId="973"/>
    <cellStyle name="Comma 27" xfId="2423"/>
    <cellStyle name="Comma 27 2" xfId="2614"/>
    <cellStyle name="Comma 28" xfId="2426"/>
    <cellStyle name="Comma 28 2" xfId="2617"/>
    <cellStyle name="Comma 29" xfId="2619"/>
    <cellStyle name="Comma 29 2" xfId="2621"/>
    <cellStyle name="Comma 3" xfId="31"/>
    <cellStyle name="Comma 3 2" xfId="1117"/>
    <cellStyle name="Comma 3 2 10" xfId="92"/>
    <cellStyle name="Comma 3 2 11" xfId="2625"/>
    <cellStyle name="Comma 3 2 12" xfId="1668"/>
    <cellStyle name="Comma 3 2 13" xfId="2626"/>
    <cellStyle name="Comma 3 2 14" xfId="2627"/>
    <cellStyle name="Comma 3 2 15" xfId="2629"/>
    <cellStyle name="Comma 3 2 2" xfId="1264"/>
    <cellStyle name="Comma 3 2 2 2" xfId="2630"/>
    <cellStyle name="Comma 3 2 2 3" xfId="2631"/>
    <cellStyle name="Comma 3 2 3" xfId="2111"/>
    <cellStyle name="Comma 3 2 3 2" xfId="2632"/>
    <cellStyle name="Comma 3 2 3 3" xfId="2634"/>
    <cellStyle name="Comma 3 2 4" xfId="2635"/>
    <cellStyle name="Comma 3 2 5" xfId="2636"/>
    <cellStyle name="Comma 3 2 6" xfId="1891"/>
    <cellStyle name="Comma 3 2 7" xfId="152"/>
    <cellStyle name="Comma 3 2 8" xfId="2191"/>
    <cellStyle name="Comma 3 2 9" xfId="1525"/>
    <cellStyle name="Comma 3 3" xfId="2637"/>
    <cellStyle name="Comma 3 3 2" xfId="2639"/>
    <cellStyle name="Comma 3 3 3" xfId="2641"/>
    <cellStyle name="Comma 3 4" xfId="2642"/>
    <cellStyle name="Comma 3 4 2" xfId="2390"/>
    <cellStyle name="Comma 3 4 3" xfId="2394"/>
    <cellStyle name="Comma 3 5" xfId="2643"/>
    <cellStyle name="Comma 3 5 2" xfId="2644"/>
    <cellStyle name="Comma 3 6" xfId="32"/>
    <cellStyle name="Comma 3 6 2" xfId="2648"/>
    <cellStyle name="Comma 3 6 3" xfId="2000"/>
    <cellStyle name="Comma 3 7" xfId="2623"/>
    <cellStyle name="Comma 3_Biểu 14 - KH2015 dự án ODA" xfId="2650"/>
    <cellStyle name="Comma 30" xfId="33"/>
    <cellStyle name="Comma 30 2" xfId="2611"/>
    <cellStyle name="Comma 30 3" xfId="2609"/>
    <cellStyle name="Comma 31" xfId="2613"/>
    <cellStyle name="Comma 31 2" xfId="974"/>
    <cellStyle name="Comma 32" xfId="2424"/>
    <cellStyle name="Comma 32 2" xfId="2615"/>
    <cellStyle name="Comma 32 2 2" xfId="2651"/>
    <cellStyle name="Comma 32 3" xfId="2652"/>
    <cellStyle name="Comma 33" xfId="2427"/>
    <cellStyle name="Comma 33 2" xfId="2618"/>
    <cellStyle name="Comma 34" xfId="2620"/>
    <cellStyle name="Comma 34 2" xfId="2622"/>
    <cellStyle name="Comma 35" xfId="2653"/>
    <cellStyle name="Comma 35 2" xfId="1355"/>
    <cellStyle name="Comma 35 3" xfId="1461"/>
    <cellStyle name="Comma 35 3 2" xfId="1463"/>
    <cellStyle name="Comma 35 3 2 2" xfId="4528"/>
    <cellStyle name="Comma 35 3 3" xfId="4527"/>
    <cellStyle name="Comma 35 4" xfId="2655"/>
    <cellStyle name="Comma 35 4 2" xfId="2657"/>
    <cellStyle name="Comma 35 4 2 2" xfId="4725"/>
    <cellStyle name="Comma 35 4 3" xfId="4723"/>
    <cellStyle name="Comma 36" xfId="958"/>
    <cellStyle name="Comma 36 2" xfId="2658"/>
    <cellStyle name="Comma 37" xfId="2481"/>
    <cellStyle name="Comma 37 2" xfId="2484"/>
    <cellStyle name="Comma 38" xfId="2488"/>
    <cellStyle name="Comma 39" xfId="2491"/>
    <cellStyle name="Comma 39 2" xfId="2310"/>
    <cellStyle name="Comma 4" xfId="34"/>
    <cellStyle name="Comma 4 10" xfId="2659"/>
    <cellStyle name="Comma 4 11" xfId="2661"/>
    <cellStyle name="Comma 4 12" xfId="1182"/>
    <cellStyle name="Comma 4 13" xfId="2663"/>
    <cellStyle name="Comma 4 14" xfId="2665"/>
    <cellStyle name="Comma 4 15" xfId="2667"/>
    <cellStyle name="Comma 4 16" xfId="2669"/>
    <cellStyle name="Comma 4 17" xfId="2671"/>
    <cellStyle name="Comma 4 18" xfId="2674"/>
    <cellStyle name="Comma 4 19" xfId="988"/>
    <cellStyle name="Comma 4 2" xfId="879"/>
    <cellStyle name="Comma 4 2 2" xfId="2675"/>
    <cellStyle name="Comma 4 2 5" xfId="72"/>
    <cellStyle name="Comma 4 20" xfId="953"/>
    <cellStyle name="Comma 4 3" xfId="2676"/>
    <cellStyle name="Comma 4 3 2" xfId="2677"/>
    <cellStyle name="Comma 4 3 2 2" xfId="2678"/>
    <cellStyle name="Comma 4 3 3" xfId="2680"/>
    <cellStyle name="Comma 4 4" xfId="2681"/>
    <cellStyle name="Comma 4 4 2" xfId="2683"/>
    <cellStyle name="Comma 4 4 3" xfId="2684"/>
    <cellStyle name="Comma 4 4 4" xfId="2685"/>
    <cellStyle name="Comma 4 5" xfId="1755"/>
    <cellStyle name="Comma 4 6" xfId="1409"/>
    <cellStyle name="Comma 4 7" xfId="2686"/>
    <cellStyle name="Comma 4 8" xfId="2687"/>
    <cellStyle name="Comma 4 9" xfId="2689"/>
    <cellStyle name="Comma 4_THEO DOI THUC HIEN (GỐC 1)" xfId="2369"/>
    <cellStyle name="Comma 40" xfId="2654"/>
    <cellStyle name="Comma 40 2" xfId="1356"/>
    <cellStyle name="Comma 41" xfId="959"/>
    <cellStyle name="Comma 42" xfId="2482"/>
    <cellStyle name="Comma 43" xfId="2489"/>
    <cellStyle name="Comma 44" xfId="2492"/>
    <cellStyle name="Comma 45" xfId="113"/>
    <cellStyle name="Comma 46" xfId="2690"/>
    <cellStyle name="Comma 47" xfId="2692"/>
    <cellStyle name="Comma 48" xfId="2694"/>
    <cellStyle name="Comma 49" xfId="2695"/>
    <cellStyle name="Comma 5" xfId="2698"/>
    <cellStyle name="Comma 5 10" xfId="2699"/>
    <cellStyle name="Comma 5 11" xfId="2700"/>
    <cellStyle name="Comma 5 12" xfId="2196"/>
    <cellStyle name="Comma 5 13" xfId="1833"/>
    <cellStyle name="Comma 5 14" xfId="898"/>
    <cellStyle name="Comma 5 15" xfId="2701"/>
    <cellStyle name="Comma 5 16" xfId="2705"/>
    <cellStyle name="Comma 5 17" xfId="1380"/>
    <cellStyle name="Comma 5 17 2" xfId="2707"/>
    <cellStyle name="Comma 5 18" xfId="2708"/>
    <cellStyle name="Comma 5 19" xfId="260"/>
    <cellStyle name="Comma 5 2" xfId="2712"/>
    <cellStyle name="Comma 5 2 2" xfId="129"/>
    <cellStyle name="Comma 5 20" xfId="2702"/>
    <cellStyle name="Comma 5 3" xfId="2714"/>
    <cellStyle name="Comma 5 3 2" xfId="2081"/>
    <cellStyle name="Comma 5 4" xfId="2715"/>
    <cellStyle name="Comma 5 4 2" xfId="262"/>
    <cellStyle name="Comma 5 5" xfId="1473"/>
    <cellStyle name="Comma 5 5 2" xfId="998"/>
    <cellStyle name="Comma 5 6" xfId="2718"/>
    <cellStyle name="Comma 5 7" xfId="2719"/>
    <cellStyle name="Comma 5 8" xfId="2722"/>
    <cellStyle name="Comma 5 9" xfId="2723"/>
    <cellStyle name="Comma 5_05-12  KH trung han 2016-2020 - Liem Thinh edited" xfId="2727"/>
    <cellStyle name="Comma 50" xfId="114"/>
    <cellStyle name="Comma 50 2" xfId="602"/>
    <cellStyle name="Comma 50 2 2" xfId="4413"/>
    <cellStyle name="Comma 50 3" xfId="4339"/>
    <cellStyle name="Comma 51" xfId="2691"/>
    <cellStyle name="Comma 51 2" xfId="616"/>
    <cellStyle name="Comma 51 2 2" xfId="4414"/>
    <cellStyle name="Comma 51 3" xfId="4727"/>
    <cellStyle name="Comma 52" xfId="2693"/>
    <cellStyle name="Comma 53" xfId="6109"/>
    <cellStyle name="Comma 54" xfId="6057"/>
    <cellStyle name="Comma 6" xfId="2728"/>
    <cellStyle name="Comma 6 2" xfId="2730"/>
    <cellStyle name="Comma 6 2 2" xfId="2731"/>
    <cellStyle name="Comma 6 3" xfId="2733"/>
    <cellStyle name="Comma 6 4" xfId="2735"/>
    <cellStyle name="Comma 7" xfId="2736"/>
    <cellStyle name="Comma 7 2" xfId="2737"/>
    <cellStyle name="Comma 7 3" xfId="2738"/>
    <cellStyle name="Comma 7 3 2" xfId="2739"/>
    <cellStyle name="Comma 7_20131129 Nhu cau 2014_TPCP ODA (co hoan ung)" xfId="2743"/>
    <cellStyle name="Comma 8" xfId="2745"/>
    <cellStyle name="Comma 8 2" xfId="2746"/>
    <cellStyle name="Comma 8 2 2" xfId="190"/>
    <cellStyle name="Comma 8 3" xfId="633"/>
    <cellStyle name="Comma 8 4" xfId="2747"/>
    <cellStyle name="Comma 9" xfId="2392"/>
    <cellStyle name="Comma 9 2" xfId="2749"/>
    <cellStyle name="Comma 9 2 2" xfId="2750"/>
    <cellStyle name="Comma 9 2 3" xfId="2751"/>
    <cellStyle name="Comma 9 3" xfId="2752"/>
    <cellStyle name="Comma 9 3 2" xfId="2753"/>
    <cellStyle name="Comma 9 4" xfId="365"/>
    <cellStyle name="Comma 9 5" xfId="2754"/>
    <cellStyle name="comma zerodec" xfId="1201"/>
    <cellStyle name="Comma0" xfId="2755"/>
    <cellStyle name="Comma0 10" xfId="1246"/>
    <cellStyle name="Comma0 11" xfId="2757"/>
    <cellStyle name="Comma0 12" xfId="224"/>
    <cellStyle name="Comma0 13" xfId="2758"/>
    <cellStyle name="Comma0 14" xfId="2761"/>
    <cellStyle name="Comma0 15" xfId="2762"/>
    <cellStyle name="Comma0 16" xfId="2011"/>
    <cellStyle name="Comma0 2" xfId="2763"/>
    <cellStyle name="Comma0 2 2" xfId="2764"/>
    <cellStyle name="Comma0 3" xfId="2766"/>
    <cellStyle name="Comma0 4" xfId="956"/>
    <cellStyle name="Comma0 5" xfId="2769"/>
    <cellStyle name="Comma0 6" xfId="2770"/>
    <cellStyle name="Comma0 7" xfId="2772"/>
    <cellStyle name="Comma0 8" xfId="2773"/>
    <cellStyle name="Comma0 9" xfId="1857"/>
    <cellStyle name="Company Name" xfId="2775"/>
    <cellStyle name="cong" xfId="2777"/>
    <cellStyle name="cong 2" xfId="4748"/>
    <cellStyle name="Copied" xfId="2628"/>
    <cellStyle name="Co聭ma_Sheet1" xfId="2778"/>
    <cellStyle name="CR Comma" xfId="1865"/>
    <cellStyle name="CR Currency" xfId="1948"/>
    <cellStyle name="Credit" xfId="2779"/>
    <cellStyle name="Credit subtotal" xfId="2780"/>
    <cellStyle name="Credit subtotal 2" xfId="5761"/>
    <cellStyle name="Credit Total" xfId="2781"/>
    <cellStyle name="Cࡵrrency_Sheet1_PRODUCTĠ" xfId="2782"/>
    <cellStyle name="Curråncy [0]_FCST_RESULTS" xfId="2783"/>
    <cellStyle name="Currency %" xfId="2556"/>
    <cellStyle name="Currency % 10" xfId="2231"/>
    <cellStyle name="Currency % 11" xfId="2233"/>
    <cellStyle name="Currency % 12" xfId="2236"/>
    <cellStyle name="Currency % 13" xfId="2240"/>
    <cellStyle name="Currency % 14" xfId="2242"/>
    <cellStyle name="Currency % 15" xfId="984"/>
    <cellStyle name="Currency % 2" xfId="2784"/>
    <cellStyle name="Currency % 3" xfId="2786"/>
    <cellStyle name="Currency % 4" xfId="2787"/>
    <cellStyle name="Currency % 5" xfId="2789"/>
    <cellStyle name="Currency % 6" xfId="2790"/>
    <cellStyle name="Currency % 7" xfId="2185"/>
    <cellStyle name="Currency % 8" xfId="165"/>
    <cellStyle name="Currency % 9" xfId="83"/>
    <cellStyle name="Currency %_05-12  KH trung han 2016-2020 - Liem Thinh edited" xfId="2791"/>
    <cellStyle name="Currency [0]ßmud plant bolted_RESULTS" xfId="2793"/>
    <cellStyle name="Currency [00]" xfId="2794"/>
    <cellStyle name="Currency [00] 10" xfId="2796"/>
    <cellStyle name="Currency [00] 11" xfId="1075"/>
    <cellStyle name="Currency [00] 12" xfId="2797"/>
    <cellStyle name="Currency [00] 13" xfId="2798"/>
    <cellStyle name="Currency [00] 14" xfId="2799"/>
    <cellStyle name="Currency [00] 15" xfId="2800"/>
    <cellStyle name="Currency [00] 16" xfId="2802"/>
    <cellStyle name="Currency [00] 2" xfId="2803"/>
    <cellStyle name="Currency [00] 3" xfId="2804"/>
    <cellStyle name="Currency [00] 4" xfId="2805"/>
    <cellStyle name="Currency [00] 5" xfId="2807"/>
    <cellStyle name="Currency [00] 6" xfId="2809"/>
    <cellStyle name="Currency [00] 7" xfId="2467"/>
    <cellStyle name="Currency [00] 8" xfId="2810"/>
    <cellStyle name="Currency [00] 9" xfId="2811"/>
    <cellStyle name="Currency 0.0" xfId="2812"/>
    <cellStyle name="Currency 0.0%" xfId="2813"/>
    <cellStyle name="Currency 0.0_05-12  KH trung han 2016-2020 - Liem Thinh edited" xfId="1982"/>
    <cellStyle name="Currency 0.00" xfId="488"/>
    <cellStyle name="Currency 0.00%" xfId="2814"/>
    <cellStyle name="Currency 0.00_05-12  KH trung han 2016-2020 - Liem Thinh edited" xfId="2815"/>
    <cellStyle name="Currency 0.000" xfId="135"/>
    <cellStyle name="Currency 0.000%" xfId="2818"/>
    <cellStyle name="Currency 0.000_05-12  KH trung han 2016-2020 - Liem Thinh edited" xfId="2819"/>
    <cellStyle name="Currency 2" xfId="2820"/>
    <cellStyle name="Currency 2 10" xfId="2823"/>
    <cellStyle name="Currency 2 11" xfId="2826"/>
    <cellStyle name="Currency 2 12" xfId="700"/>
    <cellStyle name="Currency 2 13" xfId="2829"/>
    <cellStyle name="Currency 2 14" xfId="2832"/>
    <cellStyle name="Currency 2 15" xfId="2835"/>
    <cellStyle name="Currency 2 16" xfId="2839"/>
    <cellStyle name="Currency 2 2" xfId="2840"/>
    <cellStyle name="Currency 2 3" xfId="2841"/>
    <cellStyle name="Currency 2 4" xfId="2842"/>
    <cellStyle name="Currency 2 5" xfId="1494"/>
    <cellStyle name="Currency 2 6" xfId="2844"/>
    <cellStyle name="Currency 2 7" xfId="2845"/>
    <cellStyle name="Currency 2 8" xfId="2846"/>
    <cellStyle name="Currency 2 9" xfId="2847"/>
    <cellStyle name="Currency![0]_FCSt (2)" xfId="2848"/>
    <cellStyle name="Currency0" xfId="2849"/>
    <cellStyle name="Currency0 10" xfId="2851"/>
    <cellStyle name="Currency0 11" xfId="2596"/>
    <cellStyle name="Currency0 12" xfId="2853"/>
    <cellStyle name="Currency0 13" xfId="2855"/>
    <cellStyle name="Currency0 14" xfId="2858"/>
    <cellStyle name="Currency0 15" xfId="2860"/>
    <cellStyle name="Currency0 16" xfId="2862"/>
    <cellStyle name="Currency0 2" xfId="2863"/>
    <cellStyle name="Currency0 2 2" xfId="2864"/>
    <cellStyle name="Currency0 3" xfId="2868"/>
    <cellStyle name="Currency0 4" xfId="2870"/>
    <cellStyle name="Currency0 5" xfId="2647"/>
    <cellStyle name="Currency0 6" xfId="2872"/>
    <cellStyle name="Currency0 7" xfId="2875"/>
    <cellStyle name="Currency0 8" xfId="735"/>
    <cellStyle name="Currency0 9" xfId="2878"/>
    <cellStyle name="Currency1" xfId="2879"/>
    <cellStyle name="Currency1 10" xfId="2881"/>
    <cellStyle name="Currency1 11" xfId="562"/>
    <cellStyle name="Currency1 12" xfId="153"/>
    <cellStyle name="Currency1 13" xfId="177"/>
    <cellStyle name="Currency1 14" xfId="2883"/>
    <cellStyle name="Currency1 15" xfId="2885"/>
    <cellStyle name="Currency1 16" xfId="2886"/>
    <cellStyle name="Currency1 2" xfId="2887"/>
    <cellStyle name="Currency1 2 2" xfId="2889"/>
    <cellStyle name="Currency1 3" xfId="2892"/>
    <cellStyle name="Currency1 4" xfId="1152"/>
    <cellStyle name="Currency1 5" xfId="2894"/>
    <cellStyle name="Currency1 6" xfId="981"/>
    <cellStyle name="Currency1 7" xfId="318"/>
    <cellStyle name="Currency1 8" xfId="1726"/>
    <cellStyle name="Currency1 9" xfId="2895"/>
    <cellStyle name="D1" xfId="2896"/>
    <cellStyle name="Date" xfId="2898"/>
    <cellStyle name="Date 10" xfId="2900"/>
    <cellStyle name="Date 11" xfId="1639"/>
    <cellStyle name="Date 12" xfId="2901"/>
    <cellStyle name="Date 13" xfId="2902"/>
    <cellStyle name="Date 14" xfId="2903"/>
    <cellStyle name="Date 15" xfId="2904"/>
    <cellStyle name="Date 16" xfId="2907"/>
    <cellStyle name="Date 2" xfId="2908"/>
    <cellStyle name="Date 2 2" xfId="2910"/>
    <cellStyle name="Date 3" xfId="2181"/>
    <cellStyle name="Date 4" xfId="1406"/>
    <cellStyle name="Date 5" xfId="458"/>
    <cellStyle name="Date 6" xfId="2911"/>
    <cellStyle name="Date 7" xfId="2152"/>
    <cellStyle name="Date 8" xfId="2912"/>
    <cellStyle name="Date 9" xfId="2914"/>
    <cellStyle name="Date Short" xfId="2916"/>
    <cellStyle name="Date Short 2" xfId="891"/>
    <cellStyle name="Date Short 2 2" xfId="4444"/>
    <cellStyle name="Date_Book1" xfId="608"/>
    <cellStyle name="Dấu_phảy 2" xfId="2919"/>
    <cellStyle name="DAUDE" xfId="2920"/>
    <cellStyle name="DAUDE 2" xfId="4769"/>
    <cellStyle name="Debit" xfId="2051"/>
    <cellStyle name="Debit subtotal" xfId="2922"/>
    <cellStyle name="Debit subtotal 2" xfId="5782"/>
    <cellStyle name="Debit Total" xfId="2924"/>
    <cellStyle name="DELTA" xfId="2925"/>
    <cellStyle name="DELTA 10" xfId="732"/>
    <cellStyle name="DELTA 11" xfId="2876"/>
    <cellStyle name="DELTA 12" xfId="1696"/>
    <cellStyle name="DELTA 13" xfId="2926"/>
    <cellStyle name="DELTA 14" xfId="2867"/>
    <cellStyle name="DELTA 15" xfId="2927"/>
    <cellStyle name="DELTA 2" xfId="2928"/>
    <cellStyle name="DELTA 3" xfId="2930"/>
    <cellStyle name="DELTA 4" xfId="2042"/>
    <cellStyle name="DELTA 5" xfId="2931"/>
    <cellStyle name="DELTA 6" xfId="2932"/>
    <cellStyle name="DELTA 7" xfId="2933"/>
    <cellStyle name="DELTA 8" xfId="566"/>
    <cellStyle name="DELTA 9" xfId="2935"/>
    <cellStyle name="Dezimal [0]_35ERI8T2gbIEMixb4v26icuOo" xfId="526"/>
    <cellStyle name="Dezimal_35ERI8T2gbIEMixb4v26icuOo" xfId="2934"/>
    <cellStyle name="Dg" xfId="1361"/>
    <cellStyle name="Dgia" xfId="2107"/>
    <cellStyle name="Dgia 2" xfId="2776"/>
    <cellStyle name="Dgia 2 2" xfId="4747"/>
    <cellStyle name="Dgia 2 3" xfId="6041"/>
    <cellStyle name="Dgia 3" xfId="4647"/>
    <cellStyle name="Dgia 4" xfId="5675"/>
    <cellStyle name="Dollar (zero dec)" xfId="2936"/>
    <cellStyle name="Dollar (zero dec) 10" xfId="2939"/>
    <cellStyle name="Dollar (zero dec) 11" xfId="1271"/>
    <cellStyle name="Dollar (zero dec) 12" xfId="2940"/>
    <cellStyle name="Dollar (zero dec) 13" xfId="2340"/>
    <cellStyle name="Dollar (zero dec) 14" xfId="2342"/>
    <cellStyle name="Dollar (zero dec) 15" xfId="2345"/>
    <cellStyle name="Dollar (zero dec) 16" xfId="2349"/>
    <cellStyle name="Dollar (zero dec) 2" xfId="1986"/>
    <cellStyle name="Dollar (zero dec) 2 2" xfId="2941"/>
    <cellStyle name="Dollar (zero dec) 3" xfId="2817"/>
    <cellStyle name="Dollar (zero dec) 4" xfId="2942"/>
    <cellStyle name="Dollar (zero dec) 5" xfId="2944"/>
    <cellStyle name="Dollar (zero dec) 6" xfId="2946"/>
    <cellStyle name="Dollar (zero dec) 7" xfId="2948"/>
    <cellStyle name="Dollar (zero dec) 8" xfId="2949"/>
    <cellStyle name="Dollar (zero dec) 9" xfId="2950"/>
    <cellStyle name="Don gia" xfId="1266"/>
    <cellStyle name="Dziesi?tny [0]_Invoices2001Slovakia" xfId="1249"/>
    <cellStyle name="Dziesi?tny_Invoices2001Slovakia" xfId="1661"/>
    <cellStyle name="Dziesietny [0]_Invoices2001Slovakia" xfId="2951"/>
    <cellStyle name="Dziesiętny [0]_Invoices2001Slovakia" xfId="2954"/>
    <cellStyle name="Dziesietny [0]_Invoices2001Slovakia 2" xfId="2955"/>
    <cellStyle name="Dziesiętny [0]_Invoices2001Slovakia 2" xfId="857"/>
    <cellStyle name="Dziesietny [0]_Invoices2001Slovakia 3" xfId="2956"/>
    <cellStyle name="Dziesiętny [0]_Invoices2001Slovakia 3" xfId="2957"/>
    <cellStyle name="Dziesietny [0]_Invoices2001Slovakia 4" xfId="2959"/>
    <cellStyle name="Dziesiętny [0]_Invoices2001Slovakia 4" xfId="2960"/>
    <cellStyle name="Dziesietny [0]_Invoices2001Slovakia 5" xfId="1203"/>
    <cellStyle name="Dziesiętny [0]_Invoices2001Slovakia 5" xfId="2961"/>
    <cellStyle name="Dziesietny [0]_Invoices2001Slovakia 6" xfId="2962"/>
    <cellStyle name="Dziesiętny [0]_Invoices2001Slovakia 6" xfId="2358"/>
    <cellStyle name="Dziesietny [0]_Invoices2001Slovakia 7" xfId="2964"/>
    <cellStyle name="Dziesiętny [0]_Invoices2001Slovakia 7" xfId="2965"/>
    <cellStyle name="Dziesietny [0]_Invoices2001Slovakia_01_Nha so 1_Dien" xfId="2968"/>
    <cellStyle name="Dziesiętny [0]_Invoices2001Slovakia_01_Nha so 1_Dien" xfId="1327"/>
    <cellStyle name="Dziesietny [0]_Invoices2001Slovakia_01_Nha so 1_Dien 2" xfId="4777"/>
    <cellStyle name="Dziesiętny [0]_Invoices2001Slovakia_01_Nha so 1_Dien 2" xfId="4505"/>
    <cellStyle name="Dziesietny [0]_Invoices2001Slovakia_01_Nha so 1_Dien 3" xfId="4448"/>
    <cellStyle name="Dziesiętny [0]_Invoices2001Slovakia_01_Nha so 1_Dien 3" xfId="4784"/>
    <cellStyle name="Dziesietny [0]_Invoices2001Slovakia_05-12  KH trung han 2016-2020 - Liem Thinh edited" xfId="2969"/>
    <cellStyle name="Dziesiętny [0]_Invoices2001Slovakia_05-12  KH trung han 2016-2020 - Liem Thinh edited" xfId="2308"/>
    <cellStyle name="Dziesietny [0]_Invoices2001Slovakia_10_Nha so 10_Dien1" xfId="2970"/>
    <cellStyle name="Dziesiętny [0]_Invoices2001Slovakia_10_Nha so 10_Dien1" xfId="2972"/>
    <cellStyle name="Dziesietny [0]_Invoices2001Slovakia_10_Nha so 10_Dien1 2" xfId="4778"/>
    <cellStyle name="Dziesiętny [0]_Invoices2001Slovakia_10_Nha so 10_Dien1 2" xfId="4780"/>
    <cellStyle name="Dziesietny [0]_Invoices2001Slovakia_10_Nha so 10_Dien1 3" xfId="4347"/>
    <cellStyle name="Dziesiętny [0]_Invoices2001Slovakia_10_Nha so 10_Dien1 3" xfId="4428"/>
    <cellStyle name="Dziesietny [0]_Invoices2001Slovakia_Book1" xfId="2973"/>
    <cellStyle name="Dziesiętny [0]_Invoices2001Slovakia_Book1" xfId="2601"/>
    <cellStyle name="Dziesietny [0]_Invoices2001Slovakia_Book1_1" xfId="2975"/>
    <cellStyle name="Dziesiętny [0]_Invoices2001Slovakia_Book1_1" xfId="2977"/>
    <cellStyle name="Dziesietny [0]_Invoices2001Slovakia_Book1_1 2" xfId="4781"/>
    <cellStyle name="Dziesiętny [0]_Invoices2001Slovakia_Book1_1 2" xfId="4783"/>
    <cellStyle name="Dziesietny [0]_Invoices2001Slovakia_Book1_1 3" xfId="4405"/>
    <cellStyle name="Dziesiętny [0]_Invoices2001Slovakia_Book1_1 3" xfId="4433"/>
    <cellStyle name="Dziesietny [0]_Invoices2001Slovakia_Book1_1_Book1" xfId="2978"/>
    <cellStyle name="Dziesiętny [0]_Invoices2001Slovakia_Book1_1_Book1" xfId="2980"/>
    <cellStyle name="Dziesietny [0]_Invoices2001Slovakia_Book1_2" xfId="2523"/>
    <cellStyle name="Dziesiętny [0]_Invoices2001Slovakia_Book1_2" xfId="853"/>
    <cellStyle name="Dziesietny [0]_Invoices2001Slovakia_Book1_Nhu cau von ung truoc 2011 Tha h Hoa + Nge An gui TW" xfId="2981"/>
    <cellStyle name="Dziesiętny [0]_Invoices2001Slovakia_Book1_Nhu cau von ung truoc 2011 Tha h Hoa + Nge An gui TW" xfId="2982"/>
    <cellStyle name="Dziesietny [0]_Invoices2001Slovakia_Book1_Tong hop Cac tuyen(9-1-06)" xfId="2985"/>
    <cellStyle name="Dziesiętny [0]_Invoices2001Slovakia_Book1_Tong hop Cac tuyen(9-1-06)" xfId="2986"/>
    <cellStyle name="Dziesietny [0]_Invoices2001Slovakia_Book1_ung truoc 2011 NSTW Thanh Hoa + Nge An gui Thu 12-5" xfId="1766"/>
    <cellStyle name="Dziesiętny [0]_Invoices2001Slovakia_Book1_ung truoc 2011 NSTW Thanh Hoa + Nge An gui Thu 12-5" xfId="2682"/>
    <cellStyle name="Dziesietny [0]_Invoices2001Slovakia_Copy of 05-12  KH trung han 2016-2020 - Liem Thinh edited (1)" xfId="2679"/>
    <cellStyle name="Dziesiętny [0]_Invoices2001Slovakia_Copy of 05-12  KH trung han 2016-2020 - Liem Thinh edited (1)" xfId="2987"/>
    <cellStyle name="Dziesietny [0]_Invoices2001Slovakia_d-uong+TDT" xfId="1744"/>
    <cellStyle name="Dziesiętny [0]_Invoices2001Slovakia_KH TPCP 2016-2020 (tong hop)" xfId="2988"/>
    <cellStyle name="Dziesietny [0]_Invoices2001Slovakia_Nha bao ve(28-7-05)" xfId="2989"/>
    <cellStyle name="Dziesiętny [0]_Invoices2001Slovakia_Nha bao ve(28-7-05)" xfId="2990"/>
    <cellStyle name="Dziesietny [0]_Invoices2001Slovakia_NHA de xe nguyen du" xfId="2991"/>
    <cellStyle name="Dziesiętny [0]_Invoices2001Slovakia_NHA de xe nguyen du" xfId="2994"/>
    <cellStyle name="Dziesietny [0]_Invoices2001Slovakia_Nhalamviec VTC(25-1-05)" xfId="2996"/>
    <cellStyle name="Dziesiętny [0]_Invoices2001Slovakia_Nhalamviec VTC(25-1-05)" xfId="2997"/>
    <cellStyle name="Dziesietny [0]_Invoices2001Slovakia_Nhu cau von ung truoc 2011 Tha h Hoa + Nge An gui TW" xfId="2998"/>
    <cellStyle name="Dziesiętny [0]_Invoices2001Slovakia_TDT KHANH HOA" xfId="3000"/>
    <cellStyle name="Dziesietny [0]_Invoices2001Slovakia_TDT KHANH HOA_Tong hop Cac tuyen(9-1-06)" xfId="1137"/>
    <cellStyle name="Dziesiętny [0]_Invoices2001Slovakia_TDT KHANH HOA_Tong hop Cac tuyen(9-1-06)" xfId="1316"/>
    <cellStyle name="Dziesietny [0]_Invoices2001Slovakia_TDT quangngai" xfId="3001"/>
    <cellStyle name="Dziesiętny [0]_Invoices2001Slovakia_TDT quangngai" xfId="2486"/>
    <cellStyle name="Dziesietny [0]_Invoices2001Slovakia_TMDT(10-5-06)" xfId="2567"/>
    <cellStyle name="Dziesietny_Invoices2001Slovakia" xfId="1648"/>
    <cellStyle name="Dziesiętny_Invoices2001Slovakia" xfId="3004"/>
    <cellStyle name="Dziesietny_Invoices2001Slovakia 2" xfId="1827"/>
    <cellStyle name="Dziesiętny_Invoices2001Slovakia 2" xfId="2688"/>
    <cellStyle name="Dziesietny_Invoices2001Slovakia 3" xfId="3009"/>
    <cellStyle name="Dziesiętny_Invoices2001Slovakia 3" xfId="3010"/>
    <cellStyle name="Dziesietny_Invoices2001Slovakia 4" xfId="1518"/>
    <cellStyle name="Dziesiętny_Invoices2001Slovakia 4" xfId="3011"/>
    <cellStyle name="Dziesietny_Invoices2001Slovakia 5" xfId="3015"/>
    <cellStyle name="Dziesiętny_Invoices2001Slovakia 5" xfId="3016"/>
    <cellStyle name="Dziesietny_Invoices2001Slovakia 6" xfId="3019"/>
    <cellStyle name="Dziesiętny_Invoices2001Slovakia 6" xfId="3021"/>
    <cellStyle name="Dziesietny_Invoices2001Slovakia 7" xfId="3024"/>
    <cellStyle name="Dziesiętny_Invoices2001Slovakia 7" xfId="3025"/>
    <cellStyle name="Dziesietny_Invoices2001Slovakia_01_Nha so 1_Dien" xfId="3026"/>
    <cellStyle name="Dziesiętny_Invoices2001Slovakia_01_Nha so 1_Dien" xfId="2771"/>
    <cellStyle name="Dziesietny_Invoices2001Slovakia_01_Nha so 1_Dien 2" xfId="4789"/>
    <cellStyle name="Dziesiętny_Invoices2001Slovakia_01_Nha so 1_Dien 2" xfId="4745"/>
    <cellStyle name="Dziesietny_Invoices2001Slovakia_01_Nha so 1_Dien 3" xfId="4352"/>
    <cellStyle name="Dziesiętny_Invoices2001Slovakia_01_Nha so 1_Dien 3" xfId="4481"/>
    <cellStyle name="Dziesietny_Invoices2001Slovakia_05-12  KH trung han 2016-2020 - Liem Thinh edited" xfId="1967"/>
    <cellStyle name="Dziesiętny_Invoices2001Slovakia_05-12  KH trung han 2016-2020 - Liem Thinh edited" xfId="3029"/>
    <cellStyle name="Dziesietny_Invoices2001Slovakia_10_Nha so 10_Dien1" xfId="3030"/>
    <cellStyle name="Dziesiętny_Invoices2001Slovakia_10_Nha so 10_Dien1" xfId="3032"/>
    <cellStyle name="Dziesietny_Invoices2001Slovakia_10_Nha so 10_Dien1 2" xfId="4790"/>
    <cellStyle name="Dziesiętny_Invoices2001Slovakia_10_Nha so 10_Dien1 2" xfId="4791"/>
    <cellStyle name="Dziesietny_Invoices2001Slovakia_10_Nha so 10_Dien1 3" xfId="4371"/>
    <cellStyle name="Dziesiętny_Invoices2001Slovakia_10_Nha so 10_Dien1 3" xfId="4354"/>
    <cellStyle name="Dziesietny_Invoices2001Slovakia_Book1" xfId="3034"/>
    <cellStyle name="Dziesiętny_Invoices2001Slovakia_Book1" xfId="3008"/>
    <cellStyle name="Dziesietny_Invoices2001Slovakia_Book1_1" xfId="1231"/>
    <cellStyle name="Dziesiętny_Invoices2001Slovakia_Book1_1" xfId="317"/>
    <cellStyle name="Dziesietny_Invoices2001Slovakia_Book1_1 2" xfId="4492"/>
    <cellStyle name="Dziesiętny_Invoices2001Slovakia_Book1_1 2" xfId="4374"/>
    <cellStyle name="Dziesietny_Invoices2001Slovakia_Book1_1 3" xfId="4799"/>
    <cellStyle name="Dziesiętny_Invoices2001Slovakia_Book1_1 3" xfId="4983"/>
    <cellStyle name="Dziesietny_Invoices2001Slovakia_Book1_1_Book1" xfId="2801"/>
    <cellStyle name="Dziesiętny_Invoices2001Slovakia_Book1_1_Book1" xfId="3035"/>
    <cellStyle name="Dziesietny_Invoices2001Slovakia_Book1_2" xfId="3036"/>
    <cellStyle name="Dziesiętny_Invoices2001Slovakia_Book1_2" xfId="1725"/>
    <cellStyle name="Dziesietny_Invoices2001Slovakia_Book1_Nhu cau von ung truoc 2011 Tha h Hoa + Nge An gui TW" xfId="3039"/>
    <cellStyle name="Dziesiętny_Invoices2001Slovakia_Book1_Nhu cau von ung truoc 2011 Tha h Hoa + Nge An gui TW" xfId="1912"/>
    <cellStyle name="Dziesietny_Invoices2001Slovakia_Book1_Tong hop Cac tuyen(9-1-06)" xfId="3041"/>
    <cellStyle name="Dziesiętny_Invoices2001Slovakia_Book1_Tong hop Cac tuyen(9-1-06)" xfId="2449"/>
    <cellStyle name="Dziesietny_Invoices2001Slovakia_Book1_ung truoc 2011 NSTW Thanh Hoa + Nge An gui Thu 12-5" xfId="3043"/>
    <cellStyle name="Dziesiętny_Invoices2001Slovakia_Book1_ung truoc 2011 NSTW Thanh Hoa + Nge An gui Thu 12-5" xfId="3044"/>
    <cellStyle name="Dziesietny_Invoices2001Slovakia_Copy of 05-12  KH trung han 2016-2020 - Liem Thinh edited (1)" xfId="3045"/>
    <cellStyle name="Dziesiętny_Invoices2001Slovakia_Copy of 05-12  KH trung han 2016-2020 - Liem Thinh edited (1)" xfId="2765"/>
    <cellStyle name="Dziesietny_Invoices2001Slovakia_d-uong+TDT" xfId="3012"/>
    <cellStyle name="Dziesiętny_Invoices2001Slovakia_KH TPCP 2016-2020 (tong hop)" xfId="3046"/>
    <cellStyle name="Dziesietny_Invoices2001Slovakia_Nha bao ve(28-7-05)" xfId="3047"/>
    <cellStyle name="Dziesiętny_Invoices2001Slovakia_Nha bao ve(28-7-05)" xfId="3048"/>
    <cellStyle name="Dziesietny_Invoices2001Slovakia_NHA de xe nguyen du" xfId="3049"/>
    <cellStyle name="Dziesiętny_Invoices2001Slovakia_NHA de xe nguyen du" xfId="3051"/>
    <cellStyle name="Dziesietny_Invoices2001Slovakia_Nhalamviec VTC(25-1-05)" xfId="3053"/>
    <cellStyle name="Dziesiętny_Invoices2001Slovakia_Nhalamviec VTC(25-1-05)" xfId="2239"/>
    <cellStyle name="Dziesietny_Invoices2001Slovakia_Nhu cau von ung truoc 2011 Tha h Hoa + Nge An gui TW" xfId="3054"/>
    <cellStyle name="Dziesiętny_Invoices2001Slovakia_TDT KHANH HOA" xfId="517"/>
    <cellStyle name="Dziesietny_Invoices2001Slovakia_TDT KHANH HOA_Tong hop Cac tuyen(9-1-06)" xfId="768"/>
    <cellStyle name="Dziesiętny_Invoices2001Slovakia_TDT KHANH HOA_Tong hop Cac tuyen(9-1-06)" xfId="100"/>
    <cellStyle name="Dziesietny_Invoices2001Slovakia_TDT quangngai" xfId="3055"/>
    <cellStyle name="Dziesiętny_Invoices2001Slovakia_TDT quangngai" xfId="1794"/>
    <cellStyle name="Dziesietny_Invoices2001Slovakia_TMDT(10-5-06)" xfId="2279"/>
    <cellStyle name="e" xfId="2585"/>
    <cellStyle name="Enter Currency (0)" xfId="3056"/>
    <cellStyle name="Enter Currency (0) 10" xfId="611"/>
    <cellStyle name="Enter Currency (0) 11" xfId="630"/>
    <cellStyle name="Enter Currency (0) 12" xfId="779"/>
    <cellStyle name="Enter Currency (0) 13" xfId="3057"/>
    <cellStyle name="Enter Currency (0) 14" xfId="3058"/>
    <cellStyle name="Enter Currency (0) 15" xfId="3060"/>
    <cellStyle name="Enter Currency (0) 16" xfId="3061"/>
    <cellStyle name="Enter Currency (0) 17" xfId="4796"/>
    <cellStyle name="Enter Currency (0) 2" xfId="3063"/>
    <cellStyle name="Enter Currency (0) 3" xfId="3066"/>
    <cellStyle name="Enter Currency (0) 4" xfId="3068"/>
    <cellStyle name="Enter Currency (0) 5" xfId="3071"/>
    <cellStyle name="Enter Currency (0) 6" xfId="3073"/>
    <cellStyle name="Enter Currency (0) 7" xfId="3074"/>
    <cellStyle name="Enter Currency (0) 8" xfId="3075"/>
    <cellStyle name="Enter Currency (0) 9" xfId="3076"/>
    <cellStyle name="Enter Currency (2)" xfId="2065"/>
    <cellStyle name="Enter Currency (2) 10" xfId="3038"/>
    <cellStyle name="Enter Currency (2) 11" xfId="1740"/>
    <cellStyle name="Enter Currency (2) 12" xfId="3077"/>
    <cellStyle name="Enter Currency (2) 13" xfId="3079"/>
    <cellStyle name="Enter Currency (2) 14" xfId="3081"/>
    <cellStyle name="Enter Currency (2) 15" xfId="914"/>
    <cellStyle name="Enter Currency (2) 16" xfId="620"/>
    <cellStyle name="Enter Currency (2) 2" xfId="3082"/>
    <cellStyle name="Enter Currency (2) 3" xfId="3084"/>
    <cellStyle name="Enter Currency (2) 4" xfId="1513"/>
    <cellStyle name="Enter Currency (2) 5" xfId="3085"/>
    <cellStyle name="Enter Currency (2) 6" xfId="3086"/>
    <cellStyle name="Enter Currency (2) 7" xfId="3087"/>
    <cellStyle name="Enter Currency (2) 8" xfId="3088"/>
    <cellStyle name="Enter Currency (2) 9" xfId="3090"/>
    <cellStyle name="Enter Units (0)" xfId="2170"/>
    <cellStyle name="Enter Units (0) 10" xfId="3091"/>
    <cellStyle name="Enter Units (0) 11" xfId="3093"/>
    <cellStyle name="Enter Units (0) 12" xfId="1911"/>
    <cellStyle name="Enter Units (0) 13" xfId="2095"/>
    <cellStyle name="Enter Units (0) 14" xfId="176"/>
    <cellStyle name="Enter Units (0) 15" xfId="188"/>
    <cellStyle name="Enter Units (0) 16" xfId="144"/>
    <cellStyle name="Enter Units (0) 2" xfId="303"/>
    <cellStyle name="Enter Units (0) 3" xfId="309"/>
    <cellStyle name="Enter Units (0) 4" xfId="311"/>
    <cellStyle name="Enter Units (0) 5" xfId="3094"/>
    <cellStyle name="Enter Units (0) 6" xfId="3095"/>
    <cellStyle name="Enter Units (0) 7" xfId="3096"/>
    <cellStyle name="Enter Units (0) 8" xfId="2590"/>
    <cellStyle name="Enter Units (0) 9" xfId="2007"/>
    <cellStyle name="Enter Units (1)" xfId="3097"/>
    <cellStyle name="Enter Units (1) 10" xfId="3098"/>
    <cellStyle name="Enter Units (1) 11" xfId="3100"/>
    <cellStyle name="Enter Units (1) 12" xfId="1785"/>
    <cellStyle name="Enter Units (1) 13" xfId="3102"/>
    <cellStyle name="Enter Units (1) 14" xfId="3104"/>
    <cellStyle name="Enter Units (1) 15" xfId="3107"/>
    <cellStyle name="Enter Units (1) 16" xfId="1872"/>
    <cellStyle name="Enter Units (1) 2" xfId="3108"/>
    <cellStyle name="Enter Units (1) 3" xfId="269"/>
    <cellStyle name="Enter Units (1) 4" xfId="1341"/>
    <cellStyle name="Enter Units (1) 5" xfId="3110"/>
    <cellStyle name="Enter Units (1) 6" xfId="3111"/>
    <cellStyle name="Enter Units (1) 7" xfId="704"/>
    <cellStyle name="Enter Units (1) 8" xfId="3112"/>
    <cellStyle name="Enter Units (1) 9" xfId="1345"/>
    <cellStyle name="Enter Units (2)" xfId="2795"/>
    <cellStyle name="Enter Units (2) 10" xfId="3113"/>
    <cellStyle name="Enter Units (2) 11" xfId="965"/>
    <cellStyle name="Enter Units (2) 12" xfId="1013"/>
    <cellStyle name="Enter Units (2) 13" xfId="3114"/>
    <cellStyle name="Enter Units (2) 14" xfId="2106"/>
    <cellStyle name="Enter Units (2) 15" xfId="3115"/>
    <cellStyle name="Enter Units (2) 16" xfId="3116"/>
    <cellStyle name="Enter Units (2) 2" xfId="3117"/>
    <cellStyle name="Enter Units (2) 3" xfId="1538"/>
    <cellStyle name="Enter Units (2) 4" xfId="3118"/>
    <cellStyle name="Enter Units (2) 5" xfId="3120"/>
    <cellStyle name="Enter Units (2) 6" xfId="3122"/>
    <cellStyle name="Enter Units (2) 7" xfId="3126"/>
    <cellStyle name="Enter Units (2) 8" xfId="3127"/>
    <cellStyle name="Enter Units (2) 9" xfId="673"/>
    <cellStyle name="Entered" xfId="3129"/>
    <cellStyle name="Euro" xfId="2891"/>
    <cellStyle name="Euro 10" xfId="3130"/>
    <cellStyle name="Euro 11" xfId="3131"/>
    <cellStyle name="Euro 12" xfId="3132"/>
    <cellStyle name="Euro 13" xfId="3133"/>
    <cellStyle name="Euro 14" xfId="2288"/>
    <cellStyle name="Euro 15" xfId="847"/>
    <cellStyle name="Euro 16" xfId="624"/>
    <cellStyle name="Euro 17" xfId="4763"/>
    <cellStyle name="Euro 2" xfId="3134"/>
    <cellStyle name="Euro 3" xfId="3135"/>
    <cellStyle name="Euro 4" xfId="3136"/>
    <cellStyle name="Euro 5" xfId="3137"/>
    <cellStyle name="Euro 6" xfId="3138"/>
    <cellStyle name="Euro 7" xfId="3140"/>
    <cellStyle name="Euro 8" xfId="3141"/>
    <cellStyle name="Euro 9" xfId="3142"/>
    <cellStyle name="Excel Built-in Normal" xfId="3143"/>
    <cellStyle name="Excel Built-in Normal 2" xfId="4808"/>
    <cellStyle name="Explanatory Text" xfId="35" builtinId="53" customBuiltin="1"/>
    <cellStyle name="Explanatory Text 2" xfId="3145"/>
    <cellStyle name="f" xfId="3146"/>
    <cellStyle name="f_Danhmuc_Quyhoach2009" xfId="3147"/>
    <cellStyle name="f_Danhmuc_Quyhoach2009 2" xfId="2995"/>
    <cellStyle name="f_Danhmuc_Quyhoach2009 2 2" xfId="2132"/>
    <cellStyle name="Fixed" xfId="2717"/>
    <cellStyle name="Fixed 10" xfId="3148"/>
    <cellStyle name="Fixed 11" xfId="3149"/>
    <cellStyle name="Fixed 12" xfId="3150"/>
    <cellStyle name="Fixed 13" xfId="3151"/>
    <cellStyle name="Fixed 14" xfId="3153"/>
    <cellStyle name="Fixed 15" xfId="2792"/>
    <cellStyle name="Fixed 16" xfId="3155"/>
    <cellStyle name="Fixed 2" xfId="3158"/>
    <cellStyle name="Fixed 2 2" xfId="3159"/>
    <cellStyle name="Fixed 3" xfId="3161"/>
    <cellStyle name="Fixed 4" xfId="1721"/>
    <cellStyle name="Fixed 5" xfId="3163"/>
    <cellStyle name="Fixed 6" xfId="3165"/>
    <cellStyle name="Fixed 7" xfId="977"/>
    <cellStyle name="Fixed 8" xfId="3003"/>
    <cellStyle name="Fixed 9" xfId="3166"/>
    <cellStyle name="Font Britannic16" xfId="2716"/>
    <cellStyle name="Font Britannic16 2" xfId="4734"/>
    <cellStyle name="Font Britannic18" xfId="2721"/>
    <cellStyle name="Font Britannic18 2" xfId="4736"/>
    <cellStyle name="Font CenturyCond 18" xfId="2897"/>
    <cellStyle name="Font CenturyCond 18 2" xfId="4764"/>
    <cellStyle name="Font Cond20" xfId="1601"/>
    <cellStyle name="Font Cond20 2" xfId="4546"/>
    <cellStyle name="Font LucidaSans16" xfId="753"/>
    <cellStyle name="Font LucidaSans16 2" xfId="4430"/>
    <cellStyle name="Font NewCenturyCond18" xfId="1141"/>
    <cellStyle name="Font NewCenturyCond18 2" xfId="4475"/>
    <cellStyle name="Font Ottawa14" xfId="3167"/>
    <cellStyle name="Font Ottawa14 2" xfId="4812"/>
    <cellStyle name="Font Ottawa16" xfId="3168"/>
    <cellStyle name="Font Ottawa16 2" xfId="4813"/>
    <cellStyle name="gia" xfId="516"/>
    <cellStyle name="gia 2" xfId="4402"/>
    <cellStyle name="Good" xfId="36" builtinId="26" customBuiltin="1"/>
    <cellStyle name="Good 2" xfId="3169"/>
    <cellStyle name="Grey" xfId="2966"/>
    <cellStyle name="Grey 10" xfId="3170"/>
    <cellStyle name="Grey 11" xfId="3171"/>
    <cellStyle name="Grey 12" xfId="1605"/>
    <cellStyle name="Grey 13" xfId="3172"/>
    <cellStyle name="Grey 14" xfId="3173"/>
    <cellStyle name="Grey 15" xfId="3174"/>
    <cellStyle name="Grey 16" xfId="3175"/>
    <cellStyle name="Grey 2" xfId="3176"/>
    <cellStyle name="Grey 3" xfId="2004"/>
    <cellStyle name="Grey 4" xfId="1045"/>
    <cellStyle name="Grey 5" xfId="3177"/>
    <cellStyle name="Grey 6" xfId="3178"/>
    <cellStyle name="Grey 7" xfId="3180"/>
    <cellStyle name="Grey 8" xfId="2566"/>
    <cellStyle name="Grey 9" xfId="3182"/>
    <cellStyle name="Grey_KH TPCP 2016-2020 (tong hop)" xfId="3184"/>
    <cellStyle name="Group" xfId="3186"/>
    <cellStyle name="H" xfId="1147"/>
    <cellStyle name="ha" xfId="573"/>
    <cellStyle name="HAI" xfId="3189"/>
    <cellStyle name="Head 1" xfId="2338"/>
    <cellStyle name="HEADER" xfId="3190"/>
    <cellStyle name="HEADER 2" xfId="3192"/>
    <cellStyle name="Header1" xfId="3195"/>
    <cellStyle name="Header1 2" xfId="3197"/>
    <cellStyle name="Header2" xfId="3198"/>
    <cellStyle name="Header2 2" xfId="3199"/>
    <cellStyle name="Header2 2 2" xfId="4820"/>
    <cellStyle name="Header2 2 3" xfId="5786"/>
    <cellStyle name="Header2 3" xfId="4819"/>
    <cellStyle name="Header2 4" xfId="5788"/>
    <cellStyle name="Heading" xfId="3201"/>
    <cellStyle name="Heading 1" xfId="37" builtinId="16" customBuiltin="1"/>
    <cellStyle name="Heading 1 2" xfId="3203"/>
    <cellStyle name="Heading 2" xfId="38" builtinId="17" customBuiltin="1"/>
    <cellStyle name="Heading 2 2" xfId="3204"/>
    <cellStyle name="Heading 3" xfId="39" builtinId="18" customBuiltin="1"/>
    <cellStyle name="Heading 3 2" xfId="3205"/>
    <cellStyle name="Heading 4" xfId="40" builtinId="19" customBuiltin="1"/>
    <cellStyle name="Heading 4 2" xfId="3206"/>
    <cellStyle name="Heading No Underline" xfId="3207"/>
    <cellStyle name="Heading With Underline" xfId="3208"/>
    <cellStyle name="HEADING1" xfId="3210"/>
    <cellStyle name="HEADING2" xfId="3211"/>
    <cellStyle name="HEADINGS" xfId="1120"/>
    <cellStyle name="HEADINGSTOP" xfId="2257"/>
    <cellStyle name="headoption" xfId="2200"/>
    <cellStyle name="headoption 2" xfId="285"/>
    <cellStyle name="headoption 2 2" xfId="4369"/>
    <cellStyle name="headoption 2 3" xfId="5628"/>
    <cellStyle name="headoption 3" xfId="3213"/>
    <cellStyle name="headoption 3 2" xfId="4823"/>
    <cellStyle name="headoption 3 3" xfId="5752"/>
    <cellStyle name="headoption 4" xfId="4665"/>
    <cellStyle name="headoption 5" xfId="5732"/>
    <cellStyle name="Hoa-Scholl" xfId="1775"/>
    <cellStyle name="Hoa-Scholl 2" xfId="3214"/>
    <cellStyle name="Hoa-Scholl 2 2" xfId="4824"/>
    <cellStyle name="Hoa-Scholl 2 3" xfId="5814"/>
    <cellStyle name="Hoa-Scholl 3" xfId="4569"/>
    <cellStyle name="Hoa-Scholl 4" xfId="5684"/>
    <cellStyle name="HUY" xfId="3215"/>
    <cellStyle name="i phÝ kh¸c_B¶ng 2" xfId="1395"/>
    <cellStyle name="I.3" xfId="1937"/>
    <cellStyle name="i·0" xfId="3217"/>
    <cellStyle name="i·0 2" xfId="2918"/>
    <cellStyle name="ï-¾È»ê_BiÓu TB" xfId="3220"/>
    <cellStyle name="Input" xfId="41" builtinId="20" customBuiltin="1"/>
    <cellStyle name="Input [yellow]" xfId="3222"/>
    <cellStyle name="Input [yellow] 10" xfId="2303"/>
    <cellStyle name="Input [yellow] 10 2" xfId="4682"/>
    <cellStyle name="Input [yellow] 10 3" xfId="5740"/>
    <cellStyle name="Input [yellow] 11" xfId="2305"/>
    <cellStyle name="Input [yellow] 11 2" xfId="4683"/>
    <cellStyle name="Input [yellow] 11 3" xfId="6009"/>
    <cellStyle name="Input [yellow] 12" xfId="2309"/>
    <cellStyle name="Input [yellow] 12 2" xfId="4684"/>
    <cellStyle name="Input [yellow] 12 3" xfId="5741"/>
    <cellStyle name="Input [yellow] 13" xfId="2312"/>
    <cellStyle name="Input [yellow] 13 2" xfId="4685"/>
    <cellStyle name="Input [yellow] 13 3" xfId="5476"/>
    <cellStyle name="Input [yellow] 14" xfId="3223"/>
    <cellStyle name="Input [yellow] 14 2" xfId="4827"/>
    <cellStyle name="Input [yellow] 14 3" xfId="5820"/>
    <cellStyle name="Input [yellow] 15" xfId="3224"/>
    <cellStyle name="Input [yellow] 15 2" xfId="4828"/>
    <cellStyle name="Input [yellow] 15 3" xfId="5790"/>
    <cellStyle name="Input [yellow] 16" xfId="3225"/>
    <cellStyle name="Input [yellow] 16 2" xfId="4829"/>
    <cellStyle name="Input [yellow] 16 3" xfId="5828"/>
    <cellStyle name="Input [yellow] 17" xfId="4826"/>
    <cellStyle name="Input [yellow] 18" xfId="5827"/>
    <cellStyle name="Input [yellow] 2" xfId="3226"/>
    <cellStyle name="Input [yellow] 2 2" xfId="3227"/>
    <cellStyle name="Input [yellow] 2 2 2" xfId="4831"/>
    <cellStyle name="Input [yellow] 2 2 3" xfId="6122"/>
    <cellStyle name="Input [yellow] 2 3" xfId="4830"/>
    <cellStyle name="Input [yellow] 2 4" xfId="5574"/>
    <cellStyle name="Input [yellow] 3" xfId="3228"/>
    <cellStyle name="Input [yellow] 3 2" xfId="4832"/>
    <cellStyle name="Input [yellow] 3 3" xfId="5829"/>
    <cellStyle name="Input [yellow] 4" xfId="3229"/>
    <cellStyle name="Input [yellow] 4 2" xfId="4833"/>
    <cellStyle name="Input [yellow] 4 3" xfId="5410"/>
    <cellStyle name="Input [yellow] 5" xfId="3231"/>
    <cellStyle name="Input [yellow] 5 2" xfId="4835"/>
    <cellStyle name="Input [yellow] 5 3" xfId="6107"/>
    <cellStyle name="Input [yellow] 6" xfId="3232"/>
    <cellStyle name="Input [yellow] 6 2" xfId="4836"/>
    <cellStyle name="Input [yellow] 6 3" xfId="5830"/>
    <cellStyle name="Input [yellow] 7" xfId="3234"/>
    <cellStyle name="Input [yellow] 7 2" xfId="4837"/>
    <cellStyle name="Input [yellow] 7 3" xfId="5831"/>
    <cellStyle name="Input [yellow] 8" xfId="3235"/>
    <cellStyle name="Input [yellow] 8 2" xfId="4838"/>
    <cellStyle name="Input [yellow] 8 3" xfId="5502"/>
    <cellStyle name="Input [yellow] 9" xfId="3236"/>
    <cellStyle name="Input [yellow] 9 2" xfId="4839"/>
    <cellStyle name="Input [yellow] 9 3" xfId="5497"/>
    <cellStyle name="Input [yellow]_KH TPCP 2016-2020 (tong hop)" xfId="3240"/>
    <cellStyle name="Input 2" xfId="3242"/>
    <cellStyle name="Input 3" xfId="3244"/>
    <cellStyle name="Input 4" xfId="3245"/>
    <cellStyle name="Input 5" xfId="3246"/>
    <cellStyle name="Input 6" xfId="3247"/>
    <cellStyle name="Input 7" xfId="3248"/>
    <cellStyle name="k_TONG HOP KINH PHI" xfId="3249"/>
    <cellStyle name="k_TONG HOP KINH PHI_!1 1 bao cao giao KH ve HTCMT vung TNB   12-12-2011" xfId="3252"/>
    <cellStyle name="k_TONG HOP KINH PHI_Bieu4HTMT" xfId="1718"/>
    <cellStyle name="k_TONG HOP KINH PHI_Bieu4HTMT_!1 1 bao cao giao KH ve HTCMT vung TNB   12-12-2011" xfId="3254"/>
    <cellStyle name="k_TONG HOP KINH PHI_Bieu4HTMT_KH TPCP vung TNB (03-1-2012)" xfId="3256"/>
    <cellStyle name="k_TONG HOP KINH PHI_KH TPCP vung TNB (03-1-2012)" xfId="3257"/>
    <cellStyle name="k_ÿÿÿÿÿ" xfId="710"/>
    <cellStyle name="k_ÿÿÿÿÿ_!1 1 bao cao giao KH ve HTCMT vung TNB   12-12-2011" xfId="2589"/>
    <cellStyle name="k_ÿÿÿÿÿ_1" xfId="1747"/>
    <cellStyle name="k_ÿÿÿÿÿ_2" xfId="1564"/>
    <cellStyle name="k_ÿÿÿÿÿ_2_!1 1 bao cao giao KH ve HTCMT vung TNB   12-12-2011" xfId="1576"/>
    <cellStyle name="k_ÿÿÿÿÿ_2_Bieu4HTMT" xfId="232"/>
    <cellStyle name="k_ÿÿÿÿÿ_2_Bieu4HTMT_!1 1 bao cao giao KH ve HTCMT vung TNB   12-12-2011" xfId="433"/>
    <cellStyle name="k_ÿÿÿÿÿ_2_Bieu4HTMT_KH TPCP vung TNB (03-1-2012)" xfId="3258"/>
    <cellStyle name="k_ÿÿÿÿÿ_2_KH TPCP vung TNB (03-1-2012)" xfId="245"/>
    <cellStyle name="k_ÿÿÿÿÿ_Bieu4HTMT" xfId="3260"/>
    <cellStyle name="k_ÿÿÿÿÿ_Bieu4HTMT_!1 1 bao cao giao KH ve HTCMT vung TNB   12-12-2011" xfId="3263"/>
    <cellStyle name="k_ÿÿÿÿÿ_Bieu4HTMT_KH TPCP vung TNB (03-1-2012)" xfId="3264"/>
    <cellStyle name="k_ÿÿÿÿÿ_KH TPCP vung TNB (03-1-2012)" xfId="3265"/>
    <cellStyle name="kh¸c_Bang Chi tieu" xfId="3267"/>
    <cellStyle name="khanh" xfId="3269"/>
    <cellStyle name="khung" xfId="3270"/>
    <cellStyle name="khung 2" xfId="4848"/>
    <cellStyle name="Ledger 17 x 11 in" xfId="3274"/>
    <cellStyle name="left" xfId="1598"/>
    <cellStyle name="Line" xfId="2050"/>
    <cellStyle name="Link Currency (0)" xfId="3275"/>
    <cellStyle name="Link Currency (0) 10" xfId="156"/>
    <cellStyle name="Link Currency (0) 11" xfId="179"/>
    <cellStyle name="Link Currency (0) 12" xfId="194"/>
    <cellStyle name="Link Currency (0) 13" xfId="198"/>
    <cellStyle name="Link Currency (0) 14" xfId="175"/>
    <cellStyle name="Link Currency (0) 15" xfId="183"/>
    <cellStyle name="Link Currency (0) 16" xfId="3277"/>
    <cellStyle name="Link Currency (0) 17" xfId="4849"/>
    <cellStyle name="Link Currency (0) 2" xfId="372"/>
    <cellStyle name="Link Currency (0) 3" xfId="3279"/>
    <cellStyle name="Link Currency (0) 4" xfId="3280"/>
    <cellStyle name="Link Currency (0) 5" xfId="3281"/>
    <cellStyle name="Link Currency (0) 6" xfId="3282"/>
    <cellStyle name="Link Currency (0) 7" xfId="3283"/>
    <cellStyle name="Link Currency (0) 8" xfId="3284"/>
    <cellStyle name="Link Currency (0) 9" xfId="3285"/>
    <cellStyle name="Link Currency (2)" xfId="1677"/>
    <cellStyle name="Link Currency (2) 10" xfId="356"/>
    <cellStyle name="Link Currency (2) 11" xfId="3287"/>
    <cellStyle name="Link Currency (2) 12" xfId="3288"/>
    <cellStyle name="Link Currency (2) 13" xfId="3290"/>
    <cellStyle name="Link Currency (2) 14" xfId="3291"/>
    <cellStyle name="Link Currency (2) 15" xfId="1083"/>
    <cellStyle name="Link Currency (2) 16" xfId="3292"/>
    <cellStyle name="Link Currency (2) 2" xfId="1834"/>
    <cellStyle name="Link Currency (2) 3" xfId="899"/>
    <cellStyle name="Link Currency (2) 4" xfId="2703"/>
    <cellStyle name="Link Currency (2) 5" xfId="2706"/>
    <cellStyle name="Link Currency (2) 6" xfId="1381"/>
    <cellStyle name="Link Currency (2) 7" xfId="2709"/>
    <cellStyle name="Link Currency (2) 8" xfId="261"/>
    <cellStyle name="Link Currency (2) 9" xfId="3293"/>
    <cellStyle name="Link Units (0)" xfId="3297"/>
    <cellStyle name="Link Units (0) 10" xfId="3298"/>
    <cellStyle name="Link Units (0) 11" xfId="3299"/>
    <cellStyle name="Link Units (0) 12" xfId="3300"/>
    <cellStyle name="Link Units (0) 13" xfId="3301"/>
    <cellStyle name="Link Units (0) 14" xfId="3303"/>
    <cellStyle name="Link Units (0) 15" xfId="3304"/>
    <cellStyle name="Link Units (0) 16" xfId="3305"/>
    <cellStyle name="Link Units (0) 2" xfId="3308"/>
    <cellStyle name="Link Units (0) 3" xfId="1452"/>
    <cellStyle name="Link Units (0) 4" xfId="3309"/>
    <cellStyle name="Link Units (0) 5" xfId="2974"/>
    <cellStyle name="Link Units (0) 6" xfId="2522"/>
    <cellStyle name="Link Units (0) 7" xfId="2526"/>
    <cellStyle name="Link Units (0) 8" xfId="3268"/>
    <cellStyle name="Link Units (0) 9" xfId="1424"/>
    <cellStyle name="Link Units (1)" xfId="1655"/>
    <cellStyle name="Link Units (1) 10" xfId="650"/>
    <cellStyle name="Link Units (1) 11" xfId="3310"/>
    <cellStyle name="Link Units (1) 12" xfId="3312"/>
    <cellStyle name="Link Units (1) 13" xfId="2213"/>
    <cellStyle name="Link Units (1) 14" xfId="3314"/>
    <cellStyle name="Link Units (1) 15" xfId="3316"/>
    <cellStyle name="Link Units (1) 16" xfId="1733"/>
    <cellStyle name="Link Units (1) 2" xfId="2086"/>
    <cellStyle name="Link Units (1) 3" xfId="3317"/>
    <cellStyle name="Link Units (1) 4" xfId="3318"/>
    <cellStyle name="Link Units (1) 5" xfId="3319"/>
    <cellStyle name="Link Units (1) 6" xfId="2616"/>
    <cellStyle name="Link Units (1) 7" xfId="3320"/>
    <cellStyle name="Link Units (1) 8" xfId="3322"/>
    <cellStyle name="Link Units (1) 9" xfId="3323"/>
    <cellStyle name="Link Units (2)" xfId="167"/>
    <cellStyle name="Link Units (2) 10" xfId="192"/>
    <cellStyle name="Link Units (2) 11" xfId="197"/>
    <cellStyle name="Link Units (2) 12" xfId="207"/>
    <cellStyle name="Link Units (2) 13" xfId="215"/>
    <cellStyle name="Link Units (2) 14" xfId="594"/>
    <cellStyle name="Link Units (2) 15" xfId="3325"/>
    <cellStyle name="Link Units (2) 16" xfId="3327"/>
    <cellStyle name="Link Units (2) 2" xfId="3329"/>
    <cellStyle name="Link Units (2) 3" xfId="370"/>
    <cellStyle name="Link Units (2) 4" xfId="377"/>
    <cellStyle name="Link Units (2) 5" xfId="381"/>
    <cellStyle name="Link Units (2) 6" xfId="385"/>
    <cellStyle name="Link Units (2) 7" xfId="387"/>
    <cellStyle name="Link Units (2) 8" xfId="389"/>
    <cellStyle name="Link Units (2) 9" xfId="3031"/>
    <cellStyle name="Linked Cell" xfId="42" builtinId="24" customBuiltin="1"/>
    <cellStyle name="Linked Cell 2" xfId="1792"/>
    <cellStyle name="Loai CBDT" xfId="1315"/>
    <cellStyle name="Loai CT" xfId="3330"/>
    <cellStyle name="Loai GD" xfId="3221"/>
    <cellStyle name="MAU" xfId="3332"/>
    <cellStyle name="MAU 2" xfId="3334"/>
    <cellStyle name="MAU 2 2" xfId="4861"/>
    <cellStyle name="MAU 2 2 2" xfId="6115"/>
    <cellStyle name="MAU 2 3" xfId="6182"/>
    <cellStyle name="MAU 3" xfId="4860"/>
    <cellStyle name="MAU 3 2" xfId="5815"/>
    <cellStyle name="MAU 4" xfId="6145"/>
    <cellStyle name="Millares [0]_Well Timing" xfId="3335"/>
    <cellStyle name="Millares_Well Timing" xfId="746"/>
    <cellStyle name="Milliers [0]_      " xfId="449"/>
    <cellStyle name="Milliers_      " xfId="714"/>
    <cellStyle name="Model" xfId="1707"/>
    <cellStyle name="Model 2" xfId="1530"/>
    <cellStyle name="moi" xfId="3337"/>
    <cellStyle name="moi 2" xfId="244"/>
    <cellStyle name="moi 2 2" xfId="4362"/>
    <cellStyle name="moi 2 2 2" xfId="6097"/>
    <cellStyle name="moi 2 3" xfId="5379"/>
    <cellStyle name="moi 3" xfId="3339"/>
    <cellStyle name="moi 3 2" xfId="6059"/>
    <cellStyle name="moi 4" xfId="4863"/>
    <cellStyle name="moi 4 2" xfId="6183"/>
    <cellStyle name="moi 5" xfId="5857"/>
    <cellStyle name="Moneda [0]_Well Timing" xfId="3341"/>
    <cellStyle name="Moneda_Well Timing" xfId="3331"/>
    <cellStyle name="Monétaire [0]_      " xfId="162"/>
    <cellStyle name="Monétaire_      " xfId="2373"/>
    <cellStyle name="n" xfId="3342"/>
    <cellStyle name="Neutral" xfId="43" builtinId="28" customBuiltin="1"/>
    <cellStyle name="Neutral 2" xfId="3343"/>
    <cellStyle name="New" xfId="2884"/>
    <cellStyle name="New 2" xfId="4761"/>
    <cellStyle name="New 3" xfId="6208"/>
    <cellStyle name="New Times Roman" xfId="3344"/>
    <cellStyle name="nga" xfId="3345"/>
    <cellStyle name="nga 2" xfId="4865"/>
    <cellStyle name="nga 3" xfId="5867"/>
    <cellStyle name="no dec" xfId="3346"/>
    <cellStyle name="no dec 2" xfId="3347"/>
    <cellStyle name="no dec 2 2" xfId="2929"/>
    <cellStyle name="ÑONVÒ" xfId="1749"/>
    <cellStyle name="ÑONVÒ 2" xfId="3348"/>
    <cellStyle name="ÑONVÒ 2 2" xfId="4866"/>
    <cellStyle name="ÑONVÒ 2 3" xfId="4370"/>
    <cellStyle name="ÑONVÒ 2 3 2" xfId="6029"/>
    <cellStyle name="ÑONVÒ 2 4" xfId="5636"/>
    <cellStyle name="ÑONVÒ 3" xfId="4563"/>
    <cellStyle name="ÑONVÒ 4" xfId="4379"/>
    <cellStyle name="ÑONVÒ 4 2" xfId="6030"/>
    <cellStyle name="ÑONVÒ 5" xfId="5583"/>
    <cellStyle name="Normal" xfId="0" builtinId="0"/>
    <cellStyle name="Normal - Style1" xfId="202"/>
    <cellStyle name="Normal - Style1 2" xfId="1374"/>
    <cellStyle name="Normal - Style1 3" xfId="3350"/>
    <cellStyle name="Normal - Style1 4" xfId="4351"/>
    <cellStyle name="Normal - Style1_KH TPCP 2016-2020 (tong hop)" xfId="1738"/>
    <cellStyle name="Normal - 유형1" xfId="3338"/>
    <cellStyle name="Normal 10" xfId="622"/>
    <cellStyle name="Normal 10 2" xfId="3351"/>
    <cellStyle name="Normal 10 2 2" xfId="4868"/>
    <cellStyle name="Normal 10 2 3" xfId="44"/>
    <cellStyle name="Normal 10 3" xfId="3352"/>
    <cellStyle name="Normal 10 3 2" xfId="3353"/>
    <cellStyle name="Normal 10 4" xfId="3354"/>
    <cellStyle name="Normal 10 5" xfId="3355"/>
    <cellStyle name="Normal 10 6" xfId="833"/>
    <cellStyle name="Normal 10 7" xfId="4416"/>
    <cellStyle name="Normal 10_05-12  KH trung han 2016-2020 - Liem Thinh edited" xfId="3356"/>
    <cellStyle name="Normal 11" xfId="61"/>
    <cellStyle name="Normal 11 2" xfId="3358"/>
    <cellStyle name="Normal 11 2 2" xfId="69"/>
    <cellStyle name="Normal 11 3" xfId="2979"/>
    <cellStyle name="Normal 11 3 2" xfId="3360"/>
    <cellStyle name="Normal 11 3 2 2" xfId="4870"/>
    <cellStyle name="Normal 11 3 3" xfId="2296"/>
    <cellStyle name="Normal 11 3 3 2" xfId="4679"/>
    <cellStyle name="Normal 11 3 4" xfId="2298"/>
    <cellStyle name="Normal 11 3 4 2" xfId="4680"/>
    <cellStyle name="Normal 11 3 5" xfId="4785"/>
    <cellStyle name="Normal 11 5" xfId="62"/>
    <cellStyle name="Normal 12" xfId="75"/>
    <cellStyle name="Normal 12 2" xfId="3362"/>
    <cellStyle name="Normal 12 3" xfId="158"/>
    <cellStyle name="Normal 12 4" xfId="3052"/>
    <cellStyle name="Normal 12_Phu bieu von su nghiep đang lam" xfId="73"/>
    <cellStyle name="Normal 13" xfId="3363"/>
    <cellStyle name="Normal 13 2" xfId="2172"/>
    <cellStyle name="Normal 14" xfId="3183"/>
    <cellStyle name="Normal 14 2" xfId="2193"/>
    <cellStyle name="Normal 14 2 2" xfId="4664"/>
    <cellStyle name="Normal 14 3" xfId="3364"/>
    <cellStyle name="Normal 15" xfId="2992"/>
    <cellStyle name="Normal 15 2" xfId="2129"/>
    <cellStyle name="Normal 15 3" xfId="3365"/>
    <cellStyle name="Normal 15 3 2" xfId="45"/>
    <cellStyle name="Normal 16" xfId="3366"/>
    <cellStyle name="Normal 16 2" xfId="569"/>
    <cellStyle name="Normal 16 2 2" xfId="2943"/>
    <cellStyle name="Normal 16 2 2 2" xfId="1417"/>
    <cellStyle name="Normal 16 2 2 2 2" xfId="4520"/>
    <cellStyle name="Normal 16 2 2 3" xfId="4774"/>
    <cellStyle name="Normal 16 2 3" xfId="2945"/>
    <cellStyle name="Normal 16 2 3 2" xfId="2553"/>
    <cellStyle name="Normal 16 2 3 2 2" xfId="4712"/>
    <cellStyle name="Normal 16 2 3 3" xfId="4775"/>
    <cellStyle name="Normal 16 2 4" xfId="2947"/>
    <cellStyle name="Normal 16 3" xfId="1441"/>
    <cellStyle name="Normal 16 4" xfId="3368"/>
    <cellStyle name="Normal 16 4 2" xfId="3369"/>
    <cellStyle name="Normal 16 4 2 2" xfId="4872"/>
    <cellStyle name="Normal 16 4 3" xfId="4871"/>
    <cellStyle name="Normal 16 5" xfId="3370"/>
    <cellStyle name="Normal 16 5 2" xfId="2976"/>
    <cellStyle name="Normal 16 5 2 2" xfId="4782"/>
    <cellStyle name="Normal 16 5 3" xfId="4873"/>
    <cellStyle name="Normal 17" xfId="925"/>
    <cellStyle name="Normal 17 2" xfId="3371"/>
    <cellStyle name="Normal 17 3 2" xfId="947"/>
    <cellStyle name="Normal 17 3 2 2" xfId="3375"/>
    <cellStyle name="Normal 17 3 2 2 2" xfId="884"/>
    <cellStyle name="Normal 17 3 2 2 2 2" xfId="4443"/>
    <cellStyle name="Normal 17 3 2 2 3" xfId="4876"/>
    <cellStyle name="Normal 17 3 2 3" xfId="1125"/>
    <cellStyle name="Normal 17 3 2 3 2" xfId="3376"/>
    <cellStyle name="Normal 17 3 2 3 2 2" xfId="4877"/>
    <cellStyle name="Normal 17 3 2 3 3" xfId="4472"/>
    <cellStyle name="Normal 17 3 2 4" xfId="3377"/>
    <cellStyle name="Normal 17 3 2 4 2" xfId="4878"/>
    <cellStyle name="Normal 17 3 2 5" xfId="4452"/>
    <cellStyle name="Normal 18" xfId="3378"/>
    <cellStyle name="Normal 18 2" xfId="3380"/>
    <cellStyle name="Normal 18 2 2" xfId="2347"/>
    <cellStyle name="Normal 18 3" xfId="3382"/>
    <cellStyle name="Normal 18_05-12  KH trung han 2016-2020 - Liem Thinh edited" xfId="3386"/>
    <cellStyle name="Normal 19" xfId="1384"/>
    <cellStyle name="Normal 19 2" xfId="3387"/>
    <cellStyle name="Normal 19 3" xfId="3389"/>
    <cellStyle name="Normal 2" xfId="46"/>
    <cellStyle name="Normal 2 10" xfId="3390"/>
    <cellStyle name="Normal 2 10 2" xfId="3392"/>
    <cellStyle name="Normal 2 11" xfId="3333"/>
    <cellStyle name="Normal 2 11 2" xfId="3393"/>
    <cellStyle name="Normal 2 12" xfId="3394"/>
    <cellStyle name="Normal 2 12 2" xfId="3395"/>
    <cellStyle name="Normal 2 13" xfId="3397"/>
    <cellStyle name="Normal 2 13 2" xfId="3398"/>
    <cellStyle name="Normal 2 14" xfId="140"/>
    <cellStyle name="Normal 2 14 2" xfId="241"/>
    <cellStyle name="Normal 2 14_Phuongangiao 1-giaoxulykythuat" xfId="2893"/>
    <cellStyle name="Normal 2 15" xfId="266"/>
    <cellStyle name="Normal 2 16" xfId="273"/>
    <cellStyle name="Normal 2 17" xfId="277"/>
    <cellStyle name="Normal 2 18" xfId="280"/>
    <cellStyle name="Normal 2 19" xfId="283"/>
    <cellStyle name="Normal 2 2" xfId="47"/>
    <cellStyle name="Normal 2 2 10" xfId="2374"/>
    <cellStyle name="Normal 2 2 10 2" xfId="2384"/>
    <cellStyle name="Normal 2 2 11" xfId="510"/>
    <cellStyle name="Normal 2 2 12" xfId="169"/>
    <cellStyle name="Normal 2 2 13" xfId="2999"/>
    <cellStyle name="Normal 2 2 14" xfId="3399"/>
    <cellStyle name="Normal 2 2 15" xfId="994"/>
    <cellStyle name="Normal 2 2 2" xfId="3400"/>
    <cellStyle name="Normal 2 2 2 2" xfId="3401"/>
    <cellStyle name="Normal 2 2 2 3" xfId="3403"/>
    <cellStyle name="Normal 2 2 3" xfId="2587"/>
    <cellStyle name="Normal 2 2 4" xfId="2593"/>
    <cellStyle name="Normal 2 2 4 2" xfId="3406"/>
    <cellStyle name="Normal 2 2 4 3" xfId="3407"/>
    <cellStyle name="Normal 2 2 5" xfId="3216"/>
    <cellStyle name="Normal 2 2 6" xfId="2396"/>
    <cellStyle name="Normal 2 2 7" xfId="2421"/>
    <cellStyle name="Normal 2 2 8" xfId="2429"/>
    <cellStyle name="Normal 2 2 9" xfId="2431"/>
    <cellStyle name="Normal 2 2_Bieu chi tiet tang quy mo, dch ky thuat 4" xfId="3408"/>
    <cellStyle name="Normal 2 20" xfId="267"/>
    <cellStyle name="Normal 2 21" xfId="274"/>
    <cellStyle name="Normal 2 22" xfId="278"/>
    <cellStyle name="Normal 2 23" xfId="281"/>
    <cellStyle name="Normal 2 24" xfId="284"/>
    <cellStyle name="Normal 2 25" xfId="3212"/>
    <cellStyle name="Normal 2 26" xfId="3410"/>
    <cellStyle name="Normal 2 26 2" xfId="3412"/>
    <cellStyle name="Normal 2 27" xfId="3413"/>
    <cellStyle name="Normal 2 27 2" xfId="4886"/>
    <cellStyle name="Normal 2 28" xfId="5325"/>
    <cellStyle name="Normal 2 29" xfId="5327"/>
    <cellStyle name="Normal 2 3" xfId="76"/>
    <cellStyle name="Normal 2 3 2" xfId="2850"/>
    <cellStyle name="Normal 2 3 2 2" xfId="3179"/>
    <cellStyle name="Normal 2 3 3" xfId="2595"/>
    <cellStyle name="Normal 2 3 4" xfId="3416"/>
    <cellStyle name="Normal 2 30" xfId="5329"/>
    <cellStyle name="Normal 2 31" xfId="4757"/>
    <cellStyle name="Normal 2 32" xfId="3414"/>
    <cellStyle name="Normal 2 33" xfId="4464"/>
    <cellStyle name="Normal 2 34" xfId="2854"/>
    <cellStyle name="Normal 2 35" xfId="5773"/>
    <cellStyle name="Normal 2 36" xfId="6144"/>
    <cellStyle name="Normal 2 37" xfId="5485"/>
    <cellStyle name="Normal 2 38" xfId="5392"/>
    <cellStyle name="Normal 2 39" xfId="6228"/>
    <cellStyle name="Normal 2 4" xfId="641"/>
    <cellStyle name="Normal 2 4 2" xfId="3417"/>
    <cellStyle name="Normal 2 4 2 2" xfId="3418"/>
    <cellStyle name="Normal 2 4 3" xfId="2599"/>
    <cellStyle name="Normal 2 4 3 2" xfId="3420"/>
    <cellStyle name="Normal 2 40" xfId="5680"/>
    <cellStyle name="Normal 2 41" xfId="5428"/>
    <cellStyle name="Normal 2 42" xfId="6235"/>
    <cellStyle name="Normal 2 43" xfId="6227"/>
    <cellStyle name="Normal 2 44" xfId="6237"/>
    <cellStyle name="Normal 2 45" xfId="5558"/>
    <cellStyle name="Normal 2 46" xfId="6054"/>
    <cellStyle name="Normal 2 47" xfId="5703"/>
    <cellStyle name="Normal 2 48" xfId="5863"/>
    <cellStyle name="Normal 2 49" xfId="5468"/>
    <cellStyle name="Normal 2 5" xfId="3421"/>
    <cellStyle name="Normal 2 5 2" xfId="48"/>
    <cellStyle name="Normal 2 5 2 2" xfId="2768"/>
    <cellStyle name="Normal 2 50" xfId="6236"/>
    <cellStyle name="Normal 2 51" xfId="5383"/>
    <cellStyle name="Normal 2 52" xfId="6230"/>
    <cellStyle name="Normal 2 53" xfId="6232"/>
    <cellStyle name="Normal 2 54" xfId="5646"/>
    <cellStyle name="Normal 2 55" xfId="5718"/>
    <cellStyle name="Normal 2 56" xfId="5654"/>
    <cellStyle name="Normal 2 6" xfId="3422"/>
    <cellStyle name="Normal 2 6 2" xfId="3423"/>
    <cellStyle name="Normal 2 7" xfId="1974"/>
    <cellStyle name="Normal 2 7 2" xfId="1139"/>
    <cellStyle name="Normal 2 8" xfId="3424"/>
    <cellStyle name="Normal 2 8 2" xfId="2880"/>
    <cellStyle name="Normal 2 9" xfId="3425"/>
    <cellStyle name="Normal 2 9 2" xfId="978"/>
    <cellStyle name="Normal 2_05-12  KH trung han 2016-2020 - Liem Thinh edited" xfId="3426"/>
    <cellStyle name="Normal 20" xfId="2993"/>
    <cellStyle name="Normal 20 2" xfId="2130"/>
    <cellStyle name="Normal 21" xfId="3367"/>
    <cellStyle name="Normal 21 2" xfId="570"/>
    <cellStyle name="Normal 22" xfId="926"/>
    <cellStyle name="Normal 22 2" xfId="3372"/>
    <cellStyle name="Normal 23" xfId="3379"/>
    <cellStyle name="Normal 23 2" xfId="3381"/>
    <cellStyle name="Normal 23 3" xfId="3383"/>
    <cellStyle name="Normal 24" xfId="1385"/>
    <cellStyle name="Normal 24 2" xfId="3388"/>
    <cellStyle name="Normal 24 2 2" xfId="3427"/>
    <cellStyle name="Normal 25" xfId="3428"/>
    <cellStyle name="Normal 25 2" xfId="422"/>
    <cellStyle name="Normal 25 3" xfId="3430"/>
    <cellStyle name="Normal 26" xfId="3432"/>
    <cellStyle name="Normal 26 2" xfId="687"/>
    <cellStyle name="Normal 27" xfId="2821"/>
    <cellStyle name="Normal 27 2" xfId="3434"/>
    <cellStyle name="Normal 28" xfId="2824"/>
    <cellStyle name="Normal 28 2" xfId="3436"/>
    <cellStyle name="Normal 29" xfId="698"/>
    <cellStyle name="Normal 29 2" xfId="3002"/>
    <cellStyle name="Normal 3" xfId="2857"/>
    <cellStyle name="Normal 3 10" xfId="3438"/>
    <cellStyle name="Normal 3 11" xfId="103"/>
    <cellStyle name="Normal 3 12" xfId="3439"/>
    <cellStyle name="Normal 3 13" xfId="3440"/>
    <cellStyle name="Normal 3 14" xfId="3441"/>
    <cellStyle name="Normal 3 15" xfId="3443"/>
    <cellStyle name="Normal 3 16" xfId="3444"/>
    <cellStyle name="Normal 3 17" xfId="3445"/>
    <cellStyle name="Normal 3 18" xfId="3446"/>
    <cellStyle name="Normal 3 2" xfId="3449"/>
    <cellStyle name="Normal 3 2 2" xfId="1647"/>
    <cellStyle name="Normal 3 2 2 2" xfId="1826"/>
    <cellStyle name="Normal 3 2 3" xfId="2638"/>
    <cellStyle name="Normal 3 2 3 2" xfId="3452"/>
    <cellStyle name="Normal 3 2 4" xfId="2640"/>
    <cellStyle name="Normal 3 2 5" xfId="3453"/>
    <cellStyle name="Normal 3 2 5 2" xfId="3454"/>
    <cellStyle name="Normal 3 2 5 2 2" xfId="4897"/>
    <cellStyle name="Normal 3 2 5 3" xfId="4896"/>
    <cellStyle name="Normal 3 2 6" xfId="1478"/>
    <cellStyle name="Normal 3 2 6 2" xfId="3455"/>
    <cellStyle name="Normal 3 2 6 2 2" xfId="4898"/>
    <cellStyle name="Normal 3 2 6 3" xfId="4532"/>
    <cellStyle name="Normal 3 2 7" xfId="3456"/>
    <cellStyle name="Normal 3 2 7 2" xfId="4899"/>
    <cellStyle name="Normal 3 2 8" xfId="4895"/>
    <cellStyle name="Normal 3 3" xfId="3457"/>
    <cellStyle name="Normal 3 3 2" xfId="2744"/>
    <cellStyle name="Normal 3 4" xfId="3219"/>
    <cellStyle name="Normal 3 4 2" xfId="2917"/>
    <cellStyle name="Normal 3 5" xfId="3458"/>
    <cellStyle name="Normal 3 6" xfId="2044"/>
    <cellStyle name="Normal 3 7" xfId="3459"/>
    <cellStyle name="Normal 3 8" xfId="1420"/>
    <cellStyle name="Normal 3 9" xfId="3460"/>
    <cellStyle name="Normal 3_Bieu TH TPCP Vung TNB ngay 4-1-2012" xfId="3462"/>
    <cellStyle name="Normal 30" xfId="3429"/>
    <cellStyle name="Normal 30 2" xfId="423"/>
    <cellStyle name="Normal 30 2 2" xfId="1771"/>
    <cellStyle name="Normal 30 2 2 2" xfId="4567"/>
    <cellStyle name="Normal 30 2 3" xfId="4388"/>
    <cellStyle name="Normal 30 3" xfId="3431"/>
    <cellStyle name="Normal 30 3 2" xfId="3463"/>
    <cellStyle name="Normal 30 3 2 2" xfId="4901"/>
    <cellStyle name="Normal 30 3 3" xfId="4890"/>
    <cellStyle name="Normal 30 4" xfId="3465"/>
    <cellStyle name="Normal 30 4 2" xfId="4903"/>
    <cellStyle name="Normal 30 5" xfId="4889"/>
    <cellStyle name="Normal 31" xfId="3433"/>
    <cellStyle name="Normal 31 2" xfId="688"/>
    <cellStyle name="Normal 31 2 2" xfId="3466"/>
    <cellStyle name="Normal 31 2 2 2" xfId="4904"/>
    <cellStyle name="Normal 31 2 3" xfId="4420"/>
    <cellStyle name="Normal 31 3" xfId="3467"/>
    <cellStyle name="Normal 31 3 2" xfId="3469"/>
    <cellStyle name="Normal 31 3 2 2" xfId="4907"/>
    <cellStyle name="Normal 31 3 3" xfId="4905"/>
    <cellStyle name="Normal 31 4" xfId="3470"/>
    <cellStyle name="Normal 31 4 2" xfId="4908"/>
    <cellStyle name="Normal 31 5" xfId="4891"/>
    <cellStyle name="Normal 32" xfId="2822"/>
    <cellStyle name="Normal 32 2" xfId="3435"/>
    <cellStyle name="Normal 32 2 2" xfId="1940"/>
    <cellStyle name="Normal 32 2 2 2" xfId="4609"/>
    <cellStyle name="Normal 32 2 3" xfId="4892"/>
    <cellStyle name="Normal 33" xfId="2825"/>
    <cellStyle name="Normal 33 2" xfId="3437"/>
    <cellStyle name="Normal 34" xfId="699"/>
    <cellStyle name="Normal 35" xfId="2827"/>
    <cellStyle name="Normal 36" xfId="2830"/>
    <cellStyle name="Normal 37" xfId="2833"/>
    <cellStyle name="Normal 37 2" xfId="3472"/>
    <cellStyle name="Normal 37 2 2" xfId="2320"/>
    <cellStyle name="Normal 37 2 3" xfId="3473"/>
    <cellStyle name="Normal 37 2 3 2" xfId="4910"/>
    <cellStyle name="Normal 37 2 4" xfId="4909"/>
    <cellStyle name="Normal 37 3" xfId="3476"/>
    <cellStyle name="Normal 37 3 2" xfId="3477"/>
    <cellStyle name="Normal 37 3 2 2" xfId="4913"/>
    <cellStyle name="Normal 37 3 3" xfId="4912"/>
    <cellStyle name="Normal 37 4" xfId="3480"/>
    <cellStyle name="Normal 37 4 2" xfId="4914"/>
    <cellStyle name="Normal 37 5" xfId="4754"/>
    <cellStyle name="Normal 38" xfId="2837"/>
    <cellStyle name="Normal 38 2" xfId="3020"/>
    <cellStyle name="Normal 38 2 2" xfId="2336"/>
    <cellStyle name="Normal 38 2 2 2" xfId="4687"/>
    <cellStyle name="Normal 38 2 3" xfId="4788"/>
    <cellStyle name="Normal 39" xfId="3481"/>
    <cellStyle name="Normal 39 2" xfId="1322"/>
    <cellStyle name="Normal 39 2 2" xfId="3483"/>
    <cellStyle name="Normal 39 2 2 2" xfId="4915"/>
    <cellStyle name="Normal 39 2 3" xfId="4504"/>
    <cellStyle name="Normal 39 3" xfId="3485"/>
    <cellStyle name="Normal 39 3 2" xfId="2742"/>
    <cellStyle name="Normal 39 3 2 2" xfId="4741"/>
    <cellStyle name="Normal 39 3 3" xfId="4917"/>
    <cellStyle name="Normal 4" xfId="49"/>
    <cellStyle name="Normal 4 10" xfId="3311"/>
    <cellStyle name="Normal 4 11" xfId="2212"/>
    <cellStyle name="Normal 4 12" xfId="3313"/>
    <cellStyle name="Normal 4 13" xfId="3315"/>
    <cellStyle name="Normal 4 14" xfId="1732"/>
    <cellStyle name="Normal 4 15" xfId="1398"/>
    <cellStyle name="Normal 4 16" xfId="1054"/>
    <cellStyle name="Normal 4 17" xfId="803"/>
    <cellStyle name="Normal 4 18" xfId="2859"/>
    <cellStyle name="Normal 4 2" xfId="3486"/>
    <cellStyle name="Normal 4 2 2" xfId="3487"/>
    <cellStyle name="Normal 4 3" xfId="2725"/>
    <cellStyle name="Normal 4 4" xfId="3488"/>
    <cellStyle name="Normal 4 5" xfId="2206"/>
    <cellStyle name="Normal 4 6" xfId="2154"/>
    <cellStyle name="Normal 4 7" xfId="3489"/>
    <cellStyle name="Normal 4 8" xfId="3490"/>
    <cellStyle name="Normal 4 9" xfId="3491"/>
    <cellStyle name="Normal 4_Bang bieu" xfId="3492"/>
    <cellStyle name="Normal 40" xfId="2828"/>
    <cellStyle name="Normal 40 2" xfId="50"/>
    <cellStyle name="Normal 41" xfId="2831"/>
    <cellStyle name="Normal 42" xfId="2834"/>
    <cellStyle name="Normal 43" xfId="2838"/>
    <cellStyle name="Normal 44" xfId="3482"/>
    <cellStyle name="Normal 45" xfId="3493"/>
    <cellStyle name="Normal 46" xfId="3495"/>
    <cellStyle name="Normal 46 2" xfId="3497"/>
    <cellStyle name="Normal 46 2 2" xfId="4919"/>
    <cellStyle name="Normal 46 3" xfId="4918"/>
    <cellStyle name="Normal 47" xfId="1837"/>
    <cellStyle name="Normal 48" xfId="3498"/>
    <cellStyle name="Normal 49" xfId="3500"/>
    <cellStyle name="Normal 5" xfId="51"/>
    <cellStyle name="Normal 5 2" xfId="1896"/>
    <cellStyle name="Normal 5 2 2" xfId="3502"/>
    <cellStyle name="Normal 5 2 3" xfId="71"/>
    <cellStyle name="Normal 5 3" xfId="2861"/>
    <cellStyle name="Normal 50" xfId="3494"/>
    <cellStyle name="Normal 51" xfId="3496"/>
    <cellStyle name="Normal 52" xfId="1838"/>
    <cellStyle name="Normal 52 2" xfId="4586"/>
    <cellStyle name="Normal 53" xfId="3499"/>
    <cellStyle name="Normal 53 2" xfId="4920"/>
    <cellStyle name="Normal 54" xfId="3501"/>
    <cellStyle name="Normal 55" xfId="5324"/>
    <cellStyle name="Normal 56" xfId="5326"/>
    <cellStyle name="Normal 57" xfId="52"/>
    <cellStyle name="Normal 57 2" xfId="5328"/>
    <cellStyle name="Normal 58" xfId="4335"/>
    <cellStyle name="Normal 59" xfId="5323"/>
    <cellStyle name="Normal 6" xfId="74"/>
    <cellStyle name="Normal 6 10" xfId="3504"/>
    <cellStyle name="Normal 6 11" xfId="2057"/>
    <cellStyle name="Normal 6 12" xfId="3505"/>
    <cellStyle name="Normal 6 13" xfId="3506"/>
    <cellStyle name="Normal 6 14" xfId="3507"/>
    <cellStyle name="Normal 6 15" xfId="3508"/>
    <cellStyle name="Normal 6 16" xfId="121"/>
    <cellStyle name="Normal 6 17" xfId="4921"/>
    <cellStyle name="Normal 6 18" xfId="3503"/>
    <cellStyle name="Normal 6 2" xfId="3509"/>
    <cellStyle name="Normal 6 2 2" xfId="3510"/>
    <cellStyle name="Normal 6 3" xfId="3512"/>
    <cellStyle name="Normal 6 4" xfId="3513"/>
    <cellStyle name="Normal 6 5" xfId="549"/>
    <cellStyle name="Normal 6 6" xfId="67"/>
    <cellStyle name="Normal 6 6 2" xfId="79"/>
    <cellStyle name="Normal 6 7" xfId="3515"/>
    <cellStyle name="Normal 6 8" xfId="1130"/>
    <cellStyle name="Normal 6 9" xfId="3516"/>
    <cellStyle name="Normal 6_TPCP trinh UBND ngay 27-12" xfId="3517"/>
    <cellStyle name="Normal 60" xfId="80"/>
    <cellStyle name="Normal 61" xfId="3539"/>
    <cellStyle name="Normal 62" xfId="6089"/>
    <cellStyle name="Normal 63" xfId="5573"/>
    <cellStyle name="Normal 64" xfId="6148"/>
    <cellStyle name="Normal 65" xfId="5711"/>
    <cellStyle name="Normal 66" xfId="5633"/>
    <cellStyle name="Normal 67" xfId="5600"/>
    <cellStyle name="Normal 68" xfId="6190"/>
    <cellStyle name="Normal 69" xfId="59"/>
    <cellStyle name="Normal 69 2 2" xfId="78"/>
    <cellStyle name="Normal 7" xfId="713"/>
    <cellStyle name="Normal 7 2" xfId="110"/>
    <cellStyle name="Normal 7 3" xfId="932"/>
    <cellStyle name="Normal 7 3 2" xfId="3520"/>
    <cellStyle name="Normal 7 3 3" xfId="3523"/>
    <cellStyle name="Normal 7_!1 1 bao cao giao KH ve HTCMT vung TNB   12-12-2011" xfId="1074"/>
    <cellStyle name="Normal 70" xfId="3359"/>
    <cellStyle name="Normal 71" xfId="63"/>
    <cellStyle name="Normal 72" xfId="5784"/>
    <cellStyle name="Normal 73" xfId="6233"/>
    <cellStyle name="Normal 74" xfId="5661"/>
    <cellStyle name="Normal 75" xfId="6151"/>
    <cellStyle name="Normal 76" xfId="5597"/>
    <cellStyle name="Normal 77" xfId="5456"/>
    <cellStyle name="Normal 78" xfId="6229"/>
    <cellStyle name="Normal 79" xfId="6061"/>
    <cellStyle name="Normal 8" xfId="3524"/>
    <cellStyle name="Normal 8 2" xfId="837"/>
    <cellStyle name="Normal 8 2 2" xfId="96"/>
    <cellStyle name="Normal 8 2 2 2" xfId="65"/>
    <cellStyle name="Normal 8 2 3" xfId="1640"/>
    <cellStyle name="Normal 8 2_Phuongangiao 1-giaoxulykythuat" xfId="3289"/>
    <cellStyle name="Normal 8 3" xfId="2460"/>
    <cellStyle name="Normal 8 4" xfId="64"/>
    <cellStyle name="Normal 8_KH KH2014-TPCP (11-12-2013)-3 ( lay theo DH TPCP 2012-2015 da trinh)" xfId="3525"/>
    <cellStyle name="Normal 80" xfId="6231"/>
    <cellStyle name="Normal 81" xfId="6147"/>
    <cellStyle name="Normal 82" xfId="5595"/>
    <cellStyle name="Normal 83" xfId="5442"/>
    <cellStyle name="Normal 84" xfId="6234"/>
    <cellStyle name="Normal 9" xfId="1393"/>
    <cellStyle name="Normal 9 10" xfId="206"/>
    <cellStyle name="Normal 9 10 2" xfId="4353"/>
    <cellStyle name="Normal 9 12" xfId="593"/>
    <cellStyle name="Normal 9 12 2" xfId="4412"/>
    <cellStyle name="Normal 9 13" xfId="3324"/>
    <cellStyle name="Normal 9 13 2" xfId="4858"/>
    <cellStyle name="Normal 9 17" xfId="3526"/>
    <cellStyle name="Normal 9 17 2" xfId="4923"/>
    <cellStyle name="Normal 9 2" xfId="482"/>
    <cellStyle name="Normal 9 21" xfId="3527"/>
    <cellStyle name="Normal 9 21 2" xfId="4924"/>
    <cellStyle name="Normal 9 23" xfId="3262"/>
    <cellStyle name="Normal 9 23 2" xfId="4846"/>
    <cellStyle name="Normal 9 3" xfId="866"/>
    <cellStyle name="Normal 9 46" xfId="3528"/>
    <cellStyle name="Normal 9 46 2" xfId="4925"/>
    <cellStyle name="Normal 9 47" xfId="3530"/>
    <cellStyle name="Normal 9 47 2" xfId="4927"/>
    <cellStyle name="Normal 9 48" xfId="3533"/>
    <cellStyle name="Normal 9 48 2" xfId="4930"/>
    <cellStyle name="Normal 9 49" xfId="1946"/>
    <cellStyle name="Normal 9 49 2" xfId="4612"/>
    <cellStyle name="Normal 9 50" xfId="3534"/>
    <cellStyle name="Normal 9 50 2" xfId="4931"/>
    <cellStyle name="Normal 9 51" xfId="3529"/>
    <cellStyle name="Normal 9 51 2" xfId="4926"/>
    <cellStyle name="Normal 9 52" xfId="3531"/>
    <cellStyle name="Normal 9 52 2" xfId="4928"/>
    <cellStyle name="Normal 9_Bieu KH trung han BKH TW" xfId="3535"/>
    <cellStyle name="Normal_Bieu mau (CV )" xfId="53"/>
    <cellStyle name="Normal1" xfId="2380"/>
    <cellStyle name="Normal8" xfId="3540"/>
    <cellStyle name="Normal8 2" xfId="4933"/>
    <cellStyle name="Normalny_Cennik obowiazuje od 06-08-2001 r (1)" xfId="3541"/>
    <cellStyle name="Note" xfId="54" builtinId="10" customBuiltin="1"/>
    <cellStyle name="Note 2" xfId="432"/>
    <cellStyle name="Note 2 2" xfId="2379"/>
    <cellStyle name="Note 3" xfId="3542"/>
    <cellStyle name="Note 3 2" xfId="874"/>
    <cellStyle name="Note 4" xfId="1489"/>
    <cellStyle name="Note 4 2" xfId="1880"/>
    <cellStyle name="Note 5" xfId="3543"/>
    <cellStyle name="Note 5 2" xfId="4934"/>
    <cellStyle name="NWM" xfId="3468"/>
    <cellStyle name="NWM 2" xfId="4906"/>
    <cellStyle name="Ò_x000a_Normal_123569" xfId="3545"/>
    <cellStyle name="Ò_x000d_Normal_123569" xfId="3546"/>
    <cellStyle name="Ò_x005f_x000d_Normal_123569" xfId="1086"/>
    <cellStyle name="Ò_x005f_x005f_x005f_x000d_Normal_123569" xfId="2238"/>
    <cellStyle name="Œ…‹æØ‚è [0.00]_ÆÂ¹²" xfId="3547"/>
    <cellStyle name="Œ…‹æØ‚è_laroux" xfId="2026"/>
    <cellStyle name="oft Excel]_x000a__x000a_Comment=open=/f ‚ðw’è‚·‚é‚ÆAƒ†[ƒU[’è‹`ŠÖ”‚ðŠÖ”“\‚è•t‚¯‚Ìˆê——‚É“o˜^‚·‚é‚±‚Æ‚ª‚Å‚«‚Ü‚·B_x000a__x000a_Maximized" xfId="195"/>
    <cellStyle name="oft Excel]_x000a__x000a_Comment=open=/f ‚ðŽw’è‚·‚é‚ÆAƒ†[ƒU[’è‹`ŠÖ”‚ðŠÖ”“\‚è•t‚¯‚Ìˆê——‚É“o˜^‚·‚é‚±‚Æ‚ª‚Å‚«‚Ü‚·B_x000a__x000a_Maximized" xfId="1082"/>
    <cellStyle name="oft Excel]_x000a__x000a_Comment=The open=/f lines load custom functions into the Paste Function list._x000a__x000a_Maximized=2_x000a__x000a_Basics=1_x000a__x000a_A" xfId="2306"/>
    <cellStyle name="oft Excel]_x000a__x000a_Comment=The open=/f lines load custom functions into the Paste Function list._x000a__x000a_Maximized=3_x000a__x000a_Basics=1_x000a__x000a_A" xfId="3548"/>
    <cellStyle name="oft Excel]_x000d__x000a_Comment=open=/f ‚ðw’è‚·‚é‚ÆAƒ†[ƒU[’è‹`ŠÖ”‚ðŠÖ”“\‚è•t‚¯‚Ìˆê——‚É“o˜^‚·‚é‚±‚Æ‚ª‚Å‚«‚Ü‚·B_x000d__x000a_Maximized" xfId="2497"/>
    <cellStyle name="oft Excel]_x000d__x000a_Comment=open=/f ‚ðŽw’è‚·‚é‚ÆAƒ†[ƒU[’è‹`ŠÖ”‚ðŠÖ”“\‚è•t‚¯‚Ìˆê——‚É“o˜^‚·‚é‚±‚Æ‚ª‚Å‚«‚Ü‚·B_x000d__x000a_Maximized" xfId="1460"/>
    <cellStyle name="oft Excel]_x000d__x000a_Comment=open=/f ‚ðŽw’è‚·‚é‚ÆAƒ†[ƒU[’è‹`ŠÖ”‚ðŠÖ”“\‚è•t‚¯‚Ìˆê——‚É“o˜^‚·‚é‚±‚Æ‚ª‚Å‚«‚Ü‚·B_x000d__x000a_Maximized 2" xfId="4526"/>
    <cellStyle name="oft Excel]_x000d__x000a_Comment=The open=/f lines load custom functions into the Paste Function list._x000d__x000a_Maximized=2_x000d__x000a_Basics=1_x000d__x000a_A" xfId="3549"/>
    <cellStyle name="oft Excel]_x000d__x000a_Comment=The open=/f lines load custom functions into the Paste Function list._x000d__x000a_Maximized=3_x000d__x000a_Basics=1_x000d__x000a_A" xfId="3550"/>
    <cellStyle name="oft Excel]_x005f_x000d__x005f_x000a_Comment=open=/f ‚ðw’è‚·‚é‚ÆAƒ†[ƒU[’è‹`ŠÖ”‚ðŠÖ”“\‚è•t‚¯‚Ìˆê——‚É“o˜^‚·‚é‚±‚Æ‚ª‚Å‚«‚Ü‚·B_x005f_x000d__x005f_x000a_Maximized" xfId="3109"/>
    <cellStyle name="omma [0]_Mktg Prog" xfId="3551"/>
    <cellStyle name="ormal_Sheet1_1" xfId="3552"/>
    <cellStyle name="Output" xfId="55" builtinId="21" customBuiltin="1"/>
    <cellStyle name="Output 2" xfId="1087"/>
    <cellStyle name="p" xfId="184"/>
    <cellStyle name="p 2" xfId="4348"/>
    <cellStyle name="p 3" xfId="5378"/>
    <cellStyle name="paint" xfId="3553"/>
    <cellStyle name="paint 2" xfId="3442"/>
    <cellStyle name="paint_05-12  KH trung han 2016-2020 - Liem Thinh edited" xfId="2660"/>
    <cellStyle name="Pattern" xfId="3554"/>
    <cellStyle name="Pattern 10" xfId="3555"/>
    <cellStyle name="Pattern 11" xfId="1034"/>
    <cellStyle name="Pattern 12" xfId="3471"/>
    <cellStyle name="Pattern 13" xfId="3475"/>
    <cellStyle name="Pattern 14" xfId="3478"/>
    <cellStyle name="Pattern 15" xfId="3556"/>
    <cellStyle name="Pattern 16" xfId="1992"/>
    <cellStyle name="Pattern 17" xfId="4936"/>
    <cellStyle name="Pattern 2" xfId="3558"/>
    <cellStyle name="Pattern 3" xfId="3559"/>
    <cellStyle name="Pattern 4" xfId="111"/>
    <cellStyle name="Pattern 5" xfId="930"/>
    <cellStyle name="Pattern 6" xfId="3560"/>
    <cellStyle name="Pattern 7" xfId="3563"/>
    <cellStyle name="Pattern 8" xfId="3564"/>
    <cellStyle name="Pattern 9" xfId="3565"/>
    <cellStyle name="per.style" xfId="112"/>
    <cellStyle name="per.style 2" xfId="2166"/>
    <cellStyle name="Percent %" xfId="476"/>
    <cellStyle name="Percent % Long Underline" xfId="3567"/>
    <cellStyle name="Percent %_Worksheet in  US Financial Statements Ref. Workbook - Single Co" xfId="455"/>
    <cellStyle name="Percent (0)" xfId="3028"/>
    <cellStyle name="Percent (0) 10" xfId="1977"/>
    <cellStyle name="Percent (0) 11" xfId="631"/>
    <cellStyle name="Percent (0) 12" xfId="3568"/>
    <cellStyle name="Percent (0) 13" xfId="3361"/>
    <cellStyle name="Percent (0) 14" xfId="159"/>
    <cellStyle name="Percent (0) 15" xfId="3569"/>
    <cellStyle name="Percent (0) 2" xfId="3571"/>
    <cellStyle name="Percent (0) 3" xfId="618"/>
    <cellStyle name="Percent (0) 4" xfId="3572"/>
    <cellStyle name="Percent (0) 5" xfId="3574"/>
    <cellStyle name="Percent (0) 6" xfId="2133"/>
    <cellStyle name="Percent (0) 7" xfId="1066"/>
    <cellStyle name="Percent (0) 8" xfId="3575"/>
    <cellStyle name="Percent (0) 9" xfId="3576"/>
    <cellStyle name="Percent [0]" xfId="3577"/>
    <cellStyle name="Percent [0] 10" xfId="2550"/>
    <cellStyle name="Percent [0] 11" xfId="2554"/>
    <cellStyle name="Percent [0] 12" xfId="2576"/>
    <cellStyle name="Percent [0] 13" xfId="1845"/>
    <cellStyle name="Percent [0] 14" xfId="583"/>
    <cellStyle name="Percent [0] 15" xfId="3578"/>
    <cellStyle name="Percent [0] 16" xfId="3580"/>
    <cellStyle name="Percent [0] 17" xfId="4941"/>
    <cellStyle name="Percent [0] 2" xfId="3581"/>
    <cellStyle name="Percent [0] 3" xfId="3583"/>
    <cellStyle name="Percent [0] 4" xfId="3584"/>
    <cellStyle name="Percent [0] 5" xfId="3585"/>
    <cellStyle name="Percent [0] 6" xfId="3586"/>
    <cellStyle name="Percent [0] 7" xfId="3588"/>
    <cellStyle name="Percent [0] 8" xfId="3589"/>
    <cellStyle name="Percent [0] 9" xfId="3590"/>
    <cellStyle name="Percent [00]" xfId="3591"/>
    <cellStyle name="Percent [00] 10" xfId="3592"/>
    <cellStyle name="Percent [00] 11" xfId="3594"/>
    <cellStyle name="Percent [00] 12" xfId="3595"/>
    <cellStyle name="Percent [00] 13" xfId="3596"/>
    <cellStyle name="Percent [00] 14" xfId="3597"/>
    <cellStyle name="Percent [00] 15" xfId="3598"/>
    <cellStyle name="Percent [00] 16" xfId="3599"/>
    <cellStyle name="Percent [00] 17" xfId="4945"/>
    <cellStyle name="Percent [00] 2" xfId="3601"/>
    <cellStyle name="Percent [00] 3" xfId="1862"/>
    <cellStyle name="Percent [00] 4" xfId="3602"/>
    <cellStyle name="Percent [00] 5" xfId="1704"/>
    <cellStyle name="Percent [00] 6" xfId="2199"/>
    <cellStyle name="Percent [00] 7" xfId="3603"/>
    <cellStyle name="Percent [00] 8" xfId="761"/>
    <cellStyle name="Percent [00] 9" xfId="1618"/>
    <cellStyle name="Percent [2]" xfId="3604"/>
    <cellStyle name="Percent [2] 10" xfId="1181"/>
    <cellStyle name="Percent [2] 11" xfId="2662"/>
    <cellStyle name="Percent [2] 12" xfId="2664"/>
    <cellStyle name="Percent [2] 13" xfId="2666"/>
    <cellStyle name="Percent [2] 14" xfId="2668"/>
    <cellStyle name="Percent [2] 15" xfId="2670"/>
    <cellStyle name="Percent [2] 16" xfId="2673"/>
    <cellStyle name="Percent [2] 2" xfId="728"/>
    <cellStyle name="Percent [2] 2 2" xfId="3605"/>
    <cellStyle name="Percent [2] 3" xfId="3608"/>
    <cellStyle name="Percent [2] 4" xfId="3609"/>
    <cellStyle name="Percent [2] 5" xfId="3610"/>
    <cellStyle name="Percent [2] 6" xfId="3611"/>
    <cellStyle name="Percent [2] 7" xfId="3612"/>
    <cellStyle name="Percent [2] 8" xfId="1816"/>
    <cellStyle name="Percent [2] 9" xfId="3613"/>
    <cellStyle name="Percent 0.0%" xfId="3614"/>
    <cellStyle name="Percent 0.0% Long Underline" xfId="3615"/>
    <cellStyle name="Percent 0.00%" xfId="1389"/>
    <cellStyle name="Percent 0.00% Long Underline" xfId="2852"/>
    <cellStyle name="Percent 0.000%" xfId="3618"/>
    <cellStyle name="Percent 0.000% Long Underline" xfId="3620"/>
    <cellStyle name="Percent 10" xfId="2572"/>
    <cellStyle name="Percent 10 2" xfId="2724"/>
    <cellStyle name="Percent 11" xfId="461"/>
    <cellStyle name="Percent 11 2" xfId="1448"/>
    <cellStyle name="Percent 12" xfId="1521"/>
    <cellStyle name="Percent 12 2" xfId="3511"/>
    <cellStyle name="Percent 13" xfId="3621"/>
    <cellStyle name="Percent 13 2" xfId="929"/>
    <cellStyle name="Percent 14" xfId="3622"/>
    <cellStyle name="Percent 14 2" xfId="2459"/>
    <cellStyle name="Percent 15" xfId="3623"/>
    <cellStyle name="Percent 16" xfId="1554"/>
    <cellStyle name="Percent 17" xfId="3518"/>
    <cellStyle name="Percent 18" xfId="3521"/>
    <cellStyle name="Percent 19" xfId="1064"/>
    <cellStyle name="Percent 19 2" xfId="873"/>
    <cellStyle name="Percent 2" xfId="3479"/>
    <cellStyle name="Percent 2 2" xfId="3119"/>
    <cellStyle name="Percent 2 2 2" xfId="3625"/>
    <cellStyle name="Percent 2 2 3" xfId="3626"/>
    <cellStyle name="Percent 2 3" xfId="3121"/>
    <cellStyle name="Percent 2 4" xfId="3125"/>
    <cellStyle name="Percent 20" xfId="3624"/>
    <cellStyle name="Percent 20 2" xfId="865"/>
    <cellStyle name="Percent 21" xfId="1555"/>
    <cellStyle name="Percent 22" xfId="3519"/>
    <cellStyle name="Percent 23" xfId="3522"/>
    <cellStyle name="Percent 3" xfId="3557"/>
    <cellStyle name="Percent 3 2" xfId="2558"/>
    <cellStyle name="Percent 3 3" xfId="2560"/>
    <cellStyle name="Percent 4" xfId="1993"/>
    <cellStyle name="Percent 4 2" xfId="3627"/>
    <cellStyle name="Percent 5" xfId="3628"/>
    <cellStyle name="Percent 5 2" xfId="635"/>
    <cellStyle name="Percent 6" xfId="3629"/>
    <cellStyle name="Percent 6 2" xfId="3630"/>
    <cellStyle name="Percent 7" xfId="3631"/>
    <cellStyle name="Percent 7 2" xfId="3632"/>
    <cellStyle name="Percent 8" xfId="3633"/>
    <cellStyle name="Percent 8 2" xfId="3634"/>
    <cellStyle name="Percent 9" xfId="3635"/>
    <cellStyle name="Percent 9 2" xfId="2090"/>
    <cellStyle name="PERCENTAGE" xfId="2760"/>
    <cellStyle name="PERCENTAGE 2" xfId="290"/>
    <cellStyle name="PrePop Currency (0)" xfId="1805"/>
    <cellStyle name="PrePop Currency (0) 10" xfId="3636"/>
    <cellStyle name="PrePop Currency (0) 11" xfId="3638"/>
    <cellStyle name="PrePop Currency (0) 12" xfId="3271"/>
    <cellStyle name="PrePop Currency (0) 13" xfId="3639"/>
    <cellStyle name="PrePop Currency (0) 14" xfId="3202"/>
    <cellStyle name="PrePop Currency (0) 15" xfId="258"/>
    <cellStyle name="PrePop Currency (0) 16" xfId="1991"/>
    <cellStyle name="PrePop Currency (0) 17" xfId="4574"/>
    <cellStyle name="PrePop Currency (0) 2" xfId="3640"/>
    <cellStyle name="PrePop Currency (0) 3" xfId="2419"/>
    <cellStyle name="PrePop Currency (0) 4" xfId="3641"/>
    <cellStyle name="PrePop Currency (0) 5" xfId="3642"/>
    <cellStyle name="PrePop Currency (0) 6" xfId="3644"/>
    <cellStyle name="PrePop Currency (0) 7" xfId="3645"/>
    <cellStyle name="PrePop Currency (0) 8" xfId="3647"/>
    <cellStyle name="PrePop Currency (0) 9" xfId="3648"/>
    <cellStyle name="PrePop Currency (2)" xfId="3650"/>
    <cellStyle name="PrePop Currency (2) 10" xfId="3099"/>
    <cellStyle name="PrePop Currency (2) 11" xfId="1784"/>
    <cellStyle name="PrePop Currency (2) 12" xfId="3101"/>
    <cellStyle name="PrePop Currency (2) 13" xfId="3103"/>
    <cellStyle name="PrePop Currency (2) 14" xfId="3106"/>
    <cellStyle name="PrePop Currency (2) 15" xfId="1871"/>
    <cellStyle name="PrePop Currency (2) 16" xfId="3651"/>
    <cellStyle name="PrePop Currency (2) 2" xfId="3653"/>
    <cellStyle name="PrePop Currency (2) 3" xfId="3050"/>
    <cellStyle name="PrePop Currency (2) 4" xfId="3655"/>
    <cellStyle name="PrePop Currency (2) 5" xfId="3657"/>
    <cellStyle name="PrePop Currency (2) 6" xfId="3658"/>
    <cellStyle name="PrePop Currency (2) 7" xfId="3659"/>
    <cellStyle name="PrePop Currency (2) 8" xfId="3661"/>
    <cellStyle name="PrePop Currency (2) 9" xfId="3662"/>
    <cellStyle name="PrePop Units (0)" xfId="2874"/>
    <cellStyle name="PrePop Units (0) 10" xfId="2869"/>
    <cellStyle name="PrePop Units (0) 11" xfId="2646"/>
    <cellStyle name="PrePop Units (0) 12" xfId="2871"/>
    <cellStyle name="PrePop Units (0) 13" xfId="2873"/>
    <cellStyle name="PrePop Units (0) 14" xfId="733"/>
    <cellStyle name="PrePop Units (0) 15" xfId="2877"/>
    <cellStyle name="PrePop Units (0) 16" xfId="1697"/>
    <cellStyle name="PrePop Units (0) 2" xfId="3663"/>
    <cellStyle name="PrePop Units (0) 3" xfId="3664"/>
    <cellStyle name="PrePop Units (0) 4" xfId="1939"/>
    <cellStyle name="PrePop Units (0) 5" xfId="2121"/>
    <cellStyle name="PrePop Units (0) 6" xfId="3665"/>
    <cellStyle name="PrePop Units (0) 7" xfId="3666"/>
    <cellStyle name="PrePop Units (0) 8" xfId="858"/>
    <cellStyle name="PrePop Units (0) 9" xfId="2958"/>
    <cellStyle name="PrePop Units (1)" xfId="2866"/>
    <cellStyle name="PrePop Units (1) 10" xfId="3668"/>
    <cellStyle name="PrePop Units (1) 11" xfId="3671"/>
    <cellStyle name="PrePop Units (1) 12" xfId="1952"/>
    <cellStyle name="PrePop Units (1) 13" xfId="3237"/>
    <cellStyle name="PrePop Units (1) 14" xfId="390"/>
    <cellStyle name="PrePop Units (1) 15" xfId="3674"/>
    <cellStyle name="PrePop Units (1) 16" xfId="3677"/>
    <cellStyle name="PrePop Units (1) 2" xfId="3681"/>
    <cellStyle name="PrePop Units (1) 3" xfId="3682"/>
    <cellStyle name="PrePop Units (1) 4" xfId="3191"/>
    <cellStyle name="PrePop Units (1) 5" xfId="2124"/>
    <cellStyle name="PrePop Units (1) 6" xfId="3683"/>
    <cellStyle name="PrePop Units (1) 7" xfId="3684"/>
    <cellStyle name="PrePop Units (1) 8" xfId="1980"/>
    <cellStyle name="PrePop Units (1) 9" xfId="3685"/>
    <cellStyle name="PrePop Units (2)" xfId="3686"/>
    <cellStyle name="PrePop Units (2) 10" xfId="3687"/>
    <cellStyle name="PrePop Units (2) 11" xfId="3157"/>
    <cellStyle name="PrePop Units (2) 12" xfId="3160"/>
    <cellStyle name="PrePop Units (2) 13" xfId="1720"/>
    <cellStyle name="PrePop Units (2) 14" xfId="3162"/>
    <cellStyle name="PrePop Units (2) 15" xfId="3164"/>
    <cellStyle name="PrePop Units (2) 16" xfId="976"/>
    <cellStyle name="PrePop Units (2) 2" xfId="3688"/>
    <cellStyle name="PrePop Units (2) 3" xfId="3689"/>
    <cellStyle name="PrePop Units (2) 4" xfId="3691"/>
    <cellStyle name="PrePop Units (2) 5" xfId="1187"/>
    <cellStyle name="PrePop Units (2) 6" xfId="2178"/>
    <cellStyle name="PrePop Units (2) 7" xfId="2512"/>
    <cellStyle name="PrePop Units (2) 8" xfId="3692"/>
    <cellStyle name="PrePop Units (2) 9" xfId="3694"/>
    <cellStyle name="pricing" xfId="3695"/>
    <cellStyle name="pricing 2" xfId="3233"/>
    <cellStyle name="PSChar" xfId="3697"/>
    <cellStyle name="PSHeading" xfId="3698"/>
    <cellStyle name="Quantity" xfId="3124"/>
    <cellStyle name="Quantity 2" xfId="4805"/>
    <cellStyle name="regstoresfromspecstores" xfId="763"/>
    <cellStyle name="regstoresfromspecstores 2" xfId="94"/>
    <cellStyle name="RevList" xfId="3185"/>
    <cellStyle name="rlink_tiªn l­în_x005f_x001b_Hyperlink_TONG HOP KINH PHI" xfId="3700"/>
    <cellStyle name="rmal_ADAdot" xfId="3566"/>
    <cellStyle name="S—_x0008_" xfId="3080"/>
    <cellStyle name="S—_x0008_ 2" xfId="3701"/>
    <cellStyle name="s]_x000a__x000a_spooler=yes_x000a__x000a_load=_x000a__x000a_Beep=yes_x000a__x000a_NullPort=None_x000a__x000a_BorderWidth=3_x000a__x000a_CursorBlinkRate=1200_x000a__x000a_DoubleClickSpeed=452_x000a__x000a_Programs=co" xfId="3286"/>
    <cellStyle name="s]_x000d__x000a_spooler=yes_x000d__x000a_load=_x000d__x000a_Beep=yes_x000d__x000a_NullPort=None_x000d__x000a_BorderWidth=3_x000d__x000a_CursorBlinkRate=1200_x000d__x000a_DoubleClickSpeed=452_x000d__x000a_Programs=co" xfId="3702"/>
    <cellStyle name="s]_x005f_x000d__x005f_x000a_spooler=yes_x005f_x000d__x005f_x000a_load=_x005f_x000d__x005f_x000a_Beep=yes_x005f_x000d__x005f_x000a_NullPort=None_x005f_x000d__x005f_x000a_BorderWidth=3_x005f_x000d__x005f_x000a_CursorBlinkRate=1200_x005f_x000d__x005f_x000a_D" xfId="725"/>
    <cellStyle name="S—_x0008__KH TPCP vung TNB (03-1-2012)" xfId="3703"/>
    <cellStyle name="S—_x005f_x0008_" xfId="3705"/>
    <cellStyle name="SAPBEXaggData" xfId="1026"/>
    <cellStyle name="SAPBEXaggData 2" xfId="3706"/>
    <cellStyle name="SAPBEXaggData 2 2" xfId="4961"/>
    <cellStyle name="SAPBEXaggDataEmph" xfId="3027"/>
    <cellStyle name="SAPBEXaggDataEmph 2" xfId="3570"/>
    <cellStyle name="SAPBEXaggDataEmph 2 2" xfId="4939"/>
    <cellStyle name="SAPBEXaggItem" xfId="3251"/>
    <cellStyle name="SAPBEXaggItem 2" xfId="3707"/>
    <cellStyle name="SAPBEXchaText" xfId="1630"/>
    <cellStyle name="SAPBEXchaText 2" xfId="967"/>
    <cellStyle name="SAPBEXexcBad7" xfId="3402"/>
    <cellStyle name="SAPBEXexcBad7 2" xfId="3007"/>
    <cellStyle name="SAPBEXexcBad8" xfId="3404"/>
    <cellStyle name="SAPBEXexcBad8 2" xfId="547"/>
    <cellStyle name="SAPBEXexcBad9" xfId="3709"/>
    <cellStyle name="SAPBEXexcBad9 2" xfId="2906"/>
    <cellStyle name="SAPBEXexcCritical4" xfId="3188"/>
    <cellStyle name="SAPBEXexcCritical4 2" xfId="3617"/>
    <cellStyle name="SAPBEXexcCritical5" xfId="3712"/>
    <cellStyle name="SAPBEXexcCritical5 2" xfId="146"/>
    <cellStyle name="SAPBEXexcCritical6" xfId="3649"/>
    <cellStyle name="SAPBEXexcCritical6 2" xfId="3652"/>
    <cellStyle name="SAPBEXexcGood1" xfId="3713"/>
    <cellStyle name="SAPBEXexcGood1 2" xfId="3593"/>
    <cellStyle name="SAPBEXexcGood2" xfId="719"/>
    <cellStyle name="SAPBEXexcGood2 2" xfId="3643"/>
    <cellStyle name="SAPBEXexcGood3" xfId="3714"/>
    <cellStyle name="SAPBEXexcGood3 2" xfId="2056"/>
    <cellStyle name="SAPBEXfilterDrill" xfId="3715"/>
    <cellStyle name="SAPBEXfilterDrill 2" xfId="3716"/>
    <cellStyle name="SAPBEXfilterDrill 2 2" xfId="4965"/>
    <cellStyle name="SAPBEXfilterItem" xfId="3654"/>
    <cellStyle name="SAPBEXfilterItem 2" xfId="3194"/>
    <cellStyle name="SAPBEXfilterItem 2 2" xfId="4817"/>
    <cellStyle name="SAPBEXfilterText" xfId="3717"/>
    <cellStyle name="SAPBEXfilterText 2" xfId="1369"/>
    <cellStyle name="SAPBEXfilterText 2 2" xfId="4513"/>
    <cellStyle name="SAPBEXformats" xfId="3720"/>
    <cellStyle name="SAPBEXformats 2" xfId="3721"/>
    <cellStyle name="SAPBEXheaderItem" xfId="1129"/>
    <cellStyle name="SAPBEXheaderItem 2" xfId="3722"/>
    <cellStyle name="SAPBEXheaderItem 2 2" xfId="4968"/>
    <cellStyle name="SAPBEXheaderText" xfId="3723"/>
    <cellStyle name="SAPBEXheaderText 2" xfId="1830"/>
    <cellStyle name="SAPBEXheaderText 2 2" xfId="4584"/>
    <cellStyle name="SAPBEXresData" xfId="3724"/>
    <cellStyle name="SAPBEXresData 2" xfId="3725"/>
    <cellStyle name="SAPBEXresDataEmph" xfId="3726"/>
    <cellStyle name="SAPBEXresDataEmph 2" xfId="3727"/>
    <cellStyle name="SAPBEXresDataEmph 2 2" xfId="4969"/>
    <cellStyle name="SAPBEXresItem" xfId="3728"/>
    <cellStyle name="SAPBEXresItem 2" xfId="1966"/>
    <cellStyle name="SAPBEXresItem 2 2" xfId="4615"/>
    <cellStyle name="SAPBEXstdData" xfId="1926"/>
    <cellStyle name="SAPBEXstdData 2" xfId="2271"/>
    <cellStyle name="SAPBEXstdDataEmph" xfId="1739"/>
    <cellStyle name="SAPBEXstdDataEmph 2" xfId="3729"/>
    <cellStyle name="SAPBEXstdDataEmph 2 2" xfId="4970"/>
    <cellStyle name="SAPBEXstdItem" xfId="2741"/>
    <cellStyle name="SAPBEXstdItem 2" xfId="3731"/>
    <cellStyle name="SAPBEXstdItem 2 2" xfId="4972"/>
    <cellStyle name="SAPBEXtitle" xfId="3732"/>
    <cellStyle name="SAPBEXtitle 2" xfId="2785"/>
    <cellStyle name="SAPBEXtitle 2 2" xfId="4749"/>
    <cellStyle name="SAPBEXundefined" xfId="3735"/>
    <cellStyle name="SAPBEXundefined 2" xfId="3083"/>
    <cellStyle name="SAPBEXundefined 2 2" xfId="4800"/>
    <cellStyle name="serJet 1200 Series PCL 6" xfId="676"/>
    <cellStyle name="SHADEDSTORES" xfId="3736"/>
    <cellStyle name="SHADEDSTORES 2" xfId="3737"/>
    <cellStyle name="SHADEDSTORES 2 2" xfId="4974"/>
    <cellStyle name="SHADEDSTORES 2 3" xfId="5704"/>
    <cellStyle name="SHADEDSTORES 3" xfId="4973"/>
    <cellStyle name="SHADEDSTORES 4" xfId="5707"/>
    <cellStyle name="songuyen" xfId="3738"/>
    <cellStyle name="specstores" xfId="3740"/>
    <cellStyle name="Standard_AAbgleich" xfId="1897"/>
    <cellStyle name="STTDG" xfId="3741"/>
    <cellStyle name="Style 1" xfId="1008"/>
    <cellStyle name="Style 1 2" xfId="3742"/>
    <cellStyle name="Style 1 3" xfId="3743"/>
    <cellStyle name="Style 10" xfId="1531"/>
    <cellStyle name="Style 10 2" xfId="1520"/>
    <cellStyle name="Style 100" xfId="769"/>
    <cellStyle name="Style 101" xfId="3744"/>
    <cellStyle name="Style 102" xfId="3745"/>
    <cellStyle name="Style 103" xfId="3746"/>
    <cellStyle name="Style 104" xfId="1825"/>
    <cellStyle name="Style 105" xfId="3005"/>
    <cellStyle name="Style 106" xfId="1516"/>
    <cellStyle name="Style 107" xfId="3013"/>
    <cellStyle name="Style 108" xfId="3017"/>
    <cellStyle name="Style 109" xfId="3022"/>
    <cellStyle name="Style 11" xfId="3747"/>
    <cellStyle name="Style 11 2" xfId="3748"/>
    <cellStyle name="Style 110" xfId="3006"/>
    <cellStyle name="Style 111" xfId="1517"/>
    <cellStyle name="Style 112" xfId="3014"/>
    <cellStyle name="Style 113" xfId="3018"/>
    <cellStyle name="Style 114" xfId="3023"/>
    <cellStyle name="Style 115" xfId="1714"/>
    <cellStyle name="Style 116" xfId="2438"/>
    <cellStyle name="Style 117" xfId="3749"/>
    <cellStyle name="Style 118" xfId="524"/>
    <cellStyle name="Style 119" xfId="3537"/>
    <cellStyle name="Style 12" xfId="2163"/>
    <cellStyle name="Style 12 2" xfId="1030"/>
    <cellStyle name="Style 120" xfId="1715"/>
    <cellStyle name="Style 121" xfId="2439"/>
    <cellStyle name="Style 122" xfId="3750"/>
    <cellStyle name="Style 123" xfId="525"/>
    <cellStyle name="Style 124" xfId="3538"/>
    <cellStyle name="Style 125" xfId="3752"/>
    <cellStyle name="Style 126" xfId="3754"/>
    <cellStyle name="Style 127" xfId="3756"/>
    <cellStyle name="Style 128" xfId="3758"/>
    <cellStyle name="Style 129" xfId="3761"/>
    <cellStyle name="Style 13" xfId="3763"/>
    <cellStyle name="Style 13 2" xfId="3326"/>
    <cellStyle name="Style 130" xfId="3753"/>
    <cellStyle name="Style 131" xfId="3755"/>
    <cellStyle name="Style 132" xfId="3757"/>
    <cellStyle name="Style 133" xfId="3759"/>
    <cellStyle name="Style 134" xfId="3762"/>
    <cellStyle name="Style 135" xfId="3765"/>
    <cellStyle name="Style 136" xfId="3767"/>
    <cellStyle name="Style 137" xfId="2952"/>
    <cellStyle name="Style 138" xfId="3769"/>
    <cellStyle name="Style 139" xfId="3771"/>
    <cellStyle name="Style 14" xfId="1877"/>
    <cellStyle name="Style 14 2" xfId="3774"/>
    <cellStyle name="Style 140" xfId="3766"/>
    <cellStyle name="Style 141" xfId="3768"/>
    <cellStyle name="Style 142" xfId="2953"/>
    <cellStyle name="Style 143" xfId="3770"/>
    <cellStyle name="Style 144" xfId="3772"/>
    <cellStyle name="Style 145" xfId="3775"/>
    <cellStyle name="Style 146" xfId="3777"/>
    <cellStyle name="Style 147" xfId="2215"/>
    <cellStyle name="Style 148" xfId="3779"/>
    <cellStyle name="Style 149" xfId="3450"/>
    <cellStyle name="Style 15" xfId="3781"/>
    <cellStyle name="Style 15 2" xfId="3784"/>
    <cellStyle name="Style 150" xfId="3776"/>
    <cellStyle name="Style 151" xfId="3778"/>
    <cellStyle name="Style 152" xfId="2216"/>
    <cellStyle name="Style 153" xfId="3780"/>
    <cellStyle name="Style 154" xfId="3451"/>
    <cellStyle name="Style 155" xfId="546"/>
    <cellStyle name="Style 156" xfId="4214"/>
    <cellStyle name="Style 156 2" xfId="5298"/>
    <cellStyle name="Style 16" xfId="3787"/>
    <cellStyle name="Style 16 2" xfId="3789"/>
    <cellStyle name="Style 17" xfId="1431"/>
    <cellStyle name="Style 17 2" xfId="1818"/>
    <cellStyle name="Style 18" xfId="3791"/>
    <cellStyle name="Style 18 2" xfId="3793"/>
    <cellStyle name="Style 19" xfId="3795"/>
    <cellStyle name="Style 19 2" xfId="3797"/>
    <cellStyle name="Style 2" xfId="1579"/>
    <cellStyle name="Style 2 2" xfId="3799"/>
    <cellStyle name="Style 20" xfId="3782"/>
    <cellStyle name="Style 20 2" xfId="3785"/>
    <cellStyle name="Style 21" xfId="3788"/>
    <cellStyle name="Style 21 2" xfId="3790"/>
    <cellStyle name="Style 22" xfId="1432"/>
    <cellStyle name="Style 22 2" xfId="1819"/>
    <cellStyle name="Style 23" xfId="3792"/>
    <cellStyle name="Style 23 2" xfId="3794"/>
    <cellStyle name="Style 24" xfId="3796"/>
    <cellStyle name="Style 24 2" xfId="3798"/>
    <cellStyle name="Style 25" xfId="701"/>
    <cellStyle name="Style 25 2" xfId="3800"/>
    <cellStyle name="Style 26" xfId="3802"/>
    <cellStyle name="Style 26 2" xfId="3804"/>
    <cellStyle name="Style 27" xfId="3806"/>
    <cellStyle name="Style 27 2" xfId="2405"/>
    <cellStyle name="Style 28" xfId="3808"/>
    <cellStyle name="Style 28 2" xfId="3810"/>
    <cellStyle name="Style 29" xfId="921"/>
    <cellStyle name="Style 29 2" xfId="3812"/>
    <cellStyle name="Style 3" xfId="744"/>
    <cellStyle name="Style 3 2" xfId="475"/>
    <cellStyle name="Style 30" xfId="702"/>
    <cellStyle name="Style 30 2" xfId="3801"/>
    <cellStyle name="Style 31" xfId="3803"/>
    <cellStyle name="Style 31 2" xfId="3805"/>
    <cellStyle name="Style 32" xfId="3807"/>
    <cellStyle name="Style 32 2" xfId="2406"/>
    <cellStyle name="Style 33" xfId="3809"/>
    <cellStyle name="Style 33 2" xfId="3811"/>
    <cellStyle name="Style 34" xfId="922"/>
    <cellStyle name="Style 34 2" xfId="3813"/>
    <cellStyle name="Style 35" xfId="3814"/>
    <cellStyle name="Style 35 2" xfId="3816"/>
    <cellStyle name="Style 36" xfId="3818"/>
    <cellStyle name="Style 37" xfId="3820"/>
    <cellStyle name="Style 37 2" xfId="3822"/>
    <cellStyle name="Style 38" xfId="638"/>
    <cellStyle name="Style 38 2" xfId="2139"/>
    <cellStyle name="Style 39" xfId="3825"/>
    <cellStyle name="Style 39 2" xfId="1632"/>
    <cellStyle name="Style 4" xfId="3827"/>
    <cellStyle name="Style 4 2" xfId="498"/>
    <cellStyle name="Style 40" xfId="3815"/>
    <cellStyle name="Style 40 2" xfId="3817"/>
    <cellStyle name="Style 41" xfId="3819"/>
    <cellStyle name="Style 41 2" xfId="2967"/>
    <cellStyle name="Style 42" xfId="3821"/>
    <cellStyle name="Style 42 2" xfId="3823"/>
    <cellStyle name="Style 43" xfId="639"/>
    <cellStyle name="Style 43 2" xfId="2140"/>
    <cellStyle name="Style 43 2 2" xfId="4654"/>
    <cellStyle name="Style 44" xfId="3826"/>
    <cellStyle name="Style 44 2" xfId="1633"/>
    <cellStyle name="Style 45" xfId="3828"/>
    <cellStyle name="Style 45 2" xfId="3272"/>
    <cellStyle name="Style 46" xfId="789"/>
    <cellStyle name="Style 46 2" xfId="3830"/>
    <cellStyle name="Style 47" xfId="3832"/>
    <cellStyle name="Style 47 2" xfId="3295"/>
    <cellStyle name="Style 48" xfId="1481"/>
    <cellStyle name="Style 48 2" xfId="3835"/>
    <cellStyle name="Style 49" xfId="3837"/>
    <cellStyle name="Style 49 2" xfId="3840"/>
    <cellStyle name="Style 5" xfId="3842"/>
    <cellStyle name="Style 50" xfId="3829"/>
    <cellStyle name="Style 50 2" xfId="3273"/>
    <cellStyle name="Style 51" xfId="790"/>
    <cellStyle name="Style 51 2" xfId="3831"/>
    <cellStyle name="Style 52" xfId="3833"/>
    <cellStyle name="Style 52 2" xfId="3296"/>
    <cellStyle name="Style 52 2 2" xfId="4853"/>
    <cellStyle name="Style 53" xfId="1482"/>
    <cellStyle name="Style 53 2" xfId="3836"/>
    <cellStyle name="Style 54" xfId="3838"/>
    <cellStyle name="Style 54 2" xfId="3841"/>
    <cellStyle name="Style 55" xfId="3844"/>
    <cellStyle name="Style 55 2" xfId="3064"/>
    <cellStyle name="Style 56" xfId="3846"/>
    <cellStyle name="Style 57" xfId="2160"/>
    <cellStyle name="Style 58" xfId="3848"/>
    <cellStyle name="Style 59" xfId="1434"/>
    <cellStyle name="Style 6" xfId="93"/>
    <cellStyle name="Style 6 2" xfId="1886"/>
    <cellStyle name="Style 60" xfId="3845"/>
    <cellStyle name="Style 61" xfId="3847"/>
    <cellStyle name="Style 62" xfId="2161"/>
    <cellStyle name="Style 63" xfId="3849"/>
    <cellStyle name="Style 64" xfId="1435"/>
    <cellStyle name="Style 65" xfId="3850"/>
    <cellStyle name="Style 66" xfId="1164"/>
    <cellStyle name="Style 67" xfId="3852"/>
    <cellStyle name="Style 68" xfId="3854"/>
    <cellStyle name="Style 69" xfId="3856"/>
    <cellStyle name="Style 7" xfId="3858"/>
    <cellStyle name="Style 7 2" xfId="3859"/>
    <cellStyle name="Style 70" xfId="3851"/>
    <cellStyle name="Style 71" xfId="1165"/>
    <cellStyle name="Style 72" xfId="3853"/>
    <cellStyle name="Style 73" xfId="3855"/>
    <cellStyle name="Style 74" xfId="3857"/>
    <cellStyle name="Style 75" xfId="3733"/>
    <cellStyle name="Style 76" xfId="1811"/>
    <cellStyle name="Style 77" xfId="3860"/>
    <cellStyle name="Style 78" xfId="3669"/>
    <cellStyle name="Style 79" xfId="3672"/>
    <cellStyle name="Style 8" xfId="3862"/>
    <cellStyle name="Style 8 2" xfId="1144"/>
    <cellStyle name="Style 80" xfId="3734"/>
    <cellStyle name="Style 81" xfId="1812"/>
    <cellStyle name="Style 82" xfId="3861"/>
    <cellStyle name="Style 83" xfId="3670"/>
    <cellStyle name="Style 84" xfId="3673"/>
    <cellStyle name="Style 85" xfId="1953"/>
    <cellStyle name="Style 86" xfId="3238"/>
    <cellStyle name="Style 87" xfId="391"/>
    <cellStyle name="Style 88" xfId="3675"/>
    <cellStyle name="Style 89" xfId="3678"/>
    <cellStyle name="Style 9" xfId="2909"/>
    <cellStyle name="Style 9 2" xfId="3059"/>
    <cellStyle name="Style 90" xfId="1954"/>
    <cellStyle name="Style 91" xfId="3239"/>
    <cellStyle name="Style 92" xfId="392"/>
    <cellStyle name="Style 93" xfId="3676"/>
    <cellStyle name="Style 94" xfId="3679"/>
    <cellStyle name="Style 95" xfId="3863"/>
    <cellStyle name="Style 96" xfId="2888"/>
    <cellStyle name="Style 97" xfId="3864"/>
    <cellStyle name="Style 98" xfId="3866"/>
    <cellStyle name="Style 99" xfId="1078"/>
    <cellStyle name="Style Date" xfId="2899"/>
    <cellStyle name="Style Date 2" xfId="4765"/>
    <cellStyle name="style_1" xfId="3868"/>
    <cellStyle name="subhead" xfId="3869"/>
    <cellStyle name="subhead 2" xfId="3870"/>
    <cellStyle name="Subtotal" xfId="3255"/>
    <cellStyle name="symbol" xfId="3871"/>
    <cellStyle name="T" xfId="223"/>
    <cellStyle name="T 2" xfId="1595"/>
    <cellStyle name="T 2 2" xfId="4545"/>
    <cellStyle name="T 2 3" xfId="5677"/>
    <cellStyle name="T 3" xfId="4356"/>
    <cellStyle name="T 4" xfId="5620"/>
    <cellStyle name="T_15_10_2013 BC nhu cau von doi ung ODA (2014-2016) ngay 15102013 Sua" xfId="3573"/>
    <cellStyle name="T_15_10_2013 BC nhu cau von doi ung ODA (2014-2016) ngay 15102013 Sua 2" xfId="4940"/>
    <cellStyle name="T_15_10_2013 BC nhu cau von doi ung ODA (2014-2016) ngay 15102013 Sua 3" xfId="5697"/>
    <cellStyle name="T_bao cao" xfId="3872"/>
    <cellStyle name="T_bao cao 2" xfId="3873"/>
    <cellStyle name="T_bao cao 2 2" xfId="4990"/>
    <cellStyle name="T_bao cao 2 3" xfId="5682"/>
    <cellStyle name="T_bao cao 3" xfId="4989"/>
    <cellStyle name="T_bao cao 4" xfId="5903"/>
    <cellStyle name="T_bao cao phan bo KHDT 2011(final)" xfId="2598"/>
    <cellStyle name="T_bao cao phan bo KHDT 2011(final) 2" xfId="4717"/>
    <cellStyle name="T_bao cao phan bo KHDT 2011(final) 3" xfId="5503"/>
    <cellStyle name="T_Bao cao so lieu kiem toan nam 2007 sua" xfId="3544"/>
    <cellStyle name="T_Bao cao so lieu kiem toan nam 2007 sua 2" xfId="1653"/>
    <cellStyle name="T_Bao cao so lieu kiem toan nam 2007 sua 2 2" xfId="4549"/>
    <cellStyle name="T_Bao cao so lieu kiem toan nam 2007 sua 2 3" xfId="5622"/>
    <cellStyle name="T_Bao cao so lieu kiem toan nam 2007 sua 3" xfId="4935"/>
    <cellStyle name="T_Bao cao so lieu kiem toan nam 2007 sua 4" xfId="5869"/>
    <cellStyle name="T_Bao cao so lieu kiem toan nam 2007 sua_!1 1 bao cao giao KH ve HTCMT vung TNB   12-12-2011" xfId="1445"/>
    <cellStyle name="T_Bao cao so lieu kiem toan nam 2007 sua_!1 1 bao cao giao KH ve HTCMT vung TNB   12-12-2011 2" xfId="120"/>
    <cellStyle name="T_Bao cao so lieu kiem toan nam 2007 sua_!1 1 bao cao giao KH ve HTCMT vung TNB   12-12-2011 2 2" xfId="4341"/>
    <cellStyle name="T_Bao cao so lieu kiem toan nam 2007 sua_!1 1 bao cao giao KH ve HTCMT vung TNB   12-12-2011 2 3" xfId="5449"/>
    <cellStyle name="T_Bao cao so lieu kiem toan nam 2007 sua_!1 1 bao cao giao KH ve HTCMT vung TNB   12-12-2011 3" xfId="4524"/>
    <cellStyle name="T_Bao cao so lieu kiem toan nam 2007 sua_!1 1 bao cao giao KH ve HTCMT vung TNB   12-12-2011 4" xfId="5432"/>
    <cellStyle name="T_Bao cao so lieu kiem toan nam 2007 sua_KH TPCP vung TNB (03-1-2012)" xfId="3874"/>
    <cellStyle name="T_Bao cao so lieu kiem toan nam 2007 sua_KH TPCP vung TNB (03-1-2012) 2" xfId="3875"/>
    <cellStyle name="T_Bao cao so lieu kiem toan nam 2007 sua_KH TPCP vung TNB (03-1-2012) 2 2" xfId="4992"/>
    <cellStyle name="T_Bao cao so lieu kiem toan nam 2007 sua_KH TPCP vung TNB (03-1-2012) 2 3" xfId="5581"/>
    <cellStyle name="T_Bao cao so lieu kiem toan nam 2007 sua_KH TPCP vung TNB (03-1-2012) 3" xfId="4991"/>
    <cellStyle name="T_Bao cao so lieu kiem toan nam 2007 sua_KH TPCP vung TNB (03-1-2012) 4" xfId="5482"/>
    <cellStyle name="T_bao cao_!1 1 bao cao giao KH ve HTCMT vung TNB   12-12-2011" xfId="2368"/>
    <cellStyle name="T_bao cao_!1 1 bao cao giao KH ve HTCMT vung TNB   12-12-2011 2" xfId="3876"/>
    <cellStyle name="T_bao cao_!1 1 bao cao giao KH ve HTCMT vung TNB   12-12-2011 2 2" xfId="4993"/>
    <cellStyle name="T_bao cao_!1 1 bao cao giao KH ve HTCMT vung TNB   12-12-2011 2 3" xfId="5887"/>
    <cellStyle name="T_bao cao_!1 1 bao cao giao KH ve HTCMT vung TNB   12-12-2011 3" xfId="4694"/>
    <cellStyle name="T_bao cao_!1 1 bao cao giao KH ve HTCMT vung TNB   12-12-2011 4" xfId="5535"/>
    <cellStyle name="T_bao cao_Bieu4HTMT" xfId="3878"/>
    <cellStyle name="T_bao cao_Bieu4HTMT 2" xfId="2937"/>
    <cellStyle name="T_bao cao_Bieu4HTMT 2 2" xfId="4772"/>
    <cellStyle name="T_bao cao_Bieu4HTMT 2 3" xfId="5500"/>
    <cellStyle name="T_bao cao_Bieu4HTMT 3" xfId="4994"/>
    <cellStyle name="T_bao cao_Bieu4HTMT 4" xfId="5888"/>
    <cellStyle name="T_bao cao_Bieu4HTMT_!1 1 bao cao giao KH ve HTCMT vung TNB   12-12-2011" xfId="3880"/>
    <cellStyle name="T_bao cao_Bieu4HTMT_!1 1 bao cao giao KH ve HTCMT vung TNB   12-12-2011 2" xfId="189"/>
    <cellStyle name="T_bao cao_Bieu4HTMT_!1 1 bao cao giao KH ve HTCMT vung TNB   12-12-2011 2 2" xfId="4349"/>
    <cellStyle name="T_bao cao_Bieu4HTMT_!1 1 bao cao giao KH ve HTCMT vung TNB   12-12-2011 2 3" xfId="5398"/>
    <cellStyle name="T_bao cao_Bieu4HTMT_!1 1 bao cao giao KH ve HTCMT vung TNB   12-12-2011 3" xfId="4996"/>
    <cellStyle name="T_bao cao_Bieu4HTMT_!1 1 bao cao giao KH ve HTCMT vung TNB   12-12-2011 4" xfId="5889"/>
    <cellStyle name="T_bao cao_Bieu4HTMT_KH TPCP vung TNB (03-1-2012)" xfId="1336"/>
    <cellStyle name="T_bao cao_Bieu4HTMT_KH TPCP vung TNB (03-1-2012) 2" xfId="414"/>
    <cellStyle name="T_bao cao_Bieu4HTMT_KH TPCP vung TNB (03-1-2012) 2 2" xfId="4386"/>
    <cellStyle name="T_bao cao_Bieu4HTMT_KH TPCP vung TNB (03-1-2012) 2 3" xfId="5921"/>
    <cellStyle name="T_bao cao_Bieu4HTMT_KH TPCP vung TNB (03-1-2012) 3" xfId="4508"/>
    <cellStyle name="T_bao cao_Bieu4HTMT_KH TPCP vung TNB (03-1-2012) 4" xfId="5555"/>
    <cellStyle name="T_bao cao_KH TPCP vung TNB (03-1-2012)" xfId="3882"/>
    <cellStyle name="T_bao cao_KH TPCP vung TNB (03-1-2012) 2" xfId="3883"/>
    <cellStyle name="T_bao cao_KH TPCP vung TNB (03-1-2012) 2 2" xfId="4999"/>
    <cellStyle name="T_bao cao_KH TPCP vung TNB (03-1-2012) 2 3" xfId="5906"/>
    <cellStyle name="T_bao cao_KH TPCP vung TNB (03-1-2012) 3" xfId="4998"/>
    <cellStyle name="T_bao cao_KH TPCP vung TNB (03-1-2012) 4" xfId="5640"/>
    <cellStyle name="T_BBTNG-06" xfId="3128"/>
    <cellStyle name="T_BBTNG-06 2" xfId="3514"/>
    <cellStyle name="T_BBTNG-06 2 2" xfId="4922"/>
    <cellStyle name="T_BBTNG-06 2 3" xfId="5893"/>
    <cellStyle name="T_BBTNG-06 3" xfId="4806"/>
    <cellStyle name="T_BBTNG-06 4" xfId="5389"/>
    <cellStyle name="T_BBTNG-06_!1 1 bao cao giao KH ve HTCMT vung TNB   12-12-2011" xfId="3884"/>
    <cellStyle name="T_BBTNG-06_!1 1 bao cao giao KH ve HTCMT vung TNB   12-12-2011 2" xfId="500"/>
    <cellStyle name="T_BBTNG-06_!1 1 bao cao giao KH ve HTCMT vung TNB   12-12-2011 2 2" xfId="4399"/>
    <cellStyle name="T_BBTNG-06_!1 1 bao cao giao KH ve HTCMT vung TNB   12-12-2011 2 3" xfId="5572"/>
    <cellStyle name="T_BBTNG-06_!1 1 bao cao giao KH ve HTCMT vung TNB   12-12-2011 3" xfId="5000"/>
    <cellStyle name="T_BBTNG-06_!1 1 bao cao giao KH ve HTCMT vung TNB   12-12-2011 4" xfId="6161"/>
    <cellStyle name="T_BBTNG-06_Bieu4HTMT" xfId="2102"/>
    <cellStyle name="T_BBTNG-06_Bieu4HTMT 2" xfId="3885"/>
    <cellStyle name="T_BBTNG-06_Bieu4HTMT 2 2" xfId="5001"/>
    <cellStyle name="T_BBTNG-06_Bieu4HTMT 2 3" xfId="5907"/>
    <cellStyle name="T_BBTNG-06_Bieu4HTMT 3" xfId="4646"/>
    <cellStyle name="T_BBTNG-06_Bieu4HTMT 4" xfId="5721"/>
    <cellStyle name="T_BBTNG-06_Bieu4HTMT_!1 1 bao cao giao KH ve HTCMT vung TNB   12-12-2011" xfId="1135"/>
    <cellStyle name="T_BBTNG-06_Bieu4HTMT_!1 1 bao cao giao KH ve HTCMT vung TNB   12-12-2011 2" xfId="2581"/>
    <cellStyle name="T_BBTNG-06_Bieu4HTMT_!1 1 bao cao giao KH ve HTCMT vung TNB   12-12-2011 2 2" xfId="4714"/>
    <cellStyle name="T_BBTNG-06_Bieu4HTMT_!1 1 bao cao giao KH ve HTCMT vung TNB   12-12-2011 2 3" xfId="6155"/>
    <cellStyle name="T_BBTNG-06_Bieu4HTMT_!1 1 bao cao giao KH ve HTCMT vung TNB   12-12-2011 3" xfId="4474"/>
    <cellStyle name="T_BBTNG-06_Bieu4HTMT_!1 1 bao cao giao KH ve HTCMT vung TNB   12-12-2011 4" xfId="6105"/>
    <cellStyle name="T_BBTNG-06_Bieu4HTMT_KH TPCP vung TNB (03-1-2012)" xfId="3886"/>
    <cellStyle name="T_BBTNG-06_Bieu4HTMT_KH TPCP vung TNB (03-1-2012) 2" xfId="1178"/>
    <cellStyle name="T_BBTNG-06_Bieu4HTMT_KH TPCP vung TNB (03-1-2012) 2 2" xfId="4479"/>
    <cellStyle name="T_BBTNG-06_Bieu4HTMT_KH TPCP vung TNB (03-1-2012) 2 3" xfId="5973"/>
    <cellStyle name="T_BBTNG-06_Bieu4HTMT_KH TPCP vung TNB (03-1-2012) 3" xfId="5002"/>
    <cellStyle name="T_BBTNG-06_Bieu4HTMT_KH TPCP vung TNB (03-1-2012) 4" xfId="6167"/>
    <cellStyle name="T_BBTNG-06_KH TPCP vung TNB (03-1-2012)" xfId="3887"/>
    <cellStyle name="T_BBTNG-06_KH TPCP vung TNB (03-1-2012) 2" xfId="1936"/>
    <cellStyle name="T_BBTNG-06_KH TPCP vung TNB (03-1-2012) 2 2" xfId="4608"/>
    <cellStyle name="T_BBTNG-06_KH TPCP vung TNB (03-1-2012) 2 3" xfId="6018"/>
    <cellStyle name="T_BBTNG-06_KH TPCP vung TNB (03-1-2012) 3" xfId="5003"/>
    <cellStyle name="T_BBTNG-06_KH TPCP vung TNB (03-1-2012) 4" xfId="5370"/>
    <cellStyle name="T_BC  NAM 2007" xfId="3879"/>
    <cellStyle name="T_BC  NAM 2007 2" xfId="2938"/>
    <cellStyle name="T_BC  NAM 2007 2 2" xfId="4773"/>
    <cellStyle name="T_BC  NAM 2007 2 3" xfId="5866"/>
    <cellStyle name="T_BC  NAM 2007 3" xfId="4995"/>
    <cellStyle name="T_BC  NAM 2007 4" xfId="5429"/>
    <cellStyle name="T_BC CTMT-2008 Ttinh" xfId="3187"/>
    <cellStyle name="T_BC CTMT-2008 Ttinh 2" xfId="3616"/>
    <cellStyle name="T_BC CTMT-2008 Ttinh 2 2" xfId="4949"/>
    <cellStyle name="T_BC CTMT-2008 Ttinh 2 3" xfId="5430"/>
    <cellStyle name="T_BC CTMT-2008 Ttinh 3" xfId="4815"/>
    <cellStyle name="T_BC CTMT-2008 Ttinh 4" xfId="6096"/>
    <cellStyle name="T_BC CTMT-2008 Ttinh_!1 1 bao cao giao KH ve HTCMT vung TNB   12-12-2011" xfId="1205"/>
    <cellStyle name="T_BC CTMT-2008 Ttinh_!1 1 bao cao giao KH ve HTCMT vung TNB   12-12-2011 2" xfId="3888"/>
    <cellStyle name="T_BC CTMT-2008 Ttinh_!1 1 bao cao giao KH ve HTCMT vung TNB   12-12-2011 2 2" xfId="5004"/>
    <cellStyle name="T_BC CTMT-2008 Ttinh_!1 1 bao cao giao KH ve HTCMT vung TNB   12-12-2011 2 3" xfId="5475"/>
    <cellStyle name="T_BC CTMT-2008 Ttinh_!1 1 bao cao giao KH ve HTCMT vung TNB   12-12-2011 3" xfId="4485"/>
    <cellStyle name="T_BC CTMT-2008 Ttinh_!1 1 bao cao giao KH ve HTCMT vung TNB   12-12-2011 4" xfId="5589"/>
    <cellStyle name="T_BC CTMT-2008 Ttinh_KH TPCP vung TNB (03-1-2012)" xfId="3889"/>
    <cellStyle name="T_BC CTMT-2008 Ttinh_KH TPCP vung TNB (03-1-2012) 2" xfId="3824"/>
    <cellStyle name="T_BC CTMT-2008 Ttinh_KH TPCP vung TNB (03-1-2012) 2 2" xfId="4982"/>
    <cellStyle name="T_BC CTMT-2008 Ttinh_KH TPCP vung TNB (03-1-2012) 2 3" xfId="5853"/>
    <cellStyle name="T_BC CTMT-2008 Ttinh_KH TPCP vung TNB (03-1-2012) 3" xfId="5005"/>
    <cellStyle name="T_BC CTMT-2008 Ttinh_KH TPCP vung TNB (03-1-2012) 4" xfId="5908"/>
    <cellStyle name="T_BC nhu cau von doi ung ODA nganh NN (BKH)" xfId="228"/>
    <cellStyle name="T_BC nhu cau von doi ung ODA nganh NN (BKH) 2" xfId="4358"/>
    <cellStyle name="T_BC nhu cau von doi ung ODA nganh NN (BKH) 3" xfId="5621"/>
    <cellStyle name="T_BC nhu cau von doi ung ODA nganh NN (BKH)_05-12  KH trung han 2016-2020 - Liem Thinh edited" xfId="3891"/>
    <cellStyle name="T_BC nhu cau von doi ung ODA nganh NN (BKH)_05-12  KH trung han 2016-2020 - Liem Thinh edited 2" xfId="5007"/>
    <cellStyle name="T_BC nhu cau von doi ung ODA nganh NN (BKH)_05-12  KH trung han 2016-2020 - Liem Thinh edited 3" xfId="5911"/>
    <cellStyle name="T_BC nhu cau von doi ung ODA nganh NN (BKH)_Copy of 05-12  KH trung han 2016-2020 - Liem Thinh edited (1)" xfId="3892"/>
    <cellStyle name="T_BC nhu cau von doi ung ODA nganh NN (BKH)_Copy of 05-12  KH trung han 2016-2020 - Liem Thinh edited (1) 2" xfId="5008"/>
    <cellStyle name="T_BC nhu cau von doi ung ODA nganh NN (BKH)_Copy of 05-12  KH trung han 2016-2020 - Liem Thinh edited (1) 3" xfId="5912"/>
    <cellStyle name="T_BC Tai co cau (bieu TH)" xfId="3893"/>
    <cellStyle name="T_BC Tai co cau (bieu TH) 2" xfId="5009"/>
    <cellStyle name="T_BC Tai co cau (bieu TH) 3" xfId="6188"/>
    <cellStyle name="T_BC Tai co cau (bieu TH)_05-12  KH trung han 2016-2020 - Liem Thinh edited" xfId="3894"/>
    <cellStyle name="T_BC Tai co cau (bieu TH)_05-12  KH trung han 2016-2020 - Liem Thinh edited 2" xfId="5010"/>
    <cellStyle name="T_BC Tai co cau (bieu TH)_05-12  KH trung han 2016-2020 - Liem Thinh edited 3" xfId="5371"/>
    <cellStyle name="T_BC Tai co cau (bieu TH)_Copy of 05-12  KH trung han 2016-2020 - Liem Thinh edited (1)" xfId="3739"/>
    <cellStyle name="T_BC Tai co cau (bieu TH)_Copy of 05-12  KH trung han 2016-2020 - Liem Thinh edited (1) 2" xfId="4975"/>
    <cellStyle name="T_BC Tai co cau (bieu TH)_Copy of 05-12  KH trung han 2016-2020 - Liem Thinh edited (1) 3" xfId="6154"/>
    <cellStyle name="T_Bieu 4.2 A, B KHCTgiong 2011" xfId="1575"/>
    <cellStyle name="T_Bieu 4.2 A, B KHCTgiong 2011 10" xfId="3896"/>
    <cellStyle name="T_Bieu 4.2 A, B KHCTgiong 2011 10 2" xfId="5012"/>
    <cellStyle name="T_Bieu 4.2 A, B KHCTgiong 2011 10 3" xfId="5420"/>
    <cellStyle name="T_Bieu 4.2 A, B KHCTgiong 2011 11" xfId="3708"/>
    <cellStyle name="T_Bieu 4.2 A, B KHCTgiong 2011 11 2" xfId="4962"/>
    <cellStyle name="T_Bieu 4.2 A, B KHCTgiong 2011 11 3" xfId="6178"/>
    <cellStyle name="T_Bieu 4.2 A, B KHCTgiong 2011 12" xfId="1217"/>
    <cellStyle name="T_Bieu 4.2 A, B KHCTgiong 2011 12 2" xfId="4489"/>
    <cellStyle name="T_Bieu 4.2 A, B KHCTgiong 2011 12 3" xfId="5372"/>
    <cellStyle name="T_Bieu 4.2 A, B KHCTgiong 2011 13" xfId="2729"/>
    <cellStyle name="T_Bieu 4.2 A, B KHCTgiong 2011 13 2" xfId="4737"/>
    <cellStyle name="T_Bieu 4.2 A, B KHCTgiong 2011 13 3" xfId="6192"/>
    <cellStyle name="T_Bieu 4.2 A, B KHCTgiong 2011 14" xfId="2732"/>
    <cellStyle name="T_Bieu 4.2 A, B KHCTgiong 2011 14 2" xfId="4738"/>
    <cellStyle name="T_Bieu 4.2 A, B KHCTgiong 2011 14 3" xfId="6103"/>
    <cellStyle name="T_Bieu 4.2 A, B KHCTgiong 2011 15" xfId="2734"/>
    <cellStyle name="T_Bieu 4.2 A, B KHCTgiong 2011 15 2" xfId="4739"/>
    <cellStyle name="T_Bieu 4.2 A, B KHCTgiong 2011 15 3" xfId="6199"/>
    <cellStyle name="T_Bieu 4.2 A, B KHCTgiong 2011 16" xfId="4543"/>
    <cellStyle name="T_Bieu 4.2 A, B KHCTgiong 2011 17" xfId="5864"/>
    <cellStyle name="T_Bieu 4.2 A, B KHCTgiong 2011 2" xfId="454"/>
    <cellStyle name="T_Bieu 4.2 A, B KHCTgiong 2011 2 2" xfId="4394"/>
    <cellStyle name="T_Bieu 4.2 A, B KHCTgiong 2011 2 3" xfId="5641"/>
    <cellStyle name="T_Bieu 4.2 A, B KHCTgiong 2011 3" xfId="3897"/>
    <cellStyle name="T_Bieu 4.2 A, B KHCTgiong 2011 3 2" xfId="5013"/>
    <cellStyle name="T_Bieu 4.2 A, B KHCTgiong 2011 3 3" xfId="5415"/>
    <cellStyle name="T_Bieu 4.2 A, B KHCTgiong 2011 4" xfId="3898"/>
    <cellStyle name="T_Bieu 4.2 A, B KHCTgiong 2011 4 2" xfId="5014"/>
    <cellStyle name="T_Bieu 4.2 A, B KHCTgiong 2011 4 3" xfId="6131"/>
    <cellStyle name="T_Bieu 4.2 A, B KHCTgiong 2011 5" xfId="934"/>
    <cellStyle name="T_Bieu 4.2 A, B KHCTgiong 2011 5 2" xfId="4449"/>
    <cellStyle name="T_Bieu 4.2 A, B KHCTgiong 2011 5 3" xfId="5444"/>
    <cellStyle name="T_Bieu 4.2 A, B KHCTgiong 2011 6" xfId="3899"/>
    <cellStyle name="T_Bieu 4.2 A, B KHCTgiong 2011 6 2" xfId="5015"/>
    <cellStyle name="T_Bieu 4.2 A, B KHCTgiong 2011 6 3" xfId="5805"/>
    <cellStyle name="T_Bieu 4.2 A, B KHCTgiong 2011 7" xfId="3900"/>
    <cellStyle name="T_Bieu 4.2 A, B KHCTgiong 2011 7 2" xfId="5016"/>
    <cellStyle name="T_Bieu 4.2 A, B KHCTgiong 2011 7 3" xfId="5437"/>
    <cellStyle name="T_Bieu 4.2 A, B KHCTgiong 2011 8" xfId="506"/>
    <cellStyle name="T_Bieu 4.2 A, B KHCTgiong 2011 8 2" xfId="4401"/>
    <cellStyle name="T_Bieu 4.2 A, B KHCTgiong 2011 8 3" xfId="6176"/>
    <cellStyle name="T_Bieu 4.2 A, B KHCTgiong 2011 9" xfId="2098"/>
    <cellStyle name="T_Bieu 4.2 A, B KHCTgiong 2011 9 2" xfId="4645"/>
    <cellStyle name="T_Bieu 4.2 A, B KHCTgiong 2011 9 3" xfId="6168"/>
    <cellStyle name="T_Bieu mau cong trinh khoi cong moi 3-4" xfId="1856"/>
    <cellStyle name="T_Bieu mau cong trinh khoi cong moi 3-4 2" xfId="3582"/>
    <cellStyle name="T_Bieu mau cong trinh khoi cong moi 3-4 2 2" xfId="4943"/>
    <cellStyle name="T_Bieu mau cong trinh khoi cong moi 3-4 2 3" xfId="5878"/>
    <cellStyle name="T_Bieu mau cong trinh khoi cong moi 3-4 3" xfId="4589"/>
    <cellStyle name="T_Bieu mau cong trinh khoi cong moi 3-4 4" xfId="5694"/>
    <cellStyle name="T_Bieu mau cong trinh khoi cong moi 3-4_!1 1 bao cao giao KH ve HTCMT vung TNB   12-12-2011" xfId="3901"/>
    <cellStyle name="T_Bieu mau cong trinh khoi cong moi 3-4_!1 1 bao cao giao KH ve HTCMT vung TNB   12-12-2011 2" xfId="3902"/>
    <cellStyle name="T_Bieu mau cong trinh khoi cong moi 3-4_!1 1 bao cao giao KH ve HTCMT vung TNB   12-12-2011 2 2" xfId="5018"/>
    <cellStyle name="T_Bieu mau cong trinh khoi cong moi 3-4_!1 1 bao cao giao KH ve HTCMT vung TNB   12-12-2011 2 3" xfId="5917"/>
    <cellStyle name="T_Bieu mau cong trinh khoi cong moi 3-4_!1 1 bao cao giao KH ve HTCMT vung TNB   12-12-2011 3" xfId="5017"/>
    <cellStyle name="T_Bieu mau cong trinh khoi cong moi 3-4_!1 1 bao cao giao KH ve HTCMT vung TNB   12-12-2011 4" xfId="5915"/>
    <cellStyle name="T_Bieu mau cong trinh khoi cong moi 3-4_KH TPCP vung TNB (03-1-2012)" xfId="1411"/>
    <cellStyle name="T_Bieu mau cong trinh khoi cong moi 3-4_KH TPCP vung TNB (03-1-2012) 2" xfId="3903"/>
    <cellStyle name="T_Bieu mau cong trinh khoi cong moi 3-4_KH TPCP vung TNB (03-1-2012) 2 2" xfId="5019"/>
    <cellStyle name="T_Bieu mau cong trinh khoi cong moi 3-4_KH TPCP vung TNB (03-1-2012) 2 3" xfId="5662"/>
    <cellStyle name="T_Bieu mau cong trinh khoi cong moi 3-4_KH TPCP vung TNB (03-1-2012) 3" xfId="4518"/>
    <cellStyle name="T_Bieu mau cong trinh khoi cong moi 3-4_KH TPCP vung TNB (03-1-2012) 4" xfId="5397"/>
    <cellStyle name="T_Bieu mau danh muc du an thuoc CTMTQG nam 2008" xfId="3385"/>
    <cellStyle name="T_Bieu mau danh muc du an thuoc CTMTQG nam 2008 2" xfId="2177"/>
    <cellStyle name="T_Bieu mau danh muc du an thuoc CTMTQG nam 2008 2 2" xfId="4661"/>
    <cellStyle name="T_Bieu mau danh muc du an thuoc CTMTQG nam 2008 2 3" xfId="6123"/>
    <cellStyle name="T_Bieu mau danh muc du an thuoc CTMTQG nam 2008 3" xfId="4880"/>
    <cellStyle name="T_Bieu mau danh muc du an thuoc CTMTQG nam 2008 4" xfId="5937"/>
    <cellStyle name="T_Bieu mau danh muc du an thuoc CTMTQG nam 2008_!1 1 bao cao giao KH ve HTCMT vung TNB   12-12-2011" xfId="429"/>
    <cellStyle name="T_Bieu mau danh muc du an thuoc CTMTQG nam 2008_!1 1 bao cao giao KH ve HTCMT vung TNB   12-12-2011 2" xfId="368"/>
    <cellStyle name="T_Bieu mau danh muc du an thuoc CTMTQG nam 2008_!1 1 bao cao giao KH ve HTCMT vung TNB   12-12-2011 2 2" xfId="4382"/>
    <cellStyle name="T_Bieu mau danh muc du an thuoc CTMTQG nam 2008_!1 1 bao cao giao KH ve HTCMT vung TNB   12-12-2011 2 3" xfId="5676"/>
    <cellStyle name="T_Bieu mau danh muc du an thuoc CTMTQG nam 2008_!1 1 bao cao giao KH ve HTCMT vung TNB   12-12-2011 3" xfId="4390"/>
    <cellStyle name="T_Bieu mau danh muc du an thuoc CTMTQG nam 2008_!1 1 bao cao giao KH ve HTCMT vung TNB   12-12-2011 4" xfId="5426"/>
    <cellStyle name="T_Bieu mau danh muc du an thuoc CTMTQG nam 2008_KH TPCP vung TNB (03-1-2012)" xfId="752"/>
    <cellStyle name="T_Bieu mau danh muc du an thuoc CTMTQG nam 2008_KH TPCP vung TNB (03-1-2012) 2" xfId="3243"/>
    <cellStyle name="T_Bieu mau danh muc du an thuoc CTMTQG nam 2008_KH TPCP vung TNB (03-1-2012) 2 2" xfId="4841"/>
    <cellStyle name="T_Bieu mau danh muc du an thuoc CTMTQG nam 2008_KH TPCP vung TNB (03-1-2012) 2 3" xfId="5833"/>
    <cellStyle name="T_Bieu mau danh muc du an thuoc CTMTQG nam 2008_KH TPCP vung TNB (03-1-2012) 3" xfId="4429"/>
    <cellStyle name="T_Bieu mau danh muc du an thuoc CTMTQG nam 2008_KH TPCP vung TNB (03-1-2012) 4" xfId="5656"/>
    <cellStyle name="T_Bieu tong hop nhu cau ung 2011 da chon loc -Mien nui" xfId="2391"/>
    <cellStyle name="T_Bieu tong hop nhu cau ung 2011 da chon loc -Mien nui 2" xfId="2748"/>
    <cellStyle name="T_Bieu tong hop nhu cau ung 2011 da chon loc -Mien nui 2 2" xfId="4742"/>
    <cellStyle name="T_Bieu tong hop nhu cau ung 2011 da chon loc -Mien nui 2 3" xfId="5771"/>
    <cellStyle name="T_Bieu tong hop nhu cau ung 2011 da chon loc -Mien nui 3" xfId="4696"/>
    <cellStyle name="T_Bieu tong hop nhu cau ung 2011 da chon loc -Mien nui 4" xfId="5715"/>
    <cellStyle name="T_Bieu tong hop nhu cau ung 2011 da chon loc -Mien nui_!1 1 bao cao giao KH ve HTCMT vung TNB   12-12-2011" xfId="3904"/>
    <cellStyle name="T_Bieu tong hop nhu cau ung 2011 da chon loc -Mien nui_!1 1 bao cao giao KH ve HTCMT vung TNB   12-12-2011 2" xfId="3656"/>
    <cellStyle name="T_Bieu tong hop nhu cau ung 2011 da chon loc -Mien nui_!1 1 bao cao giao KH ve HTCMT vung TNB   12-12-2011 2 2" xfId="4953"/>
    <cellStyle name="T_Bieu tong hop nhu cau ung 2011 da chon loc -Mien nui_!1 1 bao cao giao KH ve HTCMT vung TNB   12-12-2011 2 3" xfId="5882"/>
    <cellStyle name="T_Bieu tong hop nhu cau ung 2011 da chon loc -Mien nui_!1 1 bao cao giao KH ve HTCMT vung TNB   12-12-2011 3" xfId="5020"/>
    <cellStyle name="T_Bieu tong hop nhu cau ung 2011 da chon loc -Mien nui_!1 1 bao cao giao KH ve HTCMT vung TNB   12-12-2011 4" xfId="5918"/>
    <cellStyle name="T_Bieu tong hop nhu cau ung 2011 da chon loc -Mien nui_KH TPCP vung TNB (03-1-2012)" xfId="460"/>
    <cellStyle name="T_Bieu tong hop nhu cau ung 2011 da chon loc -Mien nui_KH TPCP vung TNB (03-1-2012) 2" xfId="1447"/>
    <cellStyle name="T_Bieu tong hop nhu cau ung 2011 da chon loc -Mien nui_KH TPCP vung TNB (03-1-2012) 2 2" xfId="4525"/>
    <cellStyle name="T_Bieu tong hop nhu cau ung 2011 da chon loc -Mien nui_KH TPCP vung TNB (03-1-2012) 2 3" xfId="6171"/>
    <cellStyle name="T_Bieu tong hop nhu cau ung 2011 da chon loc -Mien nui_KH TPCP vung TNB (03-1-2012) 3" xfId="4395"/>
    <cellStyle name="T_Bieu tong hop nhu cau ung 2011 da chon loc -Mien nui_KH TPCP vung TNB (03-1-2012) 4" xfId="5409"/>
    <cellStyle name="T_Bieu3ODA" xfId="3690"/>
    <cellStyle name="T_Bieu3ODA 2" xfId="2788"/>
    <cellStyle name="T_Bieu3ODA 2 2" xfId="4750"/>
    <cellStyle name="T_Bieu3ODA 2 3" xfId="5777"/>
    <cellStyle name="T_Bieu3ODA 3" xfId="4957"/>
    <cellStyle name="T_Bieu3ODA 4" xfId="5883"/>
    <cellStyle name="T_Bieu3ODA_!1 1 bao cao giao KH ve HTCMT vung TNB   12-12-2011" xfId="2984"/>
    <cellStyle name="T_Bieu3ODA_!1 1 bao cao giao KH ve HTCMT vung TNB   12-12-2011 2" xfId="1314"/>
    <cellStyle name="T_Bieu3ODA_!1 1 bao cao giao KH ve HTCMT vung TNB   12-12-2011 2 2" xfId="4503"/>
    <cellStyle name="T_Bieu3ODA_!1 1 bao cao giao KH ve HTCMT vung TNB   12-12-2011 2 3" xfId="5668"/>
    <cellStyle name="T_Bieu3ODA_!1 1 bao cao giao KH ve HTCMT vung TNB   12-12-2011 3" xfId="4787"/>
    <cellStyle name="T_Bieu3ODA_!1 1 bao cao giao KH ve HTCMT vung TNB   12-12-2011 4" xfId="5799"/>
    <cellStyle name="T_Bieu3ODA_1" xfId="876"/>
    <cellStyle name="T_Bieu3ODA_1 2" xfId="1960"/>
    <cellStyle name="T_Bieu3ODA_1 2 2" xfId="4614"/>
    <cellStyle name="T_Bieu3ODA_1 2 3" xfId="5709"/>
    <cellStyle name="T_Bieu3ODA_1 3" xfId="4441"/>
    <cellStyle name="T_Bieu3ODA_1 4" xfId="5650"/>
    <cellStyle name="T_Bieu3ODA_1_!1 1 bao cao giao KH ve HTCMT vung TNB   12-12-2011" xfId="2540"/>
    <cellStyle name="T_Bieu3ODA_1_!1 1 bao cao giao KH ve HTCMT vung TNB   12-12-2011 2" xfId="3906"/>
    <cellStyle name="T_Bieu3ODA_1_!1 1 bao cao giao KH ve HTCMT vung TNB   12-12-2011 2 2" xfId="5022"/>
    <cellStyle name="T_Bieu3ODA_1_!1 1 bao cao giao KH ve HTCMT vung TNB   12-12-2011 2 3" xfId="5919"/>
    <cellStyle name="T_Bieu3ODA_1_!1 1 bao cao giao KH ve HTCMT vung TNB   12-12-2011 3" xfId="4711"/>
    <cellStyle name="T_Bieu3ODA_1_!1 1 bao cao giao KH ve HTCMT vung TNB   12-12-2011 4" xfId="6090"/>
    <cellStyle name="T_Bieu3ODA_1_KH TPCP vung TNB (03-1-2012)" xfId="3907"/>
    <cellStyle name="T_Bieu3ODA_1_KH TPCP vung TNB (03-1-2012) 2" xfId="2915"/>
    <cellStyle name="T_Bieu3ODA_1_KH TPCP vung TNB (03-1-2012) 2 2" xfId="4768"/>
    <cellStyle name="T_Bieu3ODA_1_KH TPCP vung TNB (03-1-2012) 2 3" xfId="6136"/>
    <cellStyle name="T_Bieu3ODA_1_KH TPCP vung TNB (03-1-2012) 3" xfId="5023"/>
    <cellStyle name="T_Bieu3ODA_1_KH TPCP vung TNB (03-1-2012) 4" xfId="5725"/>
    <cellStyle name="T_Bieu3ODA_KH TPCP vung TNB (03-1-2012)" xfId="3908"/>
    <cellStyle name="T_Bieu3ODA_KH TPCP vung TNB (03-1-2012) 2" xfId="2921"/>
    <cellStyle name="T_Bieu3ODA_KH TPCP vung TNB (03-1-2012) 2 2" xfId="4770"/>
    <cellStyle name="T_Bieu3ODA_KH TPCP vung TNB (03-1-2012) 2 3" xfId="5754"/>
    <cellStyle name="T_Bieu3ODA_KH TPCP vung TNB (03-1-2012) 3" xfId="5024"/>
    <cellStyle name="T_Bieu3ODA_KH TPCP vung TNB (03-1-2012) 4" xfId="5731"/>
    <cellStyle name="T_Bieu4HTMT" xfId="249"/>
    <cellStyle name="T_Bieu4HTMT 2" xfId="3396"/>
    <cellStyle name="T_Bieu4HTMT 2 2" xfId="4882"/>
    <cellStyle name="T_Bieu4HTMT 2 3" xfId="5737"/>
    <cellStyle name="T_Bieu4HTMT 3" xfId="4365"/>
    <cellStyle name="T_Bieu4HTMT 4" xfId="5403"/>
    <cellStyle name="T_Bieu4HTMT_!1 1 bao cao giao KH ve HTCMT vung TNB   12-12-2011" xfId="3909"/>
    <cellStyle name="T_Bieu4HTMT_!1 1 bao cao giao KH ve HTCMT vung TNB   12-12-2011 2" xfId="2624"/>
    <cellStyle name="T_Bieu4HTMT_!1 1 bao cao giao KH ve HTCMT vung TNB   12-12-2011 2 2" xfId="4719"/>
    <cellStyle name="T_Bieu4HTMT_!1 1 bao cao giao KH ve HTCMT vung TNB   12-12-2011 2 3" xfId="6133"/>
    <cellStyle name="T_Bieu4HTMT_!1 1 bao cao giao KH ve HTCMT vung TNB   12-12-2011 3" xfId="5025"/>
    <cellStyle name="T_Bieu4HTMT_!1 1 bao cao giao KH ve HTCMT vung TNB   12-12-2011 4" xfId="5920"/>
    <cellStyle name="T_Bieu4HTMT_KH TPCP vung TNB (03-1-2012)" xfId="3865"/>
    <cellStyle name="T_Bieu4HTMT_KH TPCP vung TNB (03-1-2012) 2" xfId="3078"/>
    <cellStyle name="T_Bieu4HTMT_KH TPCP vung TNB (03-1-2012) 2 2" xfId="4798"/>
    <cellStyle name="T_Bieu4HTMT_KH TPCP vung TNB (03-1-2012) 2 3" xfId="5811"/>
    <cellStyle name="T_Bieu4HTMT_KH TPCP vung TNB (03-1-2012) 3" xfId="4987"/>
    <cellStyle name="T_Bieu4HTMT_KH TPCP vung TNB (03-1-2012) 4" xfId="5536"/>
    <cellStyle name="T_bo sung von KCH nam 2010 va Du an tre kho khan" xfId="1214"/>
    <cellStyle name="T_bo sung von KCH nam 2010 va Du an tre kho khan 2" xfId="3910"/>
    <cellStyle name="T_bo sung von KCH nam 2010 va Du an tre kho khan 2 2" xfId="5026"/>
    <cellStyle name="T_bo sung von KCH nam 2010 va Du an tre kho khan 2 3" xfId="6157"/>
    <cellStyle name="T_bo sung von KCH nam 2010 va Du an tre kho khan 3" xfId="4488"/>
    <cellStyle name="T_bo sung von KCH nam 2010 va Du an tre kho khan 4" xfId="5545"/>
    <cellStyle name="T_bo sung von KCH nam 2010 va Du an tre kho khan_!1 1 bao cao giao KH ve HTCMT vung TNB   12-12-2011" xfId="2570"/>
    <cellStyle name="T_bo sung von KCH nam 2010 va Du an tre kho khan_!1 1 bao cao giao KH ve HTCMT vung TNB   12-12-2011 2" xfId="3415"/>
    <cellStyle name="T_bo sung von KCH nam 2010 va Du an tre kho khan_!1 1 bao cao giao KH ve HTCMT vung TNB   12-12-2011 2 2" xfId="4887"/>
    <cellStyle name="T_bo sung von KCH nam 2010 va Du an tre kho khan_!1 1 bao cao giao KH ve HTCMT vung TNB   12-12-2011 2 3" xfId="5405"/>
    <cellStyle name="T_bo sung von KCH nam 2010 va Du an tre kho khan_!1 1 bao cao giao KH ve HTCMT vung TNB   12-12-2011 3" xfId="4713"/>
    <cellStyle name="T_bo sung von KCH nam 2010 va Du an tre kho khan_!1 1 bao cao giao KH ve HTCMT vung TNB   12-12-2011 4" xfId="5388"/>
    <cellStyle name="T_bo sung von KCH nam 2010 va Du an tre kho khan_KH TPCP vung TNB (03-1-2012)" xfId="3911"/>
    <cellStyle name="T_bo sung von KCH nam 2010 va Du an tre kho khan_KH TPCP vung TNB (03-1-2012) 2" xfId="3913"/>
    <cellStyle name="T_bo sung von KCH nam 2010 va Du an tre kho khan_KH TPCP vung TNB (03-1-2012) 2 2" xfId="5029"/>
    <cellStyle name="T_bo sung von KCH nam 2010 va Du an tre kho khan_KH TPCP vung TNB (03-1-2012) 2 3" xfId="6125"/>
    <cellStyle name="T_bo sung von KCH nam 2010 va Du an tre kho khan_KH TPCP vung TNB (03-1-2012) 3" xfId="5027"/>
    <cellStyle name="T_bo sung von KCH nam 2010 va Du an tre kho khan_KH TPCP vung TNB (03-1-2012) 4" xfId="5922"/>
    <cellStyle name="T_Book1" xfId="2059"/>
    <cellStyle name="T_Book1 2" xfId="3915"/>
    <cellStyle name="T_Book1 2 2" xfId="5031"/>
    <cellStyle name="T_Book1 2 3" xfId="5925"/>
    <cellStyle name="T_Book1 3" xfId="3916"/>
    <cellStyle name="T_Book1 3 2" xfId="5032"/>
    <cellStyle name="T_Book1 3 3" xfId="6162"/>
    <cellStyle name="T_Book1 4" xfId="4637"/>
    <cellStyle name="T_Book1 5" xfId="5505"/>
    <cellStyle name="T_Book1_!1 1 bao cao giao KH ve HTCMT vung TNB   12-12-2011" xfId="2291"/>
    <cellStyle name="T_Book1_!1 1 bao cao giao KH ve HTCMT vung TNB   12-12-2011 2" xfId="3917"/>
    <cellStyle name="T_Book1_!1 1 bao cao giao KH ve HTCMT vung TNB   12-12-2011 2 2" xfId="5033"/>
    <cellStyle name="T_Book1_!1 1 bao cao giao KH ve HTCMT vung TNB   12-12-2011 2 3" xfId="5337"/>
    <cellStyle name="T_Book1_!1 1 bao cao giao KH ve HTCMT vung TNB   12-12-2011 2 3 2" xfId="6198"/>
    <cellStyle name="T_Book1_!1 1 bao cao giao KH ve HTCMT vung TNB   12-12-2011 2 4" xfId="5926"/>
    <cellStyle name="T_Book1_!1 1 bao cao giao KH ve HTCMT vung TNB   12-12-2011 3" xfId="4677"/>
    <cellStyle name="T_Book1_!1 1 bao cao giao KH ve HTCMT vung TNB   12-12-2011 4" xfId="4593"/>
    <cellStyle name="T_Book1_!1 1 bao cao giao KH ve HTCMT vung TNB   12-12-2011 4 2" xfId="6034"/>
    <cellStyle name="T_Book1_!1 1 bao cao giao KH ve HTCMT vung TNB   12-12-2011 5" xfId="5491"/>
    <cellStyle name="T_Book1_1" xfId="2376"/>
    <cellStyle name="T_Book1_1 2" xfId="3881"/>
    <cellStyle name="T_Book1_1 2 2" xfId="4997"/>
    <cellStyle name="T_Book1_1 2 3" xfId="5904"/>
    <cellStyle name="T_Book1_1 3" xfId="4695"/>
    <cellStyle name="T_Book1_1 4" xfId="6106"/>
    <cellStyle name="T_Book1_1_Bieu tong hop nhu cau ung 2011 da chon loc -Mien nui" xfId="3918"/>
    <cellStyle name="T_Book1_1_Bieu tong hop nhu cau ung 2011 da chon loc -Mien nui 2" xfId="1624"/>
    <cellStyle name="T_Book1_1_Bieu tong hop nhu cau ung 2011 da chon loc -Mien nui 2 2" xfId="4547"/>
    <cellStyle name="T_Book1_1_Bieu tong hop nhu cau ung 2011 da chon loc -Mien nui 2 3" xfId="5457"/>
    <cellStyle name="T_Book1_1_Bieu tong hop nhu cau ung 2011 da chon loc -Mien nui 3" xfId="5034"/>
    <cellStyle name="T_Book1_1_Bieu tong hop nhu cau ung 2011 da chon loc -Mien nui 4" xfId="6170"/>
    <cellStyle name="T_Book1_1_Bieu tong hop nhu cau ung 2011 da chon loc -Mien nui_!1 1 bao cao giao KH ve HTCMT vung TNB   12-12-2011" xfId="3919"/>
    <cellStyle name="T_Book1_1_Bieu tong hop nhu cau ung 2011 da chon loc -Mien nui_!1 1 bao cao giao KH ve HTCMT vung TNB   12-12-2011 2" xfId="1700"/>
    <cellStyle name="T_Book1_1_Bieu tong hop nhu cau ung 2011 da chon loc -Mien nui_!1 1 bao cao giao KH ve HTCMT vung TNB   12-12-2011 2 2" xfId="4558"/>
    <cellStyle name="T_Book1_1_Bieu tong hop nhu cau ung 2011 da chon loc -Mien nui_!1 1 bao cao giao KH ve HTCMT vung TNB   12-12-2011 2 3" xfId="5414"/>
    <cellStyle name="T_Book1_1_Bieu tong hop nhu cau ung 2011 da chon loc -Mien nui_!1 1 bao cao giao KH ve HTCMT vung TNB   12-12-2011 3" xfId="5035"/>
    <cellStyle name="T_Book1_1_Bieu tong hop nhu cau ung 2011 da chon loc -Mien nui_!1 1 bao cao giao KH ve HTCMT vung TNB   12-12-2011 4" xfId="5927"/>
    <cellStyle name="T_Book1_1_Bieu tong hop nhu cau ung 2011 da chon loc -Mien nui_KH TPCP vung TNB (03-1-2012)" xfId="3920"/>
    <cellStyle name="T_Book1_1_Bieu tong hop nhu cau ung 2011 da chon loc -Mien nui_KH TPCP vung TNB (03-1-2012) 2" xfId="3921"/>
    <cellStyle name="T_Book1_1_Bieu tong hop nhu cau ung 2011 da chon loc -Mien nui_KH TPCP vung TNB (03-1-2012) 2 2" xfId="5037"/>
    <cellStyle name="T_Book1_1_Bieu tong hop nhu cau ung 2011 da chon loc -Mien nui_KH TPCP vung TNB (03-1-2012) 2 3" xfId="5930"/>
    <cellStyle name="T_Book1_1_Bieu tong hop nhu cau ung 2011 da chon loc -Mien nui_KH TPCP vung TNB (03-1-2012) 3" xfId="5036"/>
    <cellStyle name="T_Book1_1_Bieu tong hop nhu cau ung 2011 da chon loc -Mien nui_KH TPCP vung TNB (03-1-2012) 4" xfId="5929"/>
    <cellStyle name="T_Book1_1_Bieu3ODA" xfId="327"/>
    <cellStyle name="T_Book1_1_Bieu3ODA 2" xfId="3660"/>
    <cellStyle name="T_Book1_1_Bieu3ODA 2 2" xfId="4954"/>
    <cellStyle name="T_Book1_1_Bieu3ODA 2 3" xfId="5517"/>
    <cellStyle name="T_Book1_1_Bieu3ODA 3" xfId="4376"/>
    <cellStyle name="T_Book1_1_Bieu3ODA 4" xfId="5610"/>
    <cellStyle name="T_Book1_1_Bieu3ODA_!1 1 bao cao giao KH ve HTCMT vung TNB   12-12-2011" xfId="3600"/>
    <cellStyle name="T_Book1_1_Bieu3ODA_!1 1 bao cao giao KH ve HTCMT vung TNB   12-12-2011 2" xfId="3922"/>
    <cellStyle name="T_Book1_1_Bieu3ODA_!1 1 bao cao giao KH ve HTCMT vung TNB   12-12-2011 2 2" xfId="5038"/>
    <cellStyle name="T_Book1_1_Bieu3ODA_!1 1 bao cao giao KH ve HTCMT vung TNB   12-12-2011 2 3" xfId="5338"/>
    <cellStyle name="T_Book1_1_Bieu3ODA_!1 1 bao cao giao KH ve HTCMT vung TNB   12-12-2011 2 3 2" xfId="6070"/>
    <cellStyle name="T_Book1_1_Bieu3ODA_!1 1 bao cao giao KH ve HTCMT vung TNB   12-12-2011 2 4" xfId="5931"/>
    <cellStyle name="T_Book1_1_Bieu3ODA_!1 1 bao cao giao KH ve HTCMT vung TNB   12-12-2011 3" xfId="4946"/>
    <cellStyle name="T_Book1_1_Bieu3ODA_!1 1 bao cao giao KH ve HTCMT vung TNB   12-12-2011 4" xfId="5333"/>
    <cellStyle name="T_Book1_1_Bieu3ODA_!1 1 bao cao giao KH ve HTCMT vung TNB   12-12-2011 4 2" xfId="6064"/>
    <cellStyle name="T_Book1_1_Bieu3ODA_!1 1 bao cao giao KH ve HTCMT vung TNB   12-12-2011 5" xfId="5736"/>
    <cellStyle name="T_Book1_1_Bieu3ODA_KH TPCP vung TNB (03-1-2012)" xfId="3042"/>
    <cellStyle name="T_Book1_1_Bieu3ODA_KH TPCP vung TNB (03-1-2012) 2" xfId="3306"/>
    <cellStyle name="T_Book1_1_Bieu3ODA_KH TPCP vung TNB (03-1-2012) 2 2" xfId="4855"/>
    <cellStyle name="T_Book1_1_Bieu3ODA_KH TPCP vung TNB (03-1-2012) 2 3" xfId="4391"/>
    <cellStyle name="T_Book1_1_Bieu3ODA_KH TPCP vung TNB (03-1-2012) 2 3 2" xfId="5793"/>
    <cellStyle name="T_Book1_1_Bieu3ODA_KH TPCP vung TNB (03-1-2012) 2 4" xfId="5850"/>
    <cellStyle name="T_Book1_1_Bieu3ODA_KH TPCP vung TNB (03-1-2012) 3" xfId="4795"/>
    <cellStyle name="T_Book1_1_Bieu3ODA_KH TPCP vung TNB (03-1-2012) 4" xfId="4415"/>
    <cellStyle name="T_Book1_1_Bieu3ODA_KH TPCP vung TNB (03-1-2012) 4 2" xfId="6099"/>
    <cellStyle name="T_Book1_1_Bieu3ODA_KH TPCP vung TNB (03-1-2012) 5" xfId="5427"/>
    <cellStyle name="T_Book1_1_CPK" xfId="3924"/>
    <cellStyle name="T_Book1_1_CPK 2" xfId="3925"/>
    <cellStyle name="T_Book1_1_CPK 2 2" xfId="5041"/>
    <cellStyle name="T_Book1_1_CPK 2 3" xfId="6108"/>
    <cellStyle name="T_Book1_1_CPK 3" xfId="5040"/>
    <cellStyle name="T_Book1_1_CPK 4" xfId="5932"/>
    <cellStyle name="T_Book1_1_CPK_!1 1 bao cao giao KH ve HTCMT vung TNB   12-12-2011" xfId="3926"/>
    <cellStyle name="T_Book1_1_CPK_!1 1 bao cao giao KH ve HTCMT vung TNB   12-12-2011 2" xfId="3927"/>
    <cellStyle name="T_Book1_1_CPK_!1 1 bao cao giao KH ve HTCMT vung TNB   12-12-2011 2 2" xfId="5043"/>
    <cellStyle name="T_Book1_1_CPK_!1 1 bao cao giao KH ve HTCMT vung TNB   12-12-2011 2 3" xfId="5933"/>
    <cellStyle name="T_Book1_1_CPK_!1 1 bao cao giao KH ve HTCMT vung TNB   12-12-2011 3" xfId="5042"/>
    <cellStyle name="T_Book1_1_CPK_!1 1 bao cao giao KH ve HTCMT vung TNB   12-12-2011 4" xfId="6158"/>
    <cellStyle name="T_Book1_1_CPK_Bieu4HTMT" xfId="2054"/>
    <cellStyle name="T_Book1_1_CPK_Bieu4HTMT 2" xfId="2649"/>
    <cellStyle name="T_Book1_1_CPK_Bieu4HTMT 2 2" xfId="4722"/>
    <cellStyle name="T_Book1_1_CPK_Bieu4HTMT 2 3" xfId="5762"/>
    <cellStyle name="T_Book1_1_CPK_Bieu4HTMT 3" xfId="4636"/>
    <cellStyle name="T_Book1_1_CPK_Bieu4HTMT 4" xfId="5716"/>
    <cellStyle name="T_Book1_1_CPK_Bieu4HTMT_!1 1 bao cao giao KH ve HTCMT vung TNB   12-12-2011" xfId="2672"/>
    <cellStyle name="T_Book1_1_CPK_Bieu4HTMT_!1 1 bao cao giao KH ve HTCMT vung TNB   12-12-2011 2" xfId="741"/>
    <cellStyle name="T_Book1_1_CPK_Bieu4HTMT_!1 1 bao cao giao KH ve HTCMT vung TNB   12-12-2011 2 2" xfId="4426"/>
    <cellStyle name="T_Book1_1_CPK_Bieu4HTMT_!1 1 bao cao giao KH ve HTCMT vung TNB   12-12-2011 2 3" xfId="5467"/>
    <cellStyle name="T_Book1_1_CPK_Bieu4HTMT_!1 1 bao cao giao KH ve HTCMT vung TNB   12-12-2011 3" xfId="4726"/>
    <cellStyle name="T_Book1_1_CPK_Bieu4HTMT_!1 1 bao cao giao KH ve HTCMT vung TNB   12-12-2011 4" xfId="5763"/>
    <cellStyle name="T_Book1_1_CPK_Bieu4HTMT_KH TPCP vung TNB (03-1-2012)" xfId="3928"/>
    <cellStyle name="T_Book1_1_CPK_Bieu4HTMT_KH TPCP vung TNB (03-1-2012) 2" xfId="896"/>
    <cellStyle name="T_Book1_1_CPK_Bieu4HTMT_KH TPCP vung TNB (03-1-2012) 2 2" xfId="4446"/>
    <cellStyle name="T_Book1_1_CPK_Bieu4HTMT_KH TPCP vung TNB (03-1-2012) 2 3" xfId="5652"/>
    <cellStyle name="T_Book1_1_CPK_Bieu4HTMT_KH TPCP vung TNB (03-1-2012) 3" xfId="5044"/>
    <cellStyle name="T_Book1_1_CPK_Bieu4HTMT_KH TPCP vung TNB (03-1-2012) 4" xfId="5617"/>
    <cellStyle name="T_Book1_1_CPK_KH TPCP vung TNB (03-1-2012)" xfId="3209"/>
    <cellStyle name="T_Book1_1_CPK_KH TPCP vung TNB (03-1-2012) 2" xfId="1906"/>
    <cellStyle name="T_Book1_1_CPK_KH TPCP vung TNB (03-1-2012) 2 2" xfId="4599"/>
    <cellStyle name="T_Book1_1_CPK_KH TPCP vung TNB (03-1-2012) 2 3" xfId="5603"/>
    <cellStyle name="T_Book1_1_CPK_KH TPCP vung TNB (03-1-2012) 3" xfId="4822"/>
    <cellStyle name="T_Book1_1_CPK_KH TPCP vung TNB (03-1-2012) 4" xfId="5496"/>
    <cellStyle name="T_Book1_1_KH TPCP vung TNB (03-1-2012)" xfId="3929"/>
    <cellStyle name="T_Book1_1_KH TPCP vung TNB (03-1-2012) 2" xfId="1710"/>
    <cellStyle name="T_Book1_1_KH TPCP vung TNB (03-1-2012) 2 2" xfId="4560"/>
    <cellStyle name="T_Book1_1_KH TPCP vung TNB (03-1-2012) 2 3" xfId="6141"/>
    <cellStyle name="T_Book1_1_KH TPCP vung TNB (03-1-2012) 3" xfId="5045"/>
    <cellStyle name="T_Book1_1_KH TPCP vung TNB (03-1-2012) 4" xfId="5670"/>
    <cellStyle name="T_Book1_1_kien giang 2" xfId="2882"/>
    <cellStyle name="T_Book1_1_kien giang 2 2" xfId="3930"/>
    <cellStyle name="T_Book1_1_kien giang 2 2 2" xfId="5046"/>
    <cellStyle name="T_Book1_1_kien giang 2 2 3" xfId="5506"/>
    <cellStyle name="T_Book1_1_kien giang 2 3" xfId="4760"/>
    <cellStyle name="T_Book1_1_kien giang 2 4" xfId="5934"/>
    <cellStyle name="T_Book1_1_Luy ke von ung nam 2011 -Thoa gui ngay 12-8-2012" xfId="3931"/>
    <cellStyle name="T_Book1_1_Luy ke von ung nam 2011 -Thoa gui ngay 12-8-2012 2" xfId="3139"/>
    <cellStyle name="T_Book1_1_Luy ke von ung nam 2011 -Thoa gui ngay 12-8-2012 2 2" xfId="4807"/>
    <cellStyle name="T_Book1_1_Luy ke von ung nam 2011 -Thoa gui ngay 12-8-2012 2 3" xfId="4427"/>
    <cellStyle name="T_Book1_1_Luy ke von ung nam 2011 -Thoa gui ngay 12-8-2012 2 3 2" xfId="5794"/>
    <cellStyle name="T_Book1_1_Luy ke von ung nam 2011 -Thoa gui ngay 12-8-2012 2 4" xfId="5778"/>
    <cellStyle name="T_Book1_1_Luy ke von ung nam 2011 -Thoa gui ngay 12-8-2012 3" xfId="5047"/>
    <cellStyle name="T_Book1_1_Luy ke von ung nam 2011 -Thoa gui ngay 12-8-2012 4" xfId="5339"/>
    <cellStyle name="T_Book1_1_Luy ke von ung nam 2011 -Thoa gui ngay 12-8-2012 4 2" xfId="5592"/>
    <cellStyle name="T_Book1_1_Luy ke von ung nam 2011 -Thoa gui ngay 12-8-2012 5" xfId="5935"/>
    <cellStyle name="T_Book1_1_Luy ke von ung nam 2011 -Thoa gui ngay 12-8-2012_!1 1 bao cao giao KH ve HTCMT vung TNB   12-12-2011" xfId="3933"/>
    <cellStyle name="T_Book1_1_Luy ke von ung nam 2011 -Thoa gui ngay 12-8-2012_!1 1 bao cao giao KH ve HTCMT vung TNB   12-12-2011 2" xfId="2284"/>
    <cellStyle name="T_Book1_1_Luy ke von ung nam 2011 -Thoa gui ngay 12-8-2012_!1 1 bao cao giao KH ve HTCMT vung TNB   12-12-2011 2 2" xfId="4676"/>
    <cellStyle name="T_Book1_1_Luy ke von ung nam 2011 -Thoa gui ngay 12-8-2012_!1 1 bao cao giao KH ve HTCMT vung TNB   12-12-2011 2 3" xfId="4595"/>
    <cellStyle name="T_Book1_1_Luy ke von ung nam 2011 -Thoa gui ngay 12-8-2012_!1 1 bao cao giao KH ve HTCMT vung TNB   12-12-2011 2 3 2" xfId="6035"/>
    <cellStyle name="T_Book1_1_Luy ke von ung nam 2011 -Thoa gui ngay 12-8-2012_!1 1 bao cao giao KH ve HTCMT vung TNB   12-12-2011 2 4" xfId="5738"/>
    <cellStyle name="T_Book1_1_Luy ke von ung nam 2011 -Thoa gui ngay 12-8-2012_!1 1 bao cao giao KH ve HTCMT vung TNB   12-12-2011 3" xfId="5049"/>
    <cellStyle name="T_Book1_1_Luy ke von ung nam 2011 -Thoa gui ngay 12-8-2012_!1 1 bao cao giao KH ve HTCMT vung TNB   12-12-2011 4" xfId="5340"/>
    <cellStyle name="T_Book1_1_Luy ke von ung nam 2011 -Thoa gui ngay 12-8-2012_!1 1 bao cao giao KH ve HTCMT vung TNB   12-12-2011 4 2" xfId="5582"/>
    <cellStyle name="T_Book1_1_Luy ke von ung nam 2011 -Thoa gui ngay 12-8-2012_!1 1 bao cao giao KH ve HTCMT vung TNB   12-12-2011 5" xfId="6055"/>
    <cellStyle name="T_Book1_1_Luy ke von ung nam 2011 -Thoa gui ngay 12-8-2012_KH TPCP vung TNB (03-1-2012)" xfId="3152"/>
    <cellStyle name="T_Book1_1_Luy ke von ung nam 2011 -Thoa gui ngay 12-8-2012_KH TPCP vung TNB (03-1-2012) 2" xfId="231"/>
    <cellStyle name="T_Book1_1_Luy ke von ung nam 2011 -Thoa gui ngay 12-8-2012_KH TPCP vung TNB (03-1-2012) 2 2" xfId="4359"/>
    <cellStyle name="T_Book1_1_Luy ke von ung nam 2011 -Thoa gui ngay 12-8-2012_KH TPCP vung TNB (03-1-2012) 2 3" xfId="4466"/>
    <cellStyle name="T_Book1_1_Luy ke von ung nam 2011 -Thoa gui ngay 12-8-2012_KH TPCP vung TNB (03-1-2012) 2 3 2" xfId="6175"/>
    <cellStyle name="T_Book1_1_Luy ke von ung nam 2011 -Thoa gui ngay 12-8-2012_KH TPCP vung TNB (03-1-2012) 2 4" xfId="5402"/>
    <cellStyle name="T_Book1_1_Luy ke von ung nam 2011 -Thoa gui ngay 12-8-2012_KH TPCP vung TNB (03-1-2012) 3" xfId="4809"/>
    <cellStyle name="T_Book1_1_Luy ke von ung nam 2011 -Thoa gui ngay 12-8-2012_KH TPCP vung TNB (03-1-2012) 4" xfId="4383"/>
    <cellStyle name="T_Book1_1_Luy ke von ung nam 2011 -Thoa gui ngay 12-8-2012_KH TPCP vung TNB (03-1-2012) 4 2" xfId="6181"/>
    <cellStyle name="T_Book1_1_Luy ke von ung nam 2011 -Thoa gui ngay 12-8-2012_KH TPCP vung TNB (03-1-2012) 5" xfId="5879"/>
    <cellStyle name="T_Book1_1_Thiet bi" xfId="2865"/>
    <cellStyle name="T_Book1_1_Thiet bi 2" xfId="3680"/>
    <cellStyle name="T_Book1_1_Thiet bi 2 2" xfId="4956"/>
    <cellStyle name="T_Book1_1_Thiet bi 2 3" xfId="5612"/>
    <cellStyle name="T_Book1_1_Thiet bi 3" xfId="4759"/>
    <cellStyle name="T_Book1_1_Thiet bi 4" xfId="5900"/>
    <cellStyle name="T_Book1_1_Thiet bi_!1 1 bao cao giao KH ve HTCMT vung TNB   12-12-2011" xfId="3934"/>
    <cellStyle name="T_Book1_1_Thiet bi_!1 1 bao cao giao KH ve HTCMT vung TNB   12-12-2011 2" xfId="504"/>
    <cellStyle name="T_Book1_1_Thiet bi_!1 1 bao cao giao KH ve HTCMT vung TNB   12-12-2011 2 2" xfId="4400"/>
    <cellStyle name="T_Book1_1_Thiet bi_!1 1 bao cao giao KH ve HTCMT vung TNB   12-12-2011 2 3" xfId="5534"/>
    <cellStyle name="T_Book1_1_Thiet bi_!1 1 bao cao giao KH ve HTCMT vung TNB   12-12-2011 3" xfId="5050"/>
    <cellStyle name="T_Book1_1_Thiet bi_!1 1 bao cao giao KH ve HTCMT vung TNB   12-12-2011 4" xfId="5823"/>
    <cellStyle name="T_Book1_1_Thiet bi_Bieu4HTMT" xfId="3935"/>
    <cellStyle name="T_Book1_1_Thiet bi_Bieu4HTMT 2" xfId="3936"/>
    <cellStyle name="T_Book1_1_Thiet bi_Bieu4HTMT 2 2" xfId="5052"/>
    <cellStyle name="T_Book1_1_Thiet bi_Bieu4HTMT 2 3" xfId="5746"/>
    <cellStyle name="T_Book1_1_Thiet bi_Bieu4HTMT 3" xfId="5051"/>
    <cellStyle name="T_Book1_1_Thiet bi_Bieu4HTMT 4" xfId="5936"/>
    <cellStyle name="T_Book1_1_Thiet bi_Bieu4HTMT_!1 1 bao cao giao KH ve HTCMT vung TNB   12-12-2011" xfId="3938"/>
    <cellStyle name="T_Book1_1_Thiet bi_Bieu4HTMT_!1 1 bao cao giao KH ve HTCMT vung TNB   12-12-2011 2" xfId="1242"/>
    <cellStyle name="T_Book1_1_Thiet bi_Bieu4HTMT_!1 1 bao cao giao KH ve HTCMT vung TNB   12-12-2011 2 2" xfId="4494"/>
    <cellStyle name="T_Book1_1_Thiet bi_Bieu4HTMT_!1 1 bao cao giao KH ve HTCMT vung TNB   12-12-2011 2 3" xfId="5513"/>
    <cellStyle name="T_Book1_1_Thiet bi_Bieu4HTMT_!1 1 bao cao giao KH ve HTCMT vung TNB   12-12-2011 3" xfId="5054"/>
    <cellStyle name="T_Book1_1_Thiet bi_Bieu4HTMT_!1 1 bao cao giao KH ve HTCMT vung TNB   12-12-2011 4" xfId="5748"/>
    <cellStyle name="T_Book1_1_Thiet bi_Bieu4HTMT_KH TPCP vung TNB (03-1-2012)" xfId="3276"/>
    <cellStyle name="T_Book1_1_Thiet bi_Bieu4HTMT_KH TPCP vung TNB (03-1-2012) 2" xfId="2433"/>
    <cellStyle name="T_Book1_1_Thiet bi_Bieu4HTMT_KH TPCP vung TNB (03-1-2012) 2 2" xfId="4700"/>
    <cellStyle name="T_Book1_1_Thiet bi_Bieu4HTMT_KH TPCP vung TNB (03-1-2012) 2 3" xfId="5849"/>
    <cellStyle name="T_Book1_1_Thiet bi_Bieu4HTMT_KH TPCP vung TNB (03-1-2012) 3" xfId="4850"/>
    <cellStyle name="T_Book1_1_Thiet bi_Bieu4HTMT_KH TPCP vung TNB (03-1-2012) 4" xfId="6143"/>
    <cellStyle name="T_Book1_1_Thiet bi_KH TPCP vung TNB (03-1-2012)" xfId="3939"/>
    <cellStyle name="T_Book1_1_Thiet bi_KH TPCP vung TNB (03-1-2012) 2" xfId="3940"/>
    <cellStyle name="T_Book1_1_Thiet bi_KH TPCP vung TNB (03-1-2012) 2 2" xfId="5056"/>
    <cellStyle name="T_Book1_1_Thiet bi_KH TPCP vung TNB (03-1-2012) 2 3" xfId="5876"/>
    <cellStyle name="T_Book1_1_Thiet bi_KH TPCP vung TNB (03-1-2012) 3" xfId="5055"/>
    <cellStyle name="T_Book1_1_Thiet bi_KH TPCP vung TNB (03-1-2012) 4" xfId="6080"/>
    <cellStyle name="T_Book1_15_10_2013 BC nhu cau von doi ung ODA (2014-2016) ngay 15102013 Sua" xfId="1219"/>
    <cellStyle name="T_Book1_15_10_2013 BC nhu cau von doi ung ODA (2014-2016) ngay 15102013 Sua 2" xfId="4490"/>
    <cellStyle name="T_Book1_15_10_2013 BC nhu cau von doi ung ODA (2014-2016) ngay 15102013 Sua 3" xfId="5454"/>
    <cellStyle name="T_Book1_bao cao phan bo KHDT 2011(final)" xfId="660"/>
    <cellStyle name="T_Book1_bao cao phan bo KHDT 2011(final) 2" xfId="4418"/>
    <cellStyle name="T_Book1_bao cao phan bo KHDT 2011(final) 3" xfId="5644"/>
    <cellStyle name="T_Book1_bao cao phan bo KHDT 2011(final)_BC nhu cau von doi ung ODA nganh NN (BKH)" xfId="3941"/>
    <cellStyle name="T_Book1_bao cao phan bo KHDT 2011(final)_BC nhu cau von doi ung ODA nganh NN (BKH) 2" xfId="5057"/>
    <cellStyle name="T_Book1_bao cao phan bo KHDT 2011(final)_BC nhu cau von doi ung ODA nganh NN (BKH) 3" xfId="5749"/>
    <cellStyle name="T_Book1_bao cao phan bo KHDT 2011(final)_BC Tai co cau (bieu TH)" xfId="2366"/>
    <cellStyle name="T_Book1_bao cao phan bo KHDT 2011(final)_BC Tai co cau (bieu TH) 2" xfId="4692"/>
    <cellStyle name="T_Book1_bao cao phan bo KHDT 2011(final)_BC Tai co cau (bieu TH) 3" xfId="5382"/>
    <cellStyle name="T_Book1_bao cao phan bo KHDT 2011(final)_DK 2014-2015 final" xfId="2808"/>
    <cellStyle name="T_Book1_bao cao phan bo KHDT 2011(final)_DK 2014-2015 final 2" xfId="4752"/>
    <cellStyle name="T_Book1_bao cao phan bo KHDT 2011(final)_DK 2014-2015 final 3" xfId="5780"/>
    <cellStyle name="T_Book1_bao cao phan bo KHDT 2011(final)_DK 2014-2015 new" xfId="1470"/>
    <cellStyle name="T_Book1_bao cao phan bo KHDT 2011(final)_DK 2014-2015 new 2" xfId="4530"/>
    <cellStyle name="T_Book1_bao cao phan bo KHDT 2011(final)_DK 2014-2015 new 3" xfId="5459"/>
    <cellStyle name="T_Book1_bao cao phan bo KHDT 2011(final)_DK KH CBDT 2014 11-11-2013" xfId="3942"/>
    <cellStyle name="T_Book1_bao cao phan bo KHDT 2011(final)_DK KH CBDT 2014 11-11-2013 2" xfId="5058"/>
    <cellStyle name="T_Book1_bao cao phan bo KHDT 2011(final)_DK KH CBDT 2014 11-11-2013 3" xfId="5750"/>
    <cellStyle name="T_Book1_bao cao phan bo KHDT 2011(final)_DK KH CBDT 2014 11-11-2013(1)" xfId="3923"/>
    <cellStyle name="T_Book1_bao cao phan bo KHDT 2011(final)_DK KH CBDT 2014 11-11-2013(1) 2" xfId="5039"/>
    <cellStyle name="T_Book1_bao cao phan bo KHDT 2011(final)_DK KH CBDT 2014 11-11-2013(1) 3" xfId="6206"/>
    <cellStyle name="T_Book1_bao cao phan bo KHDT 2011(final)_KH 2011-2015" xfId="3943"/>
    <cellStyle name="T_Book1_bao cao phan bo KHDT 2011(final)_KH 2011-2015 2" xfId="5059"/>
    <cellStyle name="T_Book1_bao cao phan bo KHDT 2011(final)_KH 2011-2015 3" xfId="6149"/>
    <cellStyle name="T_Book1_bao cao phan bo KHDT 2011(final)_tai co cau dau tu (tong hop)1" xfId="3944"/>
    <cellStyle name="T_Book1_bao cao phan bo KHDT 2011(final)_tai co cau dau tu (tong hop)1 2" xfId="5060"/>
    <cellStyle name="T_Book1_bao cao phan bo KHDT 2011(final)_tai co cau dau tu (tong hop)1 3" xfId="5681"/>
    <cellStyle name="T_Book1_BC nhu cau von doi ung ODA nganh NN (BKH)" xfId="115"/>
    <cellStyle name="T_Book1_BC nhu cau von doi ung ODA nganh NN (BKH) 2" xfId="4340"/>
    <cellStyle name="T_Book1_BC nhu cau von doi ung ODA nganh NN (BKH) 3" xfId="5598"/>
    <cellStyle name="T_Book1_BC nhu cau von doi ung ODA nganh NN (BKH)_05-12  KH trung han 2016-2020 - Liem Thinh edited" xfId="451"/>
    <cellStyle name="T_Book1_BC nhu cau von doi ung ODA nganh NN (BKH)_05-12  KH trung han 2016-2020 - Liem Thinh edited 2" xfId="4393"/>
    <cellStyle name="T_Book1_BC nhu cau von doi ung ODA nganh NN (BKH)_05-12  KH trung han 2016-2020 - Liem Thinh edited 3" xfId="5529"/>
    <cellStyle name="T_Book1_BC nhu cau von doi ung ODA nganh NN (BKH)_Copy of 05-12  KH trung han 2016-2020 - Liem Thinh edited (1)" xfId="3912"/>
    <cellStyle name="T_Book1_BC nhu cau von doi ung ODA nganh NN (BKH)_Copy of 05-12  KH trung han 2016-2020 - Liem Thinh edited (1) 2" xfId="5028"/>
    <cellStyle name="T_Book1_BC nhu cau von doi ung ODA nganh NN (BKH)_Copy of 05-12  KH trung han 2016-2020 - Liem Thinh edited (1) 3" xfId="5923"/>
    <cellStyle name="T_Book1_BC NQ11-CP - chinh sua lai" xfId="1730"/>
    <cellStyle name="T_Book1_BC NQ11-CP - chinh sua lai 2" xfId="3384"/>
    <cellStyle name="T_Book1_BC NQ11-CP - chinh sua lai 2 2" xfId="4879"/>
    <cellStyle name="T_Book1_BC NQ11-CP - chinh sua lai 2 3" xfId="5862"/>
    <cellStyle name="T_Book1_BC NQ11-CP - chinh sua lai 3" xfId="4562"/>
    <cellStyle name="T_Book1_BC NQ11-CP - chinh sua lai 4" xfId="5499"/>
    <cellStyle name="T_Book1_BC NQ11-CP-Quynh sau bieu so3" xfId="2533"/>
    <cellStyle name="T_Book1_BC NQ11-CP-Quynh sau bieu so3 2" xfId="122"/>
    <cellStyle name="T_Book1_BC NQ11-CP-Quynh sau bieu so3 2 2" xfId="4342"/>
    <cellStyle name="T_Book1_BC NQ11-CP-Quynh sau bieu so3 2 3" xfId="5599"/>
    <cellStyle name="T_Book1_BC NQ11-CP-Quynh sau bieu so3 3" xfId="4710"/>
    <cellStyle name="T_Book1_BC NQ11-CP-Quynh sau bieu so3 4" xfId="5679"/>
    <cellStyle name="T_Book1_BC Tai co cau (bieu TH)" xfId="3156"/>
    <cellStyle name="T_Book1_BC Tai co cau (bieu TH) 2" xfId="4811"/>
    <cellStyle name="T_Book1_BC Tai co cau (bieu TH) 3" xfId="5504"/>
    <cellStyle name="T_Book1_BC Tai co cau (bieu TH)_05-12  KH trung han 2016-2020 - Liem Thinh edited" xfId="2923"/>
    <cellStyle name="T_Book1_BC Tai co cau (bieu TH)_05-12  KH trung han 2016-2020 - Liem Thinh edited 2" xfId="4771"/>
    <cellStyle name="T_Book1_BC Tai co cau (bieu TH)_05-12  KH trung han 2016-2020 - Liem Thinh edited 3" xfId="5578"/>
    <cellStyle name="T_Book1_BC Tai co cau (bieu TH)_Copy of 05-12  KH trung han 2016-2020 - Liem Thinh edited (1)" xfId="3843"/>
    <cellStyle name="T_Book1_BC Tai co cau (bieu TH)_Copy of 05-12  KH trung han 2016-2020 - Liem Thinh edited (1) 2" xfId="4986"/>
    <cellStyle name="T_Book1_BC Tai co cau (bieu TH)_Copy of 05-12  KH trung han 2016-2020 - Liem Thinh edited (1) 3" xfId="5902"/>
    <cellStyle name="T_Book1_BC_NQ11-CP_-_Thao_sua_lai" xfId="3945"/>
    <cellStyle name="T_Book1_BC_NQ11-CP_-_Thao_sua_lai 2" xfId="2473"/>
    <cellStyle name="T_Book1_BC_NQ11-CP_-_Thao_sua_lai 2 2" xfId="4704"/>
    <cellStyle name="T_Book1_BC_NQ11-CP_-_Thao_sua_lai 2 3" xfId="5832"/>
    <cellStyle name="T_Book1_BC_NQ11-CP_-_Thao_sua_lai 3" xfId="5061"/>
    <cellStyle name="T_Book1_BC_NQ11-CP_-_Thao_sua_lai 4" xfId="5450"/>
    <cellStyle name="T_Book1_Bieu mau cong trinh khoi cong moi 3-4" xfId="3946"/>
    <cellStyle name="T_Book1_Bieu mau cong trinh khoi cong moi 3-4 2" xfId="3947"/>
    <cellStyle name="T_Book1_Bieu mau cong trinh khoi cong moi 3-4 2 2" xfId="5063"/>
    <cellStyle name="T_Book1_Bieu mau cong trinh khoi cong moi 3-4 2 3" xfId="5940"/>
    <cellStyle name="T_Book1_Bieu mau cong trinh khoi cong moi 3-4 3" xfId="5062"/>
    <cellStyle name="T_Book1_Bieu mau cong trinh khoi cong moi 3-4 4" xfId="5939"/>
    <cellStyle name="T_Book1_Bieu mau cong trinh khoi cong moi 3-4_!1 1 bao cao giao KH ve HTCMT vung TNB   12-12-2011" xfId="3948"/>
    <cellStyle name="T_Book1_Bieu mau cong trinh khoi cong moi 3-4_!1 1 bao cao giao KH ve HTCMT vung TNB   12-12-2011 2" xfId="3536"/>
    <cellStyle name="T_Book1_Bieu mau cong trinh khoi cong moi 3-4_!1 1 bao cao giao KH ve HTCMT vung TNB   12-12-2011 2 2" xfId="4932"/>
    <cellStyle name="T_Book1_Bieu mau cong trinh khoi cong moi 3-4_!1 1 bao cao giao KH ve HTCMT vung TNB   12-12-2011 2 3" xfId="5331"/>
    <cellStyle name="T_Book1_Bieu mau cong trinh khoi cong moi 3-4_!1 1 bao cao giao KH ve HTCMT vung TNB   12-12-2011 2 3 2" xfId="6110"/>
    <cellStyle name="T_Book1_Bieu mau cong trinh khoi cong moi 3-4_!1 1 bao cao giao KH ve HTCMT vung TNB   12-12-2011 2 4" xfId="6098"/>
    <cellStyle name="T_Book1_Bieu mau cong trinh khoi cong moi 3-4_!1 1 bao cao giao KH ve HTCMT vung TNB   12-12-2011 3" xfId="5064"/>
    <cellStyle name="T_Book1_Bieu mau cong trinh khoi cong moi 3-4_!1 1 bao cao giao KH ve HTCMT vung TNB   12-12-2011 4" xfId="5341"/>
    <cellStyle name="T_Book1_Bieu mau cong trinh khoi cong moi 3-4_!1 1 bao cao giao KH ve HTCMT vung TNB   12-12-2011 4 2" xfId="6069"/>
    <cellStyle name="T_Book1_Bieu mau cong trinh khoi cong moi 3-4_!1 1 bao cao giao KH ve HTCMT vung TNB   12-12-2011 5" xfId="5941"/>
    <cellStyle name="T_Book1_Bieu mau cong trinh khoi cong moi 3-4_KH TPCP vung TNB (03-1-2012)" xfId="3949"/>
    <cellStyle name="T_Book1_Bieu mau cong trinh khoi cong moi 3-4_KH TPCP vung TNB (03-1-2012) 2" xfId="3950"/>
    <cellStyle name="T_Book1_Bieu mau cong trinh khoi cong moi 3-4_KH TPCP vung TNB (03-1-2012) 2 2" xfId="5066"/>
    <cellStyle name="T_Book1_Bieu mau cong trinh khoi cong moi 3-4_KH TPCP vung TNB (03-1-2012) 2 3" xfId="5343"/>
    <cellStyle name="T_Book1_Bieu mau cong trinh khoi cong moi 3-4_KH TPCP vung TNB (03-1-2012) 2 3 2" xfId="6197"/>
    <cellStyle name="T_Book1_Bieu mau cong trinh khoi cong moi 3-4_KH TPCP vung TNB (03-1-2012) 2 4" xfId="5943"/>
    <cellStyle name="T_Book1_Bieu mau cong trinh khoi cong moi 3-4_KH TPCP vung TNB (03-1-2012) 3" xfId="5065"/>
    <cellStyle name="T_Book1_Bieu mau cong trinh khoi cong moi 3-4_KH TPCP vung TNB (03-1-2012) 4" xfId="5342"/>
    <cellStyle name="T_Book1_Bieu mau cong trinh khoi cong moi 3-4_KH TPCP vung TNB (03-1-2012) 4 2" xfId="6084"/>
    <cellStyle name="T_Book1_Bieu mau cong trinh khoi cong moi 3-4_KH TPCP vung TNB (03-1-2012) 5" xfId="5537"/>
    <cellStyle name="T_Book1_Bieu mau danh muc du an thuoc CTMTQG nam 2008" xfId="3951"/>
    <cellStyle name="T_Book1_Bieu mau danh muc du an thuoc CTMTQG nam 2008 2" xfId="1574"/>
    <cellStyle name="T_Book1_Bieu mau danh muc du an thuoc CTMTQG nam 2008 2 2" xfId="4542"/>
    <cellStyle name="T_Book1_Bieu mau danh muc du an thuoc CTMTQG nam 2008 2 3" xfId="5501"/>
    <cellStyle name="T_Book1_Bieu mau danh muc du an thuoc CTMTQG nam 2008 3" xfId="5067"/>
    <cellStyle name="T_Book1_Bieu mau danh muc du an thuoc CTMTQG nam 2008 4" xfId="6180"/>
    <cellStyle name="T_Book1_Bieu mau danh muc du an thuoc CTMTQG nam 2008_!1 1 bao cao giao KH ve HTCMT vung TNB   12-12-2011" xfId="3953"/>
    <cellStyle name="T_Book1_Bieu mau danh muc du an thuoc CTMTQG nam 2008_!1 1 bao cao giao KH ve HTCMT vung TNB   12-12-2011 2" xfId="1037"/>
    <cellStyle name="T_Book1_Bieu mau danh muc du an thuoc CTMTQG nam 2008_!1 1 bao cao giao KH ve HTCMT vung TNB   12-12-2011 2 2" xfId="4461"/>
    <cellStyle name="T_Book1_Bieu mau danh muc du an thuoc CTMTQG nam 2008_!1 1 bao cao giao KH ve HTCMT vung TNB   12-12-2011 2 3" xfId="6118"/>
    <cellStyle name="T_Book1_Bieu mau danh muc du an thuoc CTMTQG nam 2008_!1 1 bao cao giao KH ve HTCMT vung TNB   12-12-2011 3" xfId="5069"/>
    <cellStyle name="T_Book1_Bieu mau danh muc du an thuoc CTMTQG nam 2008_!1 1 bao cao giao KH ve HTCMT vung TNB   12-12-2011 4" xfId="5417"/>
    <cellStyle name="T_Book1_Bieu mau danh muc du an thuoc CTMTQG nam 2008_KH TPCP vung TNB (03-1-2012)" xfId="3954"/>
    <cellStyle name="T_Book1_Bieu mau danh muc du an thuoc CTMTQG nam 2008_KH TPCP vung TNB (03-1-2012) 2" xfId="2032"/>
    <cellStyle name="T_Book1_Bieu mau danh muc du an thuoc CTMTQG nam 2008_KH TPCP vung TNB (03-1-2012) 2 2" xfId="4628"/>
    <cellStyle name="T_Book1_Bieu mau danh muc du an thuoc CTMTQG nam 2008_KH TPCP vung TNB (03-1-2012) 2 3" xfId="5390"/>
    <cellStyle name="T_Book1_Bieu mau danh muc du an thuoc CTMTQG nam 2008_KH TPCP vung TNB (03-1-2012) 3" xfId="5070"/>
    <cellStyle name="T_Book1_Bieu mau danh muc du an thuoc CTMTQG nam 2008_KH TPCP vung TNB (03-1-2012) 4" xfId="5553"/>
    <cellStyle name="T_Book1_Bieu tong hop nhu cau ung 2011 da chon loc -Mien nui" xfId="1848"/>
    <cellStyle name="T_Book1_Bieu tong hop nhu cau ung 2011 da chon loc -Mien nui 2" xfId="3955"/>
    <cellStyle name="T_Book1_Bieu tong hop nhu cau ung 2011 da chon loc -Mien nui 2 2" xfId="5071"/>
    <cellStyle name="T_Book1_Bieu tong hop nhu cau ung 2011 da chon loc -Mien nui 2 3" xfId="6194"/>
    <cellStyle name="T_Book1_Bieu tong hop nhu cau ung 2011 da chon loc -Mien nui 3" xfId="4588"/>
    <cellStyle name="T_Book1_Bieu tong hop nhu cau ung 2011 da chon loc -Mien nui 4" xfId="5692"/>
    <cellStyle name="T_Book1_Bieu tong hop nhu cau ung 2011 da chon loc -Mien nui_!1 1 bao cao giao KH ve HTCMT vung TNB   12-12-2011" xfId="2094"/>
    <cellStyle name="T_Book1_Bieu tong hop nhu cau ung 2011 da chon loc -Mien nui_!1 1 bao cao giao KH ve HTCMT vung TNB   12-12-2011 2" xfId="1050"/>
    <cellStyle name="T_Book1_Bieu tong hop nhu cau ung 2011 da chon loc -Mien nui_!1 1 bao cao giao KH ve HTCMT vung TNB   12-12-2011 2 2" xfId="4463"/>
    <cellStyle name="T_Book1_Bieu tong hop nhu cau ung 2011 da chon loc -Mien nui_!1 1 bao cao giao KH ve HTCMT vung TNB   12-12-2011 2 3" xfId="5734"/>
    <cellStyle name="T_Book1_Bieu tong hop nhu cau ung 2011 da chon loc -Mien nui_!1 1 bao cao giao KH ve HTCMT vung TNB   12-12-2011 3" xfId="4643"/>
    <cellStyle name="T_Book1_Bieu tong hop nhu cau ung 2011 da chon loc -Mien nui_!1 1 bao cao giao KH ve HTCMT vung TNB   12-12-2011 4" xfId="5458"/>
    <cellStyle name="T_Book1_Bieu tong hop nhu cau ung 2011 da chon loc -Mien nui_KH TPCP vung TNB (03-1-2012)" xfId="2097"/>
    <cellStyle name="T_Book1_Bieu tong hop nhu cau ung 2011 da chon loc -Mien nui_KH TPCP vung TNB (03-1-2012) 2" xfId="723"/>
    <cellStyle name="T_Book1_Bieu tong hop nhu cau ung 2011 da chon loc -Mien nui_KH TPCP vung TNB (03-1-2012) 2 2" xfId="4424"/>
    <cellStyle name="T_Book1_Bieu tong hop nhu cau ung 2011 da chon loc -Mien nui_KH TPCP vung TNB (03-1-2012) 2 3" xfId="5653"/>
    <cellStyle name="T_Book1_Bieu tong hop nhu cau ung 2011 da chon loc -Mien nui_KH TPCP vung TNB (03-1-2012) 3" xfId="4644"/>
    <cellStyle name="T_Book1_Bieu tong hop nhu cau ung 2011 da chon loc -Mien nui_KH TPCP vung TNB (03-1-2012) 4" xfId="6093"/>
    <cellStyle name="T_Book1_Bieu3ODA" xfId="3956"/>
    <cellStyle name="T_Book1_Bieu3ODA 2" xfId="3957"/>
    <cellStyle name="T_Book1_Bieu3ODA 2 2" xfId="5073"/>
    <cellStyle name="T_Book1_Bieu3ODA 2 3" xfId="5487"/>
    <cellStyle name="T_Book1_Bieu3ODA 3" xfId="5072"/>
    <cellStyle name="T_Book1_Bieu3ODA 4" xfId="5564"/>
    <cellStyle name="T_Book1_Bieu3ODA_!1 1 bao cao giao KH ve HTCMT vung TNB   12-12-2011" xfId="2913"/>
    <cellStyle name="T_Book1_Bieu3ODA_!1 1 bao cao giao KH ve HTCMT vung TNB   12-12-2011 2" xfId="3230"/>
    <cellStyle name="T_Book1_Bieu3ODA_!1 1 bao cao giao KH ve HTCMT vung TNB   12-12-2011 2 2" xfId="4834"/>
    <cellStyle name="T_Book1_Bieu3ODA_!1 1 bao cao giao KH ve HTCMT vung TNB   12-12-2011 2 3" xfId="5842"/>
    <cellStyle name="T_Book1_Bieu3ODA_!1 1 bao cao giao KH ve HTCMT vung TNB   12-12-2011 3" xfId="4767"/>
    <cellStyle name="T_Book1_Bieu3ODA_!1 1 bao cao giao KH ve HTCMT vung TNB   12-12-2011 4" xfId="5792"/>
    <cellStyle name="T_Book1_Bieu3ODA_1" xfId="1915"/>
    <cellStyle name="T_Book1_Bieu3ODA_1 2" xfId="1919"/>
    <cellStyle name="T_Book1_Bieu3ODA_1 2 2" xfId="4605"/>
    <cellStyle name="T_Book1_Bieu3ODA_1 2 3" xfId="5739"/>
    <cellStyle name="T_Book1_Bieu3ODA_1 3" xfId="4602"/>
    <cellStyle name="T_Book1_Bieu3ODA_1 4" xfId="5687"/>
    <cellStyle name="T_Book1_Bieu3ODA_1_!1 1 bao cao giao KH ve HTCMT vung TNB   12-12-2011" xfId="3958"/>
    <cellStyle name="T_Book1_Bieu3ODA_1_!1 1 bao cao giao KH ve HTCMT vung TNB   12-12-2011 2" xfId="3959"/>
    <cellStyle name="T_Book1_Bieu3ODA_1_!1 1 bao cao giao KH ve HTCMT vung TNB   12-12-2011 2 2" xfId="5075"/>
    <cellStyle name="T_Book1_Bieu3ODA_1_!1 1 bao cao giao KH ve HTCMT vung TNB   12-12-2011 2 3" xfId="5345"/>
    <cellStyle name="T_Book1_Bieu3ODA_1_!1 1 bao cao giao KH ve HTCMT vung TNB   12-12-2011 2 3 2" xfId="6065"/>
    <cellStyle name="T_Book1_Bieu3ODA_1_!1 1 bao cao giao KH ve HTCMT vung TNB   12-12-2011 2 4" xfId="6042"/>
    <cellStyle name="T_Book1_Bieu3ODA_1_!1 1 bao cao giao KH ve HTCMT vung TNB   12-12-2011 3" xfId="5074"/>
    <cellStyle name="T_Book1_Bieu3ODA_1_!1 1 bao cao giao KH ve HTCMT vung TNB   12-12-2011 4" xfId="5344"/>
    <cellStyle name="T_Book1_Bieu3ODA_1_!1 1 bao cao giao KH ve HTCMT vung TNB   12-12-2011 4 2" xfId="6088"/>
    <cellStyle name="T_Book1_Bieu3ODA_1_!1 1 bao cao giao KH ve HTCMT vung TNB   12-12-2011 5" xfId="5944"/>
    <cellStyle name="T_Book1_Bieu3ODA_1_KH TPCP vung TNB (03-1-2012)" xfId="1970"/>
    <cellStyle name="T_Book1_Bieu3ODA_1_KH TPCP vung TNB (03-1-2012) 2" xfId="3960"/>
    <cellStyle name="T_Book1_Bieu3ODA_1_KH TPCP vung TNB (03-1-2012) 2 2" xfId="5076"/>
    <cellStyle name="T_Book1_Bieu3ODA_1_KH TPCP vung TNB (03-1-2012) 2 3" xfId="5346"/>
    <cellStyle name="T_Book1_Bieu3ODA_1_KH TPCP vung TNB (03-1-2012) 2 3 2" xfId="6071"/>
    <cellStyle name="T_Book1_Bieu3ODA_1_KH TPCP vung TNB (03-1-2012) 2 4" xfId="5474"/>
    <cellStyle name="T_Book1_Bieu3ODA_1_KH TPCP vung TNB (03-1-2012) 3" xfId="4616"/>
    <cellStyle name="T_Book1_Bieu3ODA_1_KH TPCP vung TNB (03-1-2012) 4" xfId="4674"/>
    <cellStyle name="T_Book1_Bieu3ODA_1_KH TPCP vung TNB (03-1-2012) 4 2" xfId="6207"/>
    <cellStyle name="T_Book1_Bieu3ODA_1_KH TPCP vung TNB (03-1-2012) 5" xfId="5471"/>
    <cellStyle name="T_Book1_Bieu3ODA_KH TPCP vung TNB (03-1-2012)" xfId="3961"/>
    <cellStyle name="T_Book1_Bieu3ODA_KH TPCP vung TNB (03-1-2012) 2" xfId="3962"/>
    <cellStyle name="T_Book1_Bieu3ODA_KH TPCP vung TNB (03-1-2012) 2 2" xfId="5078"/>
    <cellStyle name="T_Book1_Bieu3ODA_KH TPCP vung TNB (03-1-2012) 2 3" xfId="5712"/>
    <cellStyle name="T_Book1_Bieu3ODA_KH TPCP vung TNB (03-1-2012) 3" xfId="5077"/>
    <cellStyle name="T_Book1_Bieu3ODA_KH TPCP vung TNB (03-1-2012) 4" xfId="6086"/>
    <cellStyle name="T_Book1_Bieu4HTMT" xfId="3357"/>
    <cellStyle name="T_Book1_Bieu4HTMT 2" xfId="3461"/>
    <cellStyle name="T_Book1_Bieu4HTMT 2 2" xfId="4900"/>
    <cellStyle name="T_Book1_Bieu4HTMT 2 3" xfId="5435"/>
    <cellStyle name="T_Book1_Bieu4HTMT 3" xfId="4869"/>
    <cellStyle name="T_Book1_Bieu4HTMT 4" xfId="5472"/>
    <cellStyle name="T_Book1_Bieu4HTMT_!1 1 bao cao giao KH ve HTCMT vung TNB   12-12-2011" xfId="3914"/>
    <cellStyle name="T_Book1_Bieu4HTMT_!1 1 bao cao giao KH ve HTCMT vung TNB   12-12-2011 2" xfId="3964"/>
    <cellStyle name="T_Book1_Bieu4HTMT_!1 1 bao cao giao KH ve HTCMT vung TNB   12-12-2011 2 2" xfId="5080"/>
    <cellStyle name="T_Book1_Bieu4HTMT_!1 1 bao cao giao KH ve HTCMT vung TNB   12-12-2011 2 3" xfId="5897"/>
    <cellStyle name="T_Book1_Bieu4HTMT_!1 1 bao cao giao KH ve HTCMT vung TNB   12-12-2011 3" xfId="5030"/>
    <cellStyle name="T_Book1_Bieu4HTMT_!1 1 bao cao giao KH ve HTCMT vung TNB   12-12-2011 4" xfId="5924"/>
    <cellStyle name="T_Book1_Bieu4HTMT_KH TPCP vung TNB (03-1-2012)" xfId="3965"/>
    <cellStyle name="T_Book1_Bieu4HTMT_KH TPCP vung TNB (03-1-2012) 2" xfId="2013"/>
    <cellStyle name="T_Book1_Bieu4HTMT_KH TPCP vung TNB (03-1-2012) 2 2" xfId="4625"/>
    <cellStyle name="T_Book1_Bieu4HTMT_KH TPCP vung TNB (03-1-2012) 2 3" xfId="5781"/>
    <cellStyle name="T_Book1_Bieu4HTMT_KH TPCP vung TNB (03-1-2012) 3" xfId="5081"/>
    <cellStyle name="T_Book1_Bieu4HTMT_KH TPCP vung TNB (03-1-2012) 4" xfId="5898"/>
    <cellStyle name="T_Book1_Book1" xfId="3966"/>
    <cellStyle name="T_Book1_Book1 2" xfId="3967"/>
    <cellStyle name="T_Book1_Book1 2 2" xfId="5083"/>
    <cellStyle name="T_Book1_Book1 2 3" xfId="5890"/>
    <cellStyle name="T_Book1_Book1 3" xfId="5082"/>
    <cellStyle name="T_Book1_Book1 4" xfId="6204"/>
    <cellStyle name="T_Book1_Cong trinh co y kien LD_Dang_NN_2011-Tay nguyen-9-10" xfId="3092"/>
    <cellStyle name="T_Book1_Cong trinh co y kien LD_Dang_NN_2011-Tay nguyen-9-10 2" xfId="3968"/>
    <cellStyle name="T_Book1_Cong trinh co y kien LD_Dang_NN_2011-Tay nguyen-9-10 2 2" xfId="5084"/>
    <cellStyle name="T_Book1_Cong trinh co y kien LD_Dang_NN_2011-Tay nguyen-9-10 2 3" xfId="5347"/>
    <cellStyle name="T_Book1_Cong trinh co y kien LD_Dang_NN_2011-Tay nguyen-9-10 2 3 2" xfId="6066"/>
    <cellStyle name="T_Book1_Cong trinh co y kien LD_Dang_NN_2011-Tay nguyen-9-10 2 4" xfId="5947"/>
    <cellStyle name="T_Book1_Cong trinh co y kien LD_Dang_NN_2011-Tay nguyen-9-10 3" xfId="4802"/>
    <cellStyle name="T_Book1_Cong trinh co y kien LD_Dang_NN_2011-Tay nguyen-9-10 4" xfId="4432"/>
    <cellStyle name="T_Book1_Cong trinh co y kien LD_Dang_NN_2011-Tay nguyen-9-10 4 2" xfId="6067"/>
    <cellStyle name="T_Book1_Cong trinh co y kien LD_Dang_NN_2011-Tay nguyen-9-10 5" xfId="5445"/>
    <cellStyle name="T_Book1_Cong trinh co y kien LD_Dang_NN_2011-Tay nguyen-9-10_!1 1 bao cao giao KH ve HTCMT vung TNB   12-12-2011" xfId="3969"/>
    <cellStyle name="T_Book1_Cong trinh co y kien LD_Dang_NN_2011-Tay nguyen-9-10_!1 1 bao cao giao KH ve HTCMT vung TNB   12-12-2011 2" xfId="3970"/>
    <cellStyle name="T_Book1_Cong trinh co y kien LD_Dang_NN_2011-Tay nguyen-9-10_!1 1 bao cao giao KH ve HTCMT vung TNB   12-12-2011 2 2" xfId="5086"/>
    <cellStyle name="T_Book1_Cong trinh co y kien LD_Dang_NN_2011-Tay nguyen-9-10_!1 1 bao cao giao KH ve HTCMT vung TNB   12-12-2011 2 3" xfId="5349"/>
    <cellStyle name="T_Book1_Cong trinh co y kien LD_Dang_NN_2011-Tay nguyen-9-10_!1 1 bao cao giao KH ve HTCMT vung TNB   12-12-2011 2 3 2" xfId="6209"/>
    <cellStyle name="T_Book1_Cong trinh co y kien LD_Dang_NN_2011-Tay nguyen-9-10_!1 1 bao cao giao KH ve HTCMT vung TNB   12-12-2011 2 4" xfId="5821"/>
    <cellStyle name="T_Book1_Cong trinh co y kien LD_Dang_NN_2011-Tay nguyen-9-10_!1 1 bao cao giao KH ve HTCMT vung TNB   12-12-2011 3" xfId="5085"/>
    <cellStyle name="T_Book1_Cong trinh co y kien LD_Dang_NN_2011-Tay nguyen-9-10_!1 1 bao cao giao KH ve HTCMT vung TNB   12-12-2011 4" xfId="5348"/>
    <cellStyle name="T_Book1_Cong trinh co y kien LD_Dang_NN_2011-Tay nguyen-9-10_!1 1 bao cao giao KH ve HTCMT vung TNB   12-12-2011 4 2" xfId="6073"/>
    <cellStyle name="T_Book1_Cong trinh co y kien LD_Dang_NN_2011-Tay nguyen-9-10_!1 1 bao cao giao KH ve HTCMT vung TNB   12-12-2011 5" xfId="5819"/>
    <cellStyle name="T_Book1_Cong trinh co y kien LD_Dang_NN_2011-Tay nguyen-9-10_Bieu4HTMT" xfId="3971"/>
    <cellStyle name="T_Book1_Cong trinh co y kien LD_Dang_NN_2011-Tay nguyen-9-10_Bieu4HTMT 2" xfId="3972"/>
    <cellStyle name="T_Book1_Cong trinh co y kien LD_Dang_NN_2011-Tay nguyen-9-10_Bieu4HTMT 2 2" xfId="5088"/>
    <cellStyle name="T_Book1_Cong trinh co y kien LD_Dang_NN_2011-Tay nguyen-9-10_Bieu4HTMT 2 3" xfId="6126"/>
    <cellStyle name="T_Book1_Cong trinh co y kien LD_Dang_NN_2011-Tay nguyen-9-10_Bieu4HTMT 3" xfId="5087"/>
    <cellStyle name="T_Book1_Cong trinh co y kien LD_Dang_NN_2011-Tay nguyen-9-10_Bieu4HTMT 4" xfId="5946"/>
    <cellStyle name="T_Book1_Cong trinh co y kien LD_Dang_NN_2011-Tay nguyen-9-10_KH TPCP vung TNB (03-1-2012)" xfId="3973"/>
    <cellStyle name="T_Book1_Cong trinh co y kien LD_Dang_NN_2011-Tay nguyen-9-10_KH TPCP vung TNB (03-1-2012) 2" xfId="3974"/>
    <cellStyle name="T_Book1_Cong trinh co y kien LD_Dang_NN_2011-Tay nguyen-9-10_KH TPCP vung TNB (03-1-2012) 2 2" xfId="5090"/>
    <cellStyle name="T_Book1_Cong trinh co y kien LD_Dang_NN_2011-Tay nguyen-9-10_KH TPCP vung TNB (03-1-2012) 2 3" xfId="5351"/>
    <cellStyle name="T_Book1_Cong trinh co y kien LD_Dang_NN_2011-Tay nguyen-9-10_KH TPCP vung TNB (03-1-2012) 2 3 2" xfId="6211"/>
    <cellStyle name="T_Book1_Cong trinh co y kien LD_Dang_NN_2011-Tay nguyen-9-10_KH TPCP vung TNB (03-1-2012) 2 4" xfId="5570"/>
    <cellStyle name="T_Book1_Cong trinh co y kien LD_Dang_NN_2011-Tay nguyen-9-10_KH TPCP vung TNB (03-1-2012) 3" xfId="5089"/>
    <cellStyle name="T_Book1_Cong trinh co y kien LD_Dang_NN_2011-Tay nguyen-9-10_KH TPCP vung TNB (03-1-2012) 4" xfId="5350"/>
    <cellStyle name="T_Book1_Cong trinh co y kien LD_Dang_NN_2011-Tay nguyen-9-10_KH TPCP vung TNB (03-1-2012) 4 2" xfId="6210"/>
    <cellStyle name="T_Book1_Cong trinh co y kien LD_Dang_NN_2011-Tay nguyen-9-10_KH TPCP vung TNB (03-1-2012) 5" xfId="5463"/>
    <cellStyle name="T_Book1_CPK" xfId="1947"/>
    <cellStyle name="T_Book1_CPK 2" xfId="3975"/>
    <cellStyle name="T_Book1_CPK 2 2" xfId="5091"/>
    <cellStyle name="T_Book1_CPK 2 3" xfId="5905"/>
    <cellStyle name="T_Book1_CPK 3" xfId="4613"/>
    <cellStyle name="T_Book1_CPK 4" xfId="5787"/>
    <cellStyle name="T_Book1_danh muc chuan bi dau tu 2011 ngay 07-6-2011" xfId="3932"/>
    <cellStyle name="T_Book1_danh muc chuan bi dau tu 2011 ngay 07-6-2011 2" xfId="2282"/>
    <cellStyle name="T_Book1_danh muc chuan bi dau tu 2011 ngay 07-6-2011 2 2" xfId="4675"/>
    <cellStyle name="T_Book1_danh muc chuan bi dau tu 2011 ngay 07-6-2011 2 3" xfId="5751"/>
    <cellStyle name="T_Book1_danh muc chuan bi dau tu 2011 ngay 07-6-2011 3" xfId="5048"/>
    <cellStyle name="T_Book1_danh muc chuan bi dau tu 2011 ngay 07-6-2011 4" xfId="5575"/>
    <cellStyle name="T_Book1_dieu chinh KH 2011 ngay 26-5-2011111" xfId="2184"/>
    <cellStyle name="T_Book1_dieu chinh KH 2011 ngay 26-5-2011111 2" xfId="3976"/>
    <cellStyle name="T_Book1_dieu chinh KH 2011 ngay 26-5-2011111 2 2" xfId="5092"/>
    <cellStyle name="T_Book1_dieu chinh KH 2011 ngay 26-5-2011111 2 3" xfId="5727"/>
    <cellStyle name="T_Book1_dieu chinh KH 2011 ngay 26-5-2011111 3" xfId="4663"/>
    <cellStyle name="T_Book1_dieu chinh KH 2011 ngay 26-5-2011111 4" xfId="5651"/>
    <cellStyle name="T_Book1_DK 2014-2015 final" xfId="3978"/>
    <cellStyle name="T_Book1_DK 2014-2015 final 2" xfId="5094"/>
    <cellStyle name="T_Book1_DK 2014-2015 final 3" xfId="6053"/>
    <cellStyle name="T_Book1_DK 2014-2015 final_05-12  KH trung han 2016-2020 - Liem Thinh edited" xfId="3979"/>
    <cellStyle name="T_Book1_DK 2014-2015 final_05-12  KH trung han 2016-2020 - Liem Thinh edited 2" xfId="5095"/>
    <cellStyle name="T_Book1_DK 2014-2015 final_05-12  KH trung han 2016-2020 - Liem Thinh edited 3" xfId="5438"/>
    <cellStyle name="T_Book1_DK 2014-2015 final_Copy of 05-12  KH trung han 2016-2020 - Liem Thinh edited (1)" xfId="3980"/>
    <cellStyle name="T_Book1_DK 2014-2015 final_Copy of 05-12  KH trung han 2016-2020 - Liem Thinh edited (1) 2" xfId="5096"/>
    <cellStyle name="T_Book1_DK 2014-2015 final_Copy of 05-12  KH trung han 2016-2020 - Liem Thinh edited (1) 3" xfId="6025"/>
    <cellStyle name="T_Book1_DK 2014-2015 new" xfId="246"/>
    <cellStyle name="T_Book1_DK 2014-2015 new 2" xfId="4363"/>
    <cellStyle name="T_Book1_DK 2014-2015 new 3" xfId="5624"/>
    <cellStyle name="T_Book1_DK 2014-2015 new_05-12  KH trung han 2016-2020 - Liem Thinh edited" xfId="3981"/>
    <cellStyle name="T_Book1_DK 2014-2015 new_05-12  KH trung han 2016-2020 - Liem Thinh edited 2" xfId="5097"/>
    <cellStyle name="T_Book1_DK 2014-2015 new_05-12  KH trung han 2016-2020 - Liem Thinh edited 3" xfId="5948"/>
    <cellStyle name="T_Book1_DK 2014-2015 new_Copy of 05-12  KH trung han 2016-2020 - Liem Thinh edited (1)" xfId="3982"/>
    <cellStyle name="T_Book1_DK 2014-2015 new_Copy of 05-12  KH trung han 2016-2020 - Liem Thinh edited (1) 2" xfId="5098"/>
    <cellStyle name="T_Book1_DK 2014-2015 new_Copy of 05-12  KH trung han 2016-2020 - Liem Thinh edited (1) 3" xfId="5406"/>
    <cellStyle name="T_Book1_DK KH CBDT 2014 11-11-2013" xfId="3983"/>
    <cellStyle name="T_Book1_DK KH CBDT 2014 11-11-2013 2" xfId="5099"/>
    <cellStyle name="T_Book1_DK KH CBDT 2014 11-11-2013 3" xfId="5949"/>
    <cellStyle name="T_Book1_DK KH CBDT 2014 11-11-2013(1)" xfId="2720"/>
    <cellStyle name="T_Book1_DK KH CBDT 2014 11-11-2013(1) 2" xfId="4735"/>
    <cellStyle name="T_Book1_DK KH CBDT 2014 11-11-2013(1) 3" xfId="5507"/>
    <cellStyle name="T_Book1_DK KH CBDT 2014 11-11-2013(1)_05-12  KH trung han 2016-2020 - Liem Thinh edited" xfId="3984"/>
    <cellStyle name="T_Book1_DK KH CBDT 2014 11-11-2013(1)_05-12  KH trung han 2016-2020 - Liem Thinh edited 2" xfId="5100"/>
    <cellStyle name="T_Book1_DK KH CBDT 2014 11-11-2013(1)_05-12  KH trung han 2016-2020 - Liem Thinh edited 3" xfId="6179"/>
    <cellStyle name="T_Book1_DK KH CBDT 2014 11-11-2013(1)_Copy of 05-12  KH trung han 2016-2020 - Liem Thinh edited (1)" xfId="3646"/>
    <cellStyle name="T_Book1_DK KH CBDT 2014 11-11-2013(1)_Copy of 05-12  KH trung han 2016-2020 - Liem Thinh edited (1) 2" xfId="4952"/>
    <cellStyle name="T_Book1_DK KH CBDT 2014 11-11-2013(1)_Copy of 05-12  KH trung han 2016-2020 - Liem Thinh edited (1) 3" xfId="5658"/>
    <cellStyle name="T_Book1_DK KH CBDT 2014 11-11-2013_05-12  KH trung han 2016-2020 - Liem Thinh edited" xfId="272"/>
    <cellStyle name="T_Book1_DK KH CBDT 2014 11-11-2013_05-12  KH trung han 2016-2020 - Liem Thinh edited 2" xfId="4368"/>
    <cellStyle name="T_Book1_DK KH CBDT 2014 11-11-2013_05-12  KH trung han 2016-2020 - Liem Thinh edited 3" xfId="6116"/>
    <cellStyle name="T_Book1_DK KH CBDT 2014 11-11-2013_Copy of 05-12  KH trung han 2016-2020 - Liem Thinh edited (1)" xfId="2645"/>
    <cellStyle name="T_Book1_DK KH CBDT 2014 11-11-2013_Copy of 05-12  KH trung han 2016-2020 - Liem Thinh edited (1) 2" xfId="4721"/>
    <cellStyle name="T_Book1_DK KH CBDT 2014 11-11-2013_Copy of 05-12  KH trung han 2016-2020 - Liem Thinh edited (1) 3" xfId="5516"/>
    <cellStyle name="T_Book1_Du an khoi cong moi nam 2010" xfId="912"/>
    <cellStyle name="T_Book1_Du an khoi cong moi nam 2010 2" xfId="2093"/>
    <cellStyle name="T_Book1_Du an khoi cong moi nam 2010 2 2" xfId="4642"/>
    <cellStyle name="T_Book1_Du an khoi cong moi nam 2010 2 3" xfId="5579"/>
    <cellStyle name="T_Book1_Du an khoi cong moi nam 2010 3" xfId="4447"/>
    <cellStyle name="T_Book1_Du an khoi cong moi nam 2010 4" xfId="5861"/>
    <cellStyle name="T_Book1_Du an khoi cong moi nam 2010_!1 1 bao cao giao KH ve HTCMT vung TNB   12-12-2011" xfId="145"/>
    <cellStyle name="T_Book1_Du an khoi cong moi nam 2010_!1 1 bao cao giao KH ve HTCMT vung TNB   12-12-2011 2" xfId="2156"/>
    <cellStyle name="T_Book1_Du an khoi cong moi nam 2010_!1 1 bao cao giao KH ve HTCMT vung TNB   12-12-2011 2 2" xfId="4658"/>
    <cellStyle name="T_Book1_Du an khoi cong moi nam 2010_!1 1 bao cao giao KH ve HTCMT vung TNB   12-12-2011 2 3" xfId="5441"/>
    <cellStyle name="T_Book1_Du an khoi cong moi nam 2010_!1 1 bao cao giao KH ve HTCMT vung TNB   12-12-2011 3" xfId="4344"/>
    <cellStyle name="T_Book1_Du an khoi cong moi nam 2010_!1 1 bao cao giao KH ve HTCMT vung TNB   12-12-2011 4" xfId="5604"/>
    <cellStyle name="T_Book1_Du an khoi cong moi nam 2010_KH TPCP vung TNB (03-1-2012)" xfId="2223"/>
    <cellStyle name="T_Book1_Du an khoi cong moi nam 2010_KH TPCP vung TNB (03-1-2012) 2" xfId="3985"/>
    <cellStyle name="T_Book1_Du an khoi cong moi nam 2010_KH TPCP vung TNB (03-1-2012) 2 2" xfId="5101"/>
    <cellStyle name="T_Book1_Du an khoi cong moi nam 2010_KH TPCP vung TNB (03-1-2012) 2 3" xfId="6201"/>
    <cellStyle name="T_Book1_Du an khoi cong moi nam 2010_KH TPCP vung TNB (03-1-2012) 3" xfId="4669"/>
    <cellStyle name="T_Book1_Du an khoi cong moi nam 2010_KH TPCP vung TNB (03-1-2012) 4" xfId="5950"/>
    <cellStyle name="T_Book1_giao KH 2011 ngay 10-12-2010" xfId="3986"/>
    <cellStyle name="T_Book1_giao KH 2011 ngay 10-12-2010 2" xfId="2890"/>
    <cellStyle name="T_Book1_giao KH 2011 ngay 10-12-2010 2 2" xfId="4762"/>
    <cellStyle name="T_Book1_giao KH 2011 ngay 10-12-2010 2 3" xfId="5785"/>
    <cellStyle name="T_Book1_giao KH 2011 ngay 10-12-2010 3" xfId="5102"/>
    <cellStyle name="T_Book1_giao KH 2011 ngay 10-12-2010 4" xfId="6004"/>
    <cellStyle name="T_Book1_Hang Tom goi9 9-07(Cau 12 sua)" xfId="971"/>
    <cellStyle name="T_Book1_Hang Tom goi9 9-07(Cau 12 sua) 2" xfId="3987"/>
    <cellStyle name="T_Book1_Ket qua phan bo von nam 2008" xfId="3988"/>
    <cellStyle name="T_Book1_Ket qua phan bo von nam 2008 2" xfId="3484"/>
    <cellStyle name="T_Book1_Ket qua phan bo von nam 2008 2 2" xfId="4916"/>
    <cellStyle name="T_Book1_Ket qua phan bo von nam 2008 2 3" xfId="5376"/>
    <cellStyle name="T_Book1_Ket qua phan bo von nam 2008 3" xfId="5103"/>
    <cellStyle name="T_Book1_Ket qua phan bo von nam 2008 4" xfId="5951"/>
    <cellStyle name="T_Book1_Ket qua phan bo von nam 2008_!1 1 bao cao giao KH ve HTCMT vung TNB   12-12-2011" xfId="3989"/>
    <cellStyle name="T_Book1_Ket qua phan bo von nam 2008_!1 1 bao cao giao KH ve HTCMT vung TNB   12-12-2011 2" xfId="3990"/>
    <cellStyle name="T_Book1_Ket qua phan bo von nam 2008_!1 1 bao cao giao KH ve HTCMT vung TNB   12-12-2011 2 2" xfId="5105"/>
    <cellStyle name="T_Book1_Ket qua phan bo von nam 2008_!1 1 bao cao giao KH ve HTCMT vung TNB   12-12-2011 2 3" xfId="5391"/>
    <cellStyle name="T_Book1_Ket qua phan bo von nam 2008_!1 1 bao cao giao KH ve HTCMT vung TNB   12-12-2011 3" xfId="5104"/>
    <cellStyle name="T_Book1_Ket qua phan bo von nam 2008_!1 1 bao cao giao KH ve HTCMT vung TNB   12-12-2011 4" xfId="5985"/>
    <cellStyle name="T_Book1_Ket qua phan bo von nam 2008_KH TPCP vung TNB (03-1-2012)" xfId="3991"/>
    <cellStyle name="T_Book1_Ket qua phan bo von nam 2008_KH TPCP vung TNB (03-1-2012) 2" xfId="1808"/>
    <cellStyle name="T_Book1_Ket qua phan bo von nam 2008_KH TPCP vung TNB (03-1-2012) 2 2" xfId="4576"/>
    <cellStyle name="T_Book1_Ket qua phan bo von nam 2008_KH TPCP vung TNB (03-1-2012) 2 3" xfId="5688"/>
    <cellStyle name="T_Book1_Ket qua phan bo von nam 2008_KH TPCP vung TNB (03-1-2012) 3" xfId="5106"/>
    <cellStyle name="T_Book1_Ket qua phan bo von nam 2008_KH TPCP vung TNB (03-1-2012) 4" xfId="5660"/>
    <cellStyle name="T_Book1_KH TPCP vung TNB (03-1-2012)" xfId="1414"/>
    <cellStyle name="T_Book1_KH TPCP vung TNB (03-1-2012) 2" xfId="3992"/>
    <cellStyle name="T_Book1_KH TPCP vung TNB (03-1-2012) 2 2" xfId="5107"/>
    <cellStyle name="T_Book1_KH TPCP vung TNB (03-1-2012) 2 3" xfId="5952"/>
    <cellStyle name="T_Book1_KH TPCP vung TNB (03-1-2012) 3" xfId="4519"/>
    <cellStyle name="T_Book1_KH TPCP vung TNB (03-1-2012) 4" xfId="5671"/>
    <cellStyle name="T_Book1_KH XDCB_2008 lan 2 sua ngay 10-11" xfId="2071"/>
    <cellStyle name="T_Book1_KH XDCB_2008 lan 2 sua ngay 10-11 2" xfId="3994"/>
    <cellStyle name="T_Book1_KH XDCB_2008 lan 2 sua ngay 10-11 2 2" xfId="5109"/>
    <cellStyle name="T_Book1_KH XDCB_2008 lan 2 sua ngay 10-11 2 3" xfId="5953"/>
    <cellStyle name="T_Book1_KH XDCB_2008 lan 2 sua ngay 10-11 3" xfId="4639"/>
    <cellStyle name="T_Book1_KH XDCB_2008 lan 2 sua ngay 10-11 4" xfId="5422"/>
    <cellStyle name="T_Book1_KH XDCB_2008 lan 2 sua ngay 10-11_!1 1 bao cao giao KH ve HTCMT vung TNB   12-12-2011" xfId="2073"/>
    <cellStyle name="T_Book1_KH XDCB_2008 lan 2 sua ngay 10-11_!1 1 bao cao giao KH ve HTCMT vung TNB   12-12-2011 2" xfId="1694"/>
    <cellStyle name="T_Book1_KH XDCB_2008 lan 2 sua ngay 10-11_!1 1 bao cao giao KH ve HTCMT vung TNB   12-12-2011 2 2" xfId="4557"/>
    <cellStyle name="T_Book1_KH XDCB_2008 lan 2 sua ngay 10-11_!1 1 bao cao giao KH ve HTCMT vung TNB   12-12-2011 2 3" xfId="5678"/>
    <cellStyle name="T_Book1_KH XDCB_2008 lan 2 sua ngay 10-11_!1 1 bao cao giao KH ve HTCMT vung TNB   12-12-2011 3" xfId="4640"/>
    <cellStyle name="T_Book1_KH XDCB_2008 lan 2 sua ngay 10-11_!1 1 bao cao giao KH ve HTCMT vung TNB   12-12-2011 4" xfId="6127"/>
    <cellStyle name="T_Book1_KH XDCB_2008 lan 2 sua ngay 10-11_KH TPCP vung TNB (03-1-2012)" xfId="1114"/>
    <cellStyle name="T_Book1_KH XDCB_2008 lan 2 sua ngay 10-11_KH TPCP vung TNB (03-1-2012) 2" xfId="3699"/>
    <cellStyle name="T_Book1_KH XDCB_2008 lan 2 sua ngay 10-11_KH TPCP vung TNB (03-1-2012) 2 2" xfId="4959"/>
    <cellStyle name="T_Book1_KH XDCB_2008 lan 2 sua ngay 10-11_KH TPCP vung TNB (03-1-2012) 2 3" xfId="6095"/>
    <cellStyle name="T_Book1_KH XDCB_2008 lan 2 sua ngay 10-11_KH TPCP vung TNB (03-1-2012) 3" xfId="4471"/>
    <cellStyle name="T_Book1_KH XDCB_2008 lan 2 sua ngay 10-11_KH TPCP vung TNB (03-1-2012) 4" xfId="5453"/>
    <cellStyle name="T_Book1_Khoi luong chinh Hang Tom" xfId="3995"/>
    <cellStyle name="T_Book1_Khoi luong chinh Hang Tom 2" xfId="3996"/>
    <cellStyle name="T_Book1_kien giang 2" xfId="2740"/>
    <cellStyle name="T_Book1_kien giang 2 2" xfId="3730"/>
    <cellStyle name="T_Book1_kien giang 2 2 2" xfId="4971"/>
    <cellStyle name="T_Book1_kien giang 2 2 3" xfId="5334"/>
    <cellStyle name="T_Book1_kien giang 2 2 3 2" xfId="5585"/>
    <cellStyle name="T_Book1_kien giang 2 2 4" xfId="6153"/>
    <cellStyle name="T_Book1_kien giang 2 3" xfId="4740"/>
    <cellStyle name="T_Book1_kien giang 2 4" xfId="4491"/>
    <cellStyle name="T_Book1_kien giang 2 4 2" xfId="6058"/>
    <cellStyle name="T_Book1_kien giang 2 5" xfId="5768"/>
    <cellStyle name="T_Book1_Luy ke von ung nam 2011 -Thoa gui ngay 12-8-2012" xfId="2343"/>
    <cellStyle name="T_Book1_Luy ke von ung nam 2011 -Thoa gui ngay 12-8-2012 2" xfId="3997"/>
    <cellStyle name="T_Book1_Luy ke von ung nam 2011 -Thoa gui ngay 12-8-2012 2 2" xfId="5110"/>
    <cellStyle name="T_Book1_Luy ke von ung nam 2011 -Thoa gui ngay 12-8-2012 2 3" xfId="5352"/>
    <cellStyle name="T_Book1_Luy ke von ung nam 2011 -Thoa gui ngay 12-8-2012 2 3 2" xfId="6212"/>
    <cellStyle name="T_Book1_Luy ke von ung nam 2011 -Thoa gui ngay 12-8-2012 2 4" xfId="5546"/>
    <cellStyle name="T_Book1_Luy ke von ung nam 2011 -Thoa gui ngay 12-8-2012 3" xfId="4688"/>
    <cellStyle name="T_Book1_Luy ke von ung nam 2011 -Thoa gui ngay 12-8-2012 4" xfId="4568"/>
    <cellStyle name="T_Book1_Luy ke von ung nam 2011 -Thoa gui ngay 12-8-2012 4 2" xfId="6033"/>
    <cellStyle name="T_Book1_Luy ke von ung nam 2011 -Thoa gui ngay 12-8-2012 5" xfId="5407"/>
    <cellStyle name="T_Book1_Luy ke von ung nam 2011 -Thoa gui ngay 12-8-2012_!1 1 bao cao giao KH ve HTCMT vung TNB   12-12-2011" xfId="3760"/>
    <cellStyle name="T_Book1_Luy ke von ung nam 2011 -Thoa gui ngay 12-8-2012_!1 1 bao cao giao KH ve HTCMT vung TNB   12-12-2011 2" xfId="1998"/>
    <cellStyle name="T_Book1_Luy ke von ung nam 2011 -Thoa gui ngay 12-8-2012_!1 1 bao cao giao KH ve HTCMT vung TNB   12-12-2011 2 2" xfId="4623"/>
    <cellStyle name="T_Book1_Luy ke von ung nam 2011 -Thoa gui ngay 12-8-2012_!1 1 bao cao giao KH ve HTCMT vung TNB   12-12-2011 2 3" xfId="4672"/>
    <cellStyle name="T_Book1_Luy ke von ung nam 2011 -Thoa gui ngay 12-8-2012_!1 1 bao cao giao KH ve HTCMT vung TNB   12-12-2011 2 3 2" xfId="6037"/>
    <cellStyle name="T_Book1_Luy ke von ung nam 2011 -Thoa gui ngay 12-8-2012_!1 1 bao cao giao KH ve HTCMT vung TNB   12-12-2011 2 4" xfId="5719"/>
    <cellStyle name="T_Book1_Luy ke von ung nam 2011 -Thoa gui ngay 12-8-2012_!1 1 bao cao giao KH ve HTCMT vung TNB   12-12-2011 3" xfId="4977"/>
    <cellStyle name="T_Book1_Luy ke von ung nam 2011 -Thoa gui ngay 12-8-2012_!1 1 bao cao giao KH ve HTCMT vung TNB   12-12-2011 4" xfId="5336"/>
    <cellStyle name="T_Book1_Luy ke von ung nam 2011 -Thoa gui ngay 12-8-2012_!1 1 bao cao giao KH ve HTCMT vung TNB   12-12-2011 4 2" xfId="6068"/>
    <cellStyle name="T_Book1_Luy ke von ung nam 2011 -Thoa gui ngay 12-8-2012_!1 1 bao cao giao KH ve HTCMT vung TNB   12-12-2011 5" xfId="6189"/>
    <cellStyle name="T_Book1_Luy ke von ung nam 2011 -Thoa gui ngay 12-8-2012_KH TPCP vung TNB (03-1-2012)" xfId="3998"/>
    <cellStyle name="T_Book1_Luy ke von ung nam 2011 -Thoa gui ngay 12-8-2012_KH TPCP vung TNB (03-1-2012) 2" xfId="3999"/>
    <cellStyle name="T_Book1_Luy ke von ung nam 2011 -Thoa gui ngay 12-8-2012_KH TPCP vung TNB (03-1-2012) 2 2" xfId="5112"/>
    <cellStyle name="T_Book1_Luy ke von ung nam 2011 -Thoa gui ngay 12-8-2012_KH TPCP vung TNB (03-1-2012) 2 3" xfId="5354"/>
    <cellStyle name="T_Book1_Luy ke von ung nam 2011 -Thoa gui ngay 12-8-2012_KH TPCP vung TNB (03-1-2012) 2 3 2" xfId="6214"/>
    <cellStyle name="T_Book1_Luy ke von ung nam 2011 -Thoa gui ngay 12-8-2012_KH TPCP vung TNB (03-1-2012) 2 4" xfId="5559"/>
    <cellStyle name="T_Book1_Luy ke von ung nam 2011 -Thoa gui ngay 12-8-2012_KH TPCP vung TNB (03-1-2012) 3" xfId="5111"/>
    <cellStyle name="T_Book1_Luy ke von ung nam 2011 -Thoa gui ngay 12-8-2012_KH TPCP vung TNB (03-1-2012) 4" xfId="5353"/>
    <cellStyle name="T_Book1_Luy ke von ung nam 2011 -Thoa gui ngay 12-8-2012_KH TPCP vung TNB (03-1-2012) 4 2" xfId="6213"/>
    <cellStyle name="T_Book1_Luy ke von ung nam 2011 -Thoa gui ngay 12-8-2012_KH TPCP vung TNB (03-1-2012) 5" xfId="5606"/>
    <cellStyle name="T_Book1_Nhu cau von ung truoc 2011 Tha h Hoa + Nge An gui TW" xfId="4000"/>
    <cellStyle name="T_Book1_Nhu cau von ung truoc 2011 Tha h Hoa + Nge An gui TW 2" xfId="3033"/>
    <cellStyle name="T_Book1_Nhu cau von ung truoc 2011 Tha h Hoa + Nge An gui TW 2 2" xfId="4792"/>
    <cellStyle name="T_Book1_Nhu cau von ung truoc 2011 Tha h Hoa + Nge An gui TW 2 3" xfId="5806"/>
    <cellStyle name="T_Book1_Nhu cau von ung truoc 2011 Tha h Hoa + Nge An gui TW 3" xfId="5113"/>
    <cellStyle name="T_Book1_Nhu cau von ung truoc 2011 Tha h Hoa + Nge An gui TW 4" xfId="5720"/>
    <cellStyle name="T_Book1_Nhu cau von ung truoc 2011 Tha h Hoa + Nge An gui TW_!1 1 bao cao giao KH ve HTCMT vung TNB   12-12-2011" xfId="2137"/>
    <cellStyle name="T_Book1_Nhu cau von ung truoc 2011 Tha h Hoa + Nge An gui TW_!1 1 bao cao giao KH ve HTCMT vung TNB   12-12-2011 2" xfId="828"/>
    <cellStyle name="T_Book1_Nhu cau von ung truoc 2011 Tha h Hoa + Nge An gui TW_!1 1 bao cao giao KH ve HTCMT vung TNB   12-12-2011 2 2" xfId="4435"/>
    <cellStyle name="T_Book1_Nhu cau von ung truoc 2011 Tha h Hoa + Nge An gui TW_!1 1 bao cao giao KH ve HTCMT vung TNB   12-12-2011 2 3" xfId="5723"/>
    <cellStyle name="T_Book1_Nhu cau von ung truoc 2011 Tha h Hoa + Nge An gui TW_!1 1 bao cao giao KH ve HTCMT vung TNB   12-12-2011 3" xfId="4653"/>
    <cellStyle name="T_Book1_Nhu cau von ung truoc 2011 Tha h Hoa + Nge An gui TW_!1 1 bao cao giao KH ve HTCMT vung TNB   12-12-2011 4" xfId="5699"/>
    <cellStyle name="T_Book1_Nhu cau von ung truoc 2011 Tha h Hoa + Nge An gui TW_Bieu4HTMT" xfId="4001"/>
    <cellStyle name="T_Book1_Nhu cau von ung truoc 2011 Tha h Hoa + Nge An gui TW_Bieu4HTMT 2" xfId="1840"/>
    <cellStyle name="T_Book1_Nhu cau von ung truoc 2011 Tha h Hoa + Nge An gui TW_Bieu4HTMT 2 2" xfId="4587"/>
    <cellStyle name="T_Book1_Nhu cau von ung truoc 2011 Tha h Hoa + Nge An gui TW_Bieu4HTMT 2 3" xfId="5760"/>
    <cellStyle name="T_Book1_Nhu cau von ung truoc 2011 Tha h Hoa + Nge An gui TW_Bieu4HTMT 3" xfId="5114"/>
    <cellStyle name="T_Book1_Nhu cau von ung truoc 2011 Tha h Hoa + Nge An gui TW_Bieu4HTMT 4" xfId="5556"/>
    <cellStyle name="T_Book1_Nhu cau von ung truoc 2011 Tha h Hoa + Nge An gui TW_Bieu4HTMT_!1 1 bao cao giao KH ve HTCMT vung TNB   12-12-2011" xfId="3409"/>
    <cellStyle name="T_Book1_Nhu cau von ung truoc 2011 Tha h Hoa + Nge An gui TW_Bieu4HTMT_!1 1 bao cao giao KH ve HTCMT vung TNB   12-12-2011 2" xfId="3411"/>
    <cellStyle name="T_Book1_Nhu cau von ung truoc 2011 Tha h Hoa + Nge An gui TW_Bieu4HTMT_!1 1 bao cao giao KH ve HTCMT vung TNB   12-12-2011 2 2" xfId="4885"/>
    <cellStyle name="T_Book1_Nhu cau von ung truoc 2011 Tha h Hoa + Nge An gui TW_Bieu4HTMT_!1 1 bao cao giao KH ve HTCMT vung TNB   12-12-2011 2 3" xfId="5590"/>
    <cellStyle name="T_Book1_Nhu cau von ung truoc 2011 Tha h Hoa + Nge An gui TW_Bieu4HTMT_!1 1 bao cao giao KH ve HTCMT vung TNB   12-12-2011 3" xfId="4884"/>
    <cellStyle name="T_Book1_Nhu cau von ung truoc 2011 Tha h Hoa + Nge An gui TW_Bieu4HTMT_!1 1 bao cao giao KH ve HTCMT vung TNB   12-12-2011 4" xfId="5683"/>
    <cellStyle name="T_Book1_Nhu cau von ung truoc 2011 Tha h Hoa + Nge An gui TW_Bieu4HTMT_KH TPCP vung TNB (03-1-2012)" xfId="1132"/>
    <cellStyle name="T_Book1_Nhu cau von ung truoc 2011 Tha h Hoa + Nge An gui TW_Bieu4HTMT_KH TPCP vung TNB (03-1-2012) 2" xfId="397"/>
    <cellStyle name="T_Book1_Nhu cau von ung truoc 2011 Tha h Hoa + Nge An gui TW_Bieu4HTMT_KH TPCP vung TNB (03-1-2012) 2 2" xfId="4384"/>
    <cellStyle name="T_Book1_Nhu cau von ung truoc 2011 Tha h Hoa + Nge An gui TW_Bieu4HTMT_KH TPCP vung TNB (03-1-2012) 2 3" xfId="5490"/>
    <cellStyle name="T_Book1_Nhu cau von ung truoc 2011 Tha h Hoa + Nge An gui TW_Bieu4HTMT_KH TPCP vung TNB (03-1-2012) 3" xfId="4473"/>
    <cellStyle name="T_Book1_Nhu cau von ung truoc 2011 Tha h Hoa + Nge An gui TW_Bieu4HTMT_KH TPCP vung TNB (03-1-2012) 4" xfId="5369"/>
    <cellStyle name="T_Book1_Nhu cau von ung truoc 2011 Tha h Hoa + Nge An gui TW_KH TPCP vung TNB (03-1-2012)" xfId="221"/>
    <cellStyle name="T_Book1_Nhu cau von ung truoc 2011 Tha h Hoa + Nge An gui TW_KH TPCP vung TNB (03-1-2012) 2" xfId="2122"/>
    <cellStyle name="T_Book1_Nhu cau von ung truoc 2011 Tha h Hoa + Nge An gui TW_KH TPCP vung TNB (03-1-2012) 2 2" xfId="4649"/>
    <cellStyle name="T_Book1_Nhu cau von ung truoc 2011 Tha h Hoa + Nge An gui TW_KH TPCP vung TNB (03-1-2012) 2 3" xfId="5464"/>
    <cellStyle name="T_Book1_Nhu cau von ung truoc 2011 Tha h Hoa + Nge An gui TW_KH TPCP vung TNB (03-1-2012) 3" xfId="4355"/>
    <cellStyle name="T_Book1_Nhu cau von ung truoc 2011 Tha h Hoa + Nge An gui TW_KH TPCP vung TNB (03-1-2012) 4" xfId="5543"/>
    <cellStyle name="T_Book1_phu luc tong ket tinh hinh TH giai doan 03-10 (ngay 30)" xfId="4002"/>
    <cellStyle name="T_Book1_phu luc tong ket tinh hinh TH giai doan 03-10 (ngay 30) 2" xfId="4003"/>
    <cellStyle name="T_Book1_phu luc tong ket tinh hinh TH giai doan 03-10 (ngay 30) 2 2" xfId="5116"/>
    <cellStyle name="T_Book1_phu luc tong ket tinh hinh TH giai doan 03-10 (ngay 30) 2 3" xfId="5356"/>
    <cellStyle name="T_Book1_phu luc tong ket tinh hinh TH giai doan 03-10 (ngay 30) 2 3 2" xfId="6216"/>
    <cellStyle name="T_Book1_phu luc tong ket tinh hinh TH giai doan 03-10 (ngay 30) 2 4" xfId="5569"/>
    <cellStyle name="T_Book1_phu luc tong ket tinh hinh TH giai doan 03-10 (ngay 30) 3" xfId="5115"/>
    <cellStyle name="T_Book1_phu luc tong ket tinh hinh TH giai doan 03-10 (ngay 30) 4" xfId="5355"/>
    <cellStyle name="T_Book1_phu luc tong ket tinh hinh TH giai doan 03-10 (ngay 30) 4 2" xfId="6215"/>
    <cellStyle name="T_Book1_phu luc tong ket tinh hinh TH giai doan 03-10 (ngay 30) 5" xfId="6177"/>
    <cellStyle name="T_Book1_phu luc tong ket tinh hinh TH giai doan 03-10 (ngay 30)_!1 1 bao cao giao KH ve HTCMT vung TNB   12-12-2011" xfId="2696"/>
    <cellStyle name="T_Book1_phu luc tong ket tinh hinh TH giai doan 03-10 (ngay 30)_!1 1 bao cao giao KH ve HTCMT vung TNB   12-12-2011 2" xfId="2710"/>
    <cellStyle name="T_Book1_phu luc tong ket tinh hinh TH giai doan 03-10 (ngay 30)_!1 1 bao cao giao KH ve HTCMT vung TNB   12-12-2011 2 2" xfId="4731"/>
    <cellStyle name="T_Book1_phu luc tong ket tinh hinh TH giai doan 03-10 (ngay 30)_!1 1 bao cao giao KH ve HTCMT vung TNB   12-12-2011 2 3" xfId="4498"/>
    <cellStyle name="T_Book1_phu luc tong ket tinh hinh TH giai doan 03-10 (ngay 30)_!1 1 bao cao giao KH ve HTCMT vung TNB   12-12-2011 2 3 2" xfId="5557"/>
    <cellStyle name="T_Book1_phu luc tong ket tinh hinh TH giai doan 03-10 (ngay 30)_!1 1 bao cao giao KH ve HTCMT vung TNB   12-12-2011 2 4" xfId="5766"/>
    <cellStyle name="T_Book1_phu luc tong ket tinh hinh TH giai doan 03-10 (ngay 30)_!1 1 bao cao giao KH ve HTCMT vung TNB   12-12-2011 3" xfId="4728"/>
    <cellStyle name="T_Book1_phu luc tong ket tinh hinh TH giai doan 03-10 (ngay 30)_!1 1 bao cao giao KH ve HTCMT vung TNB   12-12-2011 4" xfId="4500"/>
    <cellStyle name="T_Book1_phu luc tong ket tinh hinh TH giai doan 03-10 (ngay 30)_!1 1 bao cao giao KH ve HTCMT vung TNB   12-12-2011 4 2" xfId="6124"/>
    <cellStyle name="T_Book1_phu luc tong ket tinh hinh TH giai doan 03-10 (ngay 30)_!1 1 bao cao giao KH ve HTCMT vung TNB   12-12-2011 5" xfId="5895"/>
    <cellStyle name="T_Book1_phu luc tong ket tinh hinh TH giai doan 03-10 (ngay 30)_KH TPCP vung TNB (03-1-2012)" xfId="4004"/>
    <cellStyle name="T_Book1_phu luc tong ket tinh hinh TH giai doan 03-10 (ngay 30)_KH TPCP vung TNB (03-1-2012) 2" xfId="2030"/>
    <cellStyle name="T_Book1_phu luc tong ket tinh hinh TH giai doan 03-10 (ngay 30)_KH TPCP vung TNB (03-1-2012) 2 2" xfId="4627"/>
    <cellStyle name="T_Book1_phu luc tong ket tinh hinh TH giai doan 03-10 (ngay 30)_KH TPCP vung TNB (03-1-2012) 2 3" xfId="4667"/>
    <cellStyle name="T_Book1_phu luc tong ket tinh hinh TH giai doan 03-10 (ngay 30)_KH TPCP vung TNB (03-1-2012) 2 3 2" xfId="6036"/>
    <cellStyle name="T_Book1_phu luc tong ket tinh hinh TH giai doan 03-10 (ngay 30)_KH TPCP vung TNB (03-1-2012) 2 4" xfId="5380"/>
    <cellStyle name="T_Book1_phu luc tong ket tinh hinh TH giai doan 03-10 (ngay 30)_KH TPCP vung TNB (03-1-2012) 3" xfId="5117"/>
    <cellStyle name="T_Book1_phu luc tong ket tinh hinh TH giai doan 03-10 (ngay 30)_KH TPCP vung TNB (03-1-2012) 4" xfId="5357"/>
    <cellStyle name="T_Book1_phu luc tong ket tinh hinh TH giai doan 03-10 (ngay 30)_KH TPCP vung TNB (03-1-2012) 4 2" xfId="6217"/>
    <cellStyle name="T_Book1_phu luc tong ket tinh hinh TH giai doan 03-10 (ngay 30)_KH TPCP vung TNB (03-1-2012) 5" xfId="6166"/>
    <cellStyle name="T_Book1_TH ung tren 70%-Ra soat phap ly-8-6 (dung de chuyen vao vu TH)" xfId="4005"/>
    <cellStyle name="T_Book1_TH ung tren 70%-Ra soat phap ly-8-6 (dung de chuyen vao vu TH) 2" xfId="2704"/>
    <cellStyle name="T_Book1_TH ung tren 70%-Ra soat phap ly-8-6 (dung de chuyen vao vu TH) 2 2" xfId="4730"/>
    <cellStyle name="T_Book1_TH ung tren 70%-Ra soat phap ly-8-6 (dung de chuyen vao vu TH) 2 3" xfId="4499"/>
    <cellStyle name="T_Book1_TH ung tren 70%-Ra soat phap ly-8-6 (dung de chuyen vao vu TH) 2 3 2" xfId="6172"/>
    <cellStyle name="T_Book1_TH ung tren 70%-Ra soat phap ly-8-6 (dung de chuyen vao vu TH) 2 4" xfId="5765"/>
    <cellStyle name="T_Book1_TH ung tren 70%-Ra soat phap ly-8-6 (dung de chuyen vao vu TH) 3" xfId="5118"/>
    <cellStyle name="T_Book1_TH ung tren 70%-Ra soat phap ly-8-6 (dung de chuyen vao vu TH) 4" xfId="5358"/>
    <cellStyle name="T_Book1_TH ung tren 70%-Ra soat phap ly-8-6 (dung de chuyen vao vu TH) 4 2" xfId="6218"/>
    <cellStyle name="T_Book1_TH ung tren 70%-Ra soat phap ly-8-6 (dung de chuyen vao vu TH) 5" xfId="5518"/>
    <cellStyle name="T_Book1_TH ung tren 70%-Ra soat phap ly-8-6 (dung de chuyen vao vu TH)_!1 1 bao cao giao KH ve HTCMT vung TNB   12-12-2011" xfId="3419"/>
    <cellStyle name="T_Book1_TH ung tren 70%-Ra soat phap ly-8-6 (dung de chuyen vao vu TH)_!1 1 bao cao giao KH ve HTCMT vung TNB   12-12-2011 2" xfId="4006"/>
    <cellStyle name="T_Book1_TH ung tren 70%-Ra soat phap ly-8-6 (dung de chuyen vao vu TH)_!1 1 bao cao giao KH ve HTCMT vung TNB   12-12-2011 2 2" xfId="5119"/>
    <cellStyle name="T_Book1_TH ung tren 70%-Ra soat phap ly-8-6 (dung de chuyen vao vu TH)_!1 1 bao cao giao KH ve HTCMT vung TNB   12-12-2011 2 3" xfId="5359"/>
    <cellStyle name="T_Book1_TH ung tren 70%-Ra soat phap ly-8-6 (dung de chuyen vao vu TH)_!1 1 bao cao giao KH ve HTCMT vung TNB   12-12-2011 2 3 2" xfId="6219"/>
    <cellStyle name="T_Book1_TH ung tren 70%-Ra soat phap ly-8-6 (dung de chuyen vao vu TH)_!1 1 bao cao giao KH ve HTCMT vung TNB   12-12-2011 2 4" xfId="5639"/>
    <cellStyle name="T_Book1_TH ung tren 70%-Ra soat phap ly-8-6 (dung de chuyen vao vu TH)_!1 1 bao cao giao KH ve HTCMT vung TNB   12-12-2011 3" xfId="4888"/>
    <cellStyle name="T_Book1_TH ung tren 70%-Ra soat phap ly-8-6 (dung de chuyen vao vu TH)_!1 1 bao cao giao KH ve HTCMT vung TNB   12-12-2011 4" xfId="5330"/>
    <cellStyle name="T_Book1_TH ung tren 70%-Ra soat phap ly-8-6 (dung de chuyen vao vu TH)_!1 1 bao cao giao KH ve HTCMT vung TNB   12-12-2011 4 2" xfId="6062"/>
    <cellStyle name="T_Book1_TH ung tren 70%-Ra soat phap ly-8-6 (dung de chuyen vao vu TH)_!1 1 bao cao giao KH ve HTCMT vung TNB   12-12-2011 5" xfId="6146"/>
    <cellStyle name="T_Book1_TH ung tren 70%-Ra soat phap ly-8-6 (dung de chuyen vao vu TH)_Bieu4HTMT" xfId="1512"/>
    <cellStyle name="T_Book1_TH ung tren 70%-Ra soat phap ly-8-6 (dung de chuyen vao vu TH)_Bieu4HTMT 2" xfId="4007"/>
    <cellStyle name="T_Book1_TH ung tren 70%-Ra soat phap ly-8-6 (dung de chuyen vao vu TH)_Bieu4HTMT 2 2" xfId="5120"/>
    <cellStyle name="T_Book1_TH ung tren 70%-Ra soat phap ly-8-6 (dung de chuyen vao vu TH)_Bieu4HTMT 2 3" xfId="5674"/>
    <cellStyle name="T_Book1_TH ung tren 70%-Ra soat phap ly-8-6 (dung de chuyen vao vu TH)_Bieu4HTMT 3" xfId="4539"/>
    <cellStyle name="T_Book1_TH ung tren 70%-Ra soat phap ly-8-6 (dung de chuyen vao vu TH)_Bieu4HTMT 4" xfId="5399"/>
    <cellStyle name="T_Book1_TH ung tren 70%-Ra soat phap ly-8-6 (dung de chuyen vao vu TH)_KH TPCP vung TNB (03-1-2012)" xfId="1861"/>
    <cellStyle name="T_Book1_TH ung tren 70%-Ra soat phap ly-8-6 (dung de chuyen vao vu TH)_KH TPCP vung TNB (03-1-2012) 2" xfId="4008"/>
    <cellStyle name="T_Book1_TH ung tren 70%-Ra soat phap ly-8-6 (dung de chuyen vao vu TH)_KH TPCP vung TNB (03-1-2012) 2 2" xfId="5121"/>
    <cellStyle name="T_Book1_TH ung tren 70%-Ra soat phap ly-8-6 (dung de chuyen vao vu TH)_KH TPCP vung TNB (03-1-2012) 2 3" xfId="5360"/>
    <cellStyle name="T_Book1_TH ung tren 70%-Ra soat phap ly-8-6 (dung de chuyen vao vu TH)_KH TPCP vung TNB (03-1-2012) 2 3 2" xfId="6220"/>
    <cellStyle name="T_Book1_TH ung tren 70%-Ra soat phap ly-8-6 (dung de chuyen vao vu TH)_KH TPCP vung TNB (03-1-2012) 2 4" xfId="6111"/>
    <cellStyle name="T_Book1_TH ung tren 70%-Ra soat phap ly-8-6 (dung de chuyen vao vu TH)_KH TPCP vung TNB (03-1-2012) 3" xfId="4591"/>
    <cellStyle name="T_Book1_TH ung tren 70%-Ra soat phap ly-8-6 (dung de chuyen vao vu TH)_KH TPCP vung TNB (03-1-2012) 4" xfId="4699"/>
    <cellStyle name="T_Book1_TH ung tren 70%-Ra soat phap ly-8-6 (dung de chuyen vao vu TH)_KH TPCP vung TNB (03-1-2012) 4 2" xfId="6186"/>
    <cellStyle name="T_Book1_TH ung tren 70%-Ra soat phap ly-8-6 (dung de chuyen vao vu TH)_KH TPCP vung TNB (03-1-2012) 5" xfId="5696"/>
    <cellStyle name="T_Book1_TH y kien LD_KH 2010 Ca Nuoc 22-9-2011-Gui ca Vu" xfId="4009"/>
    <cellStyle name="T_Book1_TH y kien LD_KH 2010 Ca Nuoc 22-9-2011-Gui ca Vu 2" xfId="3751"/>
    <cellStyle name="T_Book1_TH y kien LD_KH 2010 Ca Nuoc 22-9-2011-Gui ca Vu 2 2" xfId="4976"/>
    <cellStyle name="T_Book1_TH y kien LD_KH 2010 Ca Nuoc 22-9-2011-Gui ca Vu 2 3" xfId="5335"/>
    <cellStyle name="T_Book1_TH y kien LD_KH 2010 Ca Nuoc 22-9-2011-Gui ca Vu 2 3 2" xfId="5580"/>
    <cellStyle name="T_Book1_TH y kien LD_KH 2010 Ca Nuoc 22-9-2011-Gui ca Vu 2 4" xfId="5891"/>
    <cellStyle name="T_Book1_TH y kien LD_KH 2010 Ca Nuoc 22-9-2011-Gui ca Vu 3" xfId="5122"/>
    <cellStyle name="T_Book1_TH y kien LD_KH 2010 Ca Nuoc 22-9-2011-Gui ca Vu 4" xfId="5361"/>
    <cellStyle name="T_Book1_TH y kien LD_KH 2010 Ca Nuoc 22-9-2011-Gui ca Vu 4 2" xfId="6221"/>
    <cellStyle name="T_Book1_TH y kien LD_KH 2010 Ca Nuoc 22-9-2011-Gui ca Vu 5" xfId="5954"/>
    <cellStyle name="T_Book1_TH y kien LD_KH 2010 Ca Nuoc 22-9-2011-Gui ca Vu_!1 1 bao cao giao KH ve HTCMT vung TNB   12-12-2011" xfId="4010"/>
    <cellStyle name="T_Book1_TH y kien LD_KH 2010 Ca Nuoc 22-9-2011-Gui ca Vu_!1 1 bao cao giao KH ve HTCMT vung TNB   12-12-2011 2" xfId="4011"/>
    <cellStyle name="T_Book1_TH y kien LD_KH 2010 Ca Nuoc 22-9-2011-Gui ca Vu_!1 1 bao cao giao KH ve HTCMT vung TNB   12-12-2011 2 2" xfId="5124"/>
    <cellStyle name="T_Book1_TH y kien LD_KH 2010 Ca Nuoc 22-9-2011-Gui ca Vu_!1 1 bao cao giao KH ve HTCMT vung TNB   12-12-2011 2 3" xfId="5363"/>
    <cellStyle name="T_Book1_TH y kien LD_KH 2010 Ca Nuoc 22-9-2011-Gui ca Vu_!1 1 bao cao giao KH ve HTCMT vung TNB   12-12-2011 2 3 2" xfId="6223"/>
    <cellStyle name="T_Book1_TH y kien LD_KH 2010 Ca Nuoc 22-9-2011-Gui ca Vu_!1 1 bao cao giao KH ve HTCMT vung TNB   12-12-2011 2 4" xfId="5956"/>
    <cellStyle name="T_Book1_TH y kien LD_KH 2010 Ca Nuoc 22-9-2011-Gui ca Vu_!1 1 bao cao giao KH ve HTCMT vung TNB   12-12-2011 3" xfId="5123"/>
    <cellStyle name="T_Book1_TH y kien LD_KH 2010 Ca Nuoc 22-9-2011-Gui ca Vu_!1 1 bao cao giao KH ve HTCMT vung TNB   12-12-2011 4" xfId="5362"/>
    <cellStyle name="T_Book1_TH y kien LD_KH 2010 Ca Nuoc 22-9-2011-Gui ca Vu_!1 1 bao cao giao KH ve HTCMT vung TNB   12-12-2011 4 2" xfId="6222"/>
    <cellStyle name="T_Book1_TH y kien LD_KH 2010 Ca Nuoc 22-9-2011-Gui ca Vu_!1 1 bao cao giao KH ve HTCMT vung TNB   12-12-2011 5" xfId="5955"/>
    <cellStyle name="T_Book1_TH y kien LD_KH 2010 Ca Nuoc 22-9-2011-Gui ca Vu_Bieu4HTMT" xfId="3562"/>
    <cellStyle name="T_Book1_TH y kien LD_KH 2010 Ca Nuoc 22-9-2011-Gui ca Vu_Bieu4HTMT 2" xfId="4013"/>
    <cellStyle name="T_Book1_TH y kien LD_KH 2010 Ca Nuoc 22-9-2011-Gui ca Vu_Bieu4HTMT 2 2" xfId="5126"/>
    <cellStyle name="T_Book1_TH y kien LD_KH 2010 Ca Nuoc 22-9-2011-Gui ca Vu_Bieu4HTMT 2 3" xfId="5958"/>
    <cellStyle name="T_Book1_TH y kien LD_KH 2010 Ca Nuoc 22-9-2011-Gui ca Vu_Bieu4HTMT 3" xfId="4938"/>
    <cellStyle name="T_Book1_TH y kien LD_KH 2010 Ca Nuoc 22-9-2011-Gui ca Vu_Bieu4HTMT 4" xfId="5871"/>
    <cellStyle name="T_Book1_TH y kien LD_KH 2010 Ca Nuoc 22-9-2011-Gui ca Vu_KH TPCP vung TNB (03-1-2012)" xfId="4014"/>
    <cellStyle name="T_Book1_TH y kien LD_KH 2010 Ca Nuoc 22-9-2011-Gui ca Vu_KH TPCP vung TNB (03-1-2012) 2" xfId="2963"/>
    <cellStyle name="T_Book1_TH y kien LD_KH 2010 Ca Nuoc 22-9-2011-Gui ca Vu_KH TPCP vung TNB (03-1-2012) 2 2" xfId="4776"/>
    <cellStyle name="T_Book1_TH y kien LD_KH 2010 Ca Nuoc 22-9-2011-Gui ca Vu_KH TPCP vung TNB (03-1-2012) 2 3" xfId="4380"/>
    <cellStyle name="T_Book1_TH y kien LD_KH 2010 Ca Nuoc 22-9-2011-Gui ca Vu_KH TPCP vung TNB (03-1-2012) 2 3 2" xfId="6046"/>
    <cellStyle name="T_Book1_TH y kien LD_KH 2010 Ca Nuoc 22-9-2011-Gui ca Vu_KH TPCP vung TNB (03-1-2012) 2 4" xfId="5488"/>
    <cellStyle name="T_Book1_TH y kien LD_KH 2010 Ca Nuoc 22-9-2011-Gui ca Vu_KH TPCP vung TNB (03-1-2012) 3" xfId="5127"/>
    <cellStyle name="T_Book1_TH y kien LD_KH 2010 Ca Nuoc 22-9-2011-Gui ca Vu_KH TPCP vung TNB (03-1-2012) 4" xfId="5364"/>
    <cellStyle name="T_Book1_TH y kien LD_KH 2010 Ca Nuoc 22-9-2011-Gui ca Vu_KH TPCP vung TNB (03-1-2012) 4 2" xfId="6224"/>
    <cellStyle name="T_Book1_TH y kien LD_KH 2010 Ca Nuoc 22-9-2011-Gui ca Vu_KH TPCP vung TNB (03-1-2012) 5" xfId="5959"/>
    <cellStyle name="T_Book1_Thiet bi" xfId="4015"/>
    <cellStyle name="T_Book1_Thiet bi 2" xfId="3089"/>
    <cellStyle name="T_Book1_Thiet bi 2 2" xfId="4801"/>
    <cellStyle name="T_Book1_Thiet bi 2 3" xfId="5627"/>
    <cellStyle name="T_Book1_Thiet bi 3" xfId="5128"/>
    <cellStyle name="T_Book1_Thiet bi 4" xfId="5648"/>
    <cellStyle name="T_Book1_TN - Ho tro khac 2011" xfId="3579"/>
    <cellStyle name="T_Book1_TN - Ho tro khac 2011 2" xfId="1507"/>
    <cellStyle name="T_Book1_TN - Ho tro khac 2011 2 2" xfId="4537"/>
    <cellStyle name="T_Book1_TN - Ho tro khac 2011 2 3" xfId="4592"/>
    <cellStyle name="T_Book1_TN - Ho tro khac 2011 2 3 2" xfId="6169"/>
    <cellStyle name="T_Book1_TN - Ho tro khac 2011 2 4" xfId="5385"/>
    <cellStyle name="T_Book1_TN - Ho tro khac 2011 3" xfId="4942"/>
    <cellStyle name="T_Book1_TN - Ho tro khac 2011 4" xfId="5332"/>
    <cellStyle name="T_Book1_TN - Ho tro khac 2011 4 2" xfId="6063"/>
    <cellStyle name="T_Book1_TN - Ho tro khac 2011 5" xfId="5479"/>
    <cellStyle name="T_Book1_TN - Ho tro khac 2011_!1 1 bao cao giao KH ve HTCMT vung TNB   12-12-2011" xfId="4016"/>
    <cellStyle name="T_Book1_TN - Ho tro khac 2011_!1 1 bao cao giao KH ve HTCMT vung TNB   12-12-2011 2" xfId="1685"/>
    <cellStyle name="T_Book1_TN - Ho tro khac 2011_!1 1 bao cao giao KH ve HTCMT vung TNB   12-12-2011 2 2" xfId="4553"/>
    <cellStyle name="T_Book1_TN - Ho tro khac 2011_!1 1 bao cao giao KH ve HTCMT vung TNB   12-12-2011 2 3" xfId="4708"/>
    <cellStyle name="T_Book1_TN - Ho tro khac 2011_!1 1 bao cao giao KH ve HTCMT vung TNB   12-12-2011 2 3 2" xfId="5838"/>
    <cellStyle name="T_Book1_TN - Ho tro khac 2011_!1 1 bao cao giao KH ve HTCMT vung TNB   12-12-2011 2 4" xfId="5461"/>
    <cellStyle name="T_Book1_TN - Ho tro khac 2011_!1 1 bao cao giao KH ve HTCMT vung TNB   12-12-2011 3" xfId="5129"/>
    <cellStyle name="T_Book1_TN - Ho tro khac 2011_!1 1 bao cao giao KH ve HTCMT vung TNB   12-12-2011 4" xfId="5365"/>
    <cellStyle name="T_Book1_TN - Ho tro khac 2011_!1 1 bao cao giao KH ve HTCMT vung TNB   12-12-2011 4 2" xfId="6225"/>
    <cellStyle name="T_Book1_TN - Ho tro khac 2011_!1 1 bao cao giao KH ve HTCMT vung TNB   12-12-2011 5" xfId="6128"/>
    <cellStyle name="T_Book1_TN - Ho tro khac 2011_Bieu4HTMT" xfId="4017"/>
    <cellStyle name="T_Book1_TN - Ho tro khac 2011_Bieu4HTMT 2" xfId="1468"/>
    <cellStyle name="T_Book1_TN - Ho tro khac 2011_Bieu4HTMT 2 2" xfId="4529"/>
    <cellStyle name="T_Book1_TN - Ho tro khac 2011_Bieu4HTMT 2 3" xfId="5567"/>
    <cellStyle name="T_Book1_TN - Ho tro khac 2011_Bieu4HTMT 3" xfId="5130"/>
    <cellStyle name="T_Book1_TN - Ho tro khac 2011_Bieu4HTMT 4" xfId="5996"/>
    <cellStyle name="T_Book1_TN - Ho tro khac 2011_KH TPCP vung TNB (03-1-2012)" xfId="4018"/>
    <cellStyle name="T_Book1_TN - Ho tro khac 2011_KH TPCP vung TNB (03-1-2012) 2" xfId="3340"/>
    <cellStyle name="T_Book1_TN - Ho tro khac 2011_KH TPCP vung TNB (03-1-2012) 2 2" xfId="4864"/>
    <cellStyle name="T_Book1_TN - Ho tro khac 2011_KH TPCP vung TNB (03-1-2012) 2 3" xfId="4377"/>
    <cellStyle name="T_Book1_TN - Ho tro khac 2011_KH TPCP vung TNB (03-1-2012) 2 3 2" xfId="5942"/>
    <cellStyle name="T_Book1_TN - Ho tro khac 2011_KH TPCP vung TNB (03-1-2012) 2 4" xfId="6078"/>
    <cellStyle name="T_Book1_TN - Ho tro khac 2011_KH TPCP vung TNB (03-1-2012) 3" xfId="5131"/>
    <cellStyle name="T_Book1_TN - Ho tro khac 2011_KH TPCP vung TNB (03-1-2012) 4" xfId="5366"/>
    <cellStyle name="T_Book1_TN - Ho tro khac 2011_KH TPCP vung TNB (03-1-2012) 4 2" xfId="6226"/>
    <cellStyle name="T_Book1_TN - Ho tro khac 2011_KH TPCP vung TNB (03-1-2012) 5" xfId="5961"/>
    <cellStyle name="T_Book1_ung truoc 2011 NSTW Thanh Hoa + Nge An gui Thu 12-5" xfId="4019"/>
    <cellStyle name="T_Book1_ung truoc 2011 NSTW Thanh Hoa + Nge An gui Thu 12-5 2" xfId="4020"/>
    <cellStyle name="T_Book1_ung truoc 2011 NSTW Thanh Hoa + Nge An gui Thu 12-5 2 2" xfId="5133"/>
    <cellStyle name="T_Book1_ung truoc 2011 NSTW Thanh Hoa + Nge An gui Thu 12-5 2 3" xfId="5813"/>
    <cellStyle name="T_Book1_ung truoc 2011 NSTW Thanh Hoa + Nge An gui Thu 12-5 3" xfId="5132"/>
    <cellStyle name="T_Book1_ung truoc 2011 NSTW Thanh Hoa + Nge An gui Thu 12-5 4" xfId="6119"/>
    <cellStyle name="T_Book1_ung truoc 2011 NSTW Thanh Hoa + Nge An gui Thu 12-5_!1 1 bao cao giao KH ve HTCMT vung TNB   12-12-2011" xfId="1033"/>
    <cellStyle name="T_Book1_ung truoc 2011 NSTW Thanh Hoa + Nge An gui Thu 12-5_!1 1 bao cao giao KH ve HTCMT vung TNB   12-12-2011 2" xfId="1505"/>
    <cellStyle name="T_Book1_ung truoc 2011 NSTW Thanh Hoa + Nge An gui Thu 12-5_!1 1 bao cao giao KH ve HTCMT vung TNB   12-12-2011 2 2" xfId="4536"/>
    <cellStyle name="T_Book1_ung truoc 2011 NSTW Thanh Hoa + Nge An gui Thu 12-5_!1 1 bao cao giao KH ve HTCMT vung TNB   12-12-2011 2 3" xfId="5533"/>
    <cellStyle name="T_Book1_ung truoc 2011 NSTW Thanh Hoa + Nge An gui Thu 12-5_!1 1 bao cao giao KH ve HTCMT vung TNB   12-12-2011 3" xfId="4460"/>
    <cellStyle name="T_Book1_ung truoc 2011 NSTW Thanh Hoa + Nge An gui Thu 12-5_!1 1 bao cao giao KH ve HTCMT vung TNB   12-12-2011 4" xfId="5764"/>
    <cellStyle name="T_Book1_ung truoc 2011 NSTW Thanh Hoa + Nge An gui Thu 12-5_Bieu4HTMT" xfId="257"/>
    <cellStyle name="T_Book1_ung truoc 2011 NSTW Thanh Hoa + Nge An gui Thu 12-5_Bieu4HTMT 2" xfId="1429"/>
    <cellStyle name="T_Book1_ung truoc 2011 NSTW Thanh Hoa + Nge An gui Thu 12-5_Bieu4HTMT 2 2" xfId="4522"/>
    <cellStyle name="T_Book1_ung truoc 2011 NSTW Thanh Hoa + Nge An gui Thu 12-5_Bieu4HTMT 2 3" xfId="5386"/>
    <cellStyle name="T_Book1_ung truoc 2011 NSTW Thanh Hoa + Nge An gui Thu 12-5_Bieu4HTMT 3" xfId="4367"/>
    <cellStyle name="T_Book1_ung truoc 2011 NSTW Thanh Hoa + Nge An gui Thu 12-5_Bieu4HTMT 4" xfId="5626"/>
    <cellStyle name="T_Book1_ung truoc 2011 NSTW Thanh Hoa + Nge An gui Thu 12-5_Bieu4HTMT_!1 1 bao cao giao KH ve HTCMT vung TNB   12-12-2011" xfId="4021"/>
    <cellStyle name="T_Book1_ung truoc 2011 NSTW Thanh Hoa + Nge An gui Thu 12-5_Bieu4HTMT_!1 1 bao cao giao KH ve HTCMT vung TNB   12-12-2011 2" xfId="4022"/>
    <cellStyle name="T_Book1_ung truoc 2011 NSTW Thanh Hoa + Nge An gui Thu 12-5_Bieu4HTMT_!1 1 bao cao giao KH ve HTCMT vung TNB   12-12-2011 2 2" xfId="5135"/>
    <cellStyle name="T_Book1_ung truoc 2011 NSTW Thanh Hoa + Nge An gui Thu 12-5_Bieu4HTMT_!1 1 bao cao giao KH ve HTCMT vung TNB   12-12-2011 2 3" xfId="5816"/>
    <cellStyle name="T_Book1_ung truoc 2011 NSTW Thanh Hoa + Nge An gui Thu 12-5_Bieu4HTMT_!1 1 bao cao giao KH ve HTCMT vung TNB   12-12-2011 3" xfId="5134"/>
    <cellStyle name="T_Book1_ung truoc 2011 NSTW Thanh Hoa + Nge An gui Thu 12-5_Bieu4HTMT_!1 1 bao cao giao KH ve HTCMT vung TNB   12-12-2011 4" xfId="5601"/>
    <cellStyle name="T_Book1_ung truoc 2011 NSTW Thanh Hoa + Nge An gui Thu 12-5_Bieu4HTMT_KH TPCP vung TNB (03-1-2012)" xfId="1367"/>
    <cellStyle name="T_Book1_ung truoc 2011 NSTW Thanh Hoa + Nge An gui Thu 12-5_Bieu4HTMT_KH TPCP vung TNB (03-1-2012) 2" xfId="1491"/>
    <cellStyle name="T_Book1_ung truoc 2011 NSTW Thanh Hoa + Nge An gui Thu 12-5_Bieu4HTMT_KH TPCP vung TNB (03-1-2012) 2 2" xfId="4535"/>
    <cellStyle name="T_Book1_ung truoc 2011 NSTW Thanh Hoa + Nge An gui Thu 12-5_Bieu4HTMT_KH TPCP vung TNB (03-1-2012) 2 3" xfId="5469"/>
    <cellStyle name="T_Book1_ung truoc 2011 NSTW Thanh Hoa + Nge An gui Thu 12-5_Bieu4HTMT_KH TPCP vung TNB (03-1-2012) 3" xfId="4512"/>
    <cellStyle name="T_Book1_ung truoc 2011 NSTW Thanh Hoa + Nge An gui Thu 12-5_Bieu4HTMT_KH TPCP vung TNB (03-1-2012) 4" xfId="6079"/>
    <cellStyle name="T_Book1_ung truoc 2011 NSTW Thanh Hoa + Nge An gui Thu 12-5_KH TPCP vung TNB (03-1-2012)" xfId="2806"/>
    <cellStyle name="T_Book1_ung truoc 2011 NSTW Thanh Hoa + Nge An gui Thu 12-5_KH TPCP vung TNB (03-1-2012) 2" xfId="4023"/>
    <cellStyle name="T_Book1_ung truoc 2011 NSTW Thanh Hoa + Nge An gui Thu 12-5_KH TPCP vung TNB (03-1-2012) 2 2" xfId="5136"/>
    <cellStyle name="T_Book1_ung truoc 2011 NSTW Thanh Hoa + Nge An gui Thu 12-5_KH TPCP vung TNB (03-1-2012) 2 3" xfId="5619"/>
    <cellStyle name="T_Book1_ung truoc 2011 NSTW Thanh Hoa + Nge An gui Thu 12-5_KH TPCP vung TNB (03-1-2012) 3" xfId="4751"/>
    <cellStyle name="T_Book1_ung truoc 2011 NSTW Thanh Hoa + Nge An gui Thu 12-5_KH TPCP vung TNB (03-1-2012) 4" xfId="5779"/>
    <cellStyle name="T_Book1_ÿÿÿÿÿ" xfId="3037"/>
    <cellStyle name="T_Book1_ÿÿÿÿÿ 2" xfId="440"/>
    <cellStyle name="T_Book1_ÿÿÿÿÿ 2 2" xfId="4392"/>
    <cellStyle name="T_Book1_ÿÿÿÿÿ 2 3" xfId="5880"/>
    <cellStyle name="T_Book1_ÿÿÿÿÿ 3" xfId="4793"/>
    <cellStyle name="T_Book1_ÿÿÿÿÿ 4" xfId="5807"/>
    <cellStyle name="T_Chuan bi dau tu nam 2008" xfId="3993"/>
    <cellStyle name="T_Chuan bi dau tu nam 2008 2" xfId="4024"/>
    <cellStyle name="T_Chuan bi dau tu nam 2008 2 2" xfId="5137"/>
    <cellStyle name="T_Chuan bi dau tu nam 2008 2 3" xfId="5962"/>
    <cellStyle name="T_Chuan bi dau tu nam 2008 3" xfId="5108"/>
    <cellStyle name="T_Chuan bi dau tu nam 2008 4" xfId="6083"/>
    <cellStyle name="T_Chuan bi dau tu nam 2008_!1 1 bao cao giao KH ve HTCMT vung TNB   12-12-2011" xfId="4025"/>
    <cellStyle name="T_Chuan bi dau tu nam 2008_!1 1 bao cao giao KH ve HTCMT vung TNB   12-12-2011 2" xfId="3105"/>
    <cellStyle name="T_Chuan bi dau tu nam 2008_!1 1 bao cao giao KH ve HTCMT vung TNB   12-12-2011 2 2" xfId="4803"/>
    <cellStyle name="T_Chuan bi dau tu nam 2008_!1 1 bao cao giao KH ve HTCMT vung TNB   12-12-2011 2 3" xfId="5395"/>
    <cellStyle name="T_Chuan bi dau tu nam 2008_!1 1 bao cao giao KH ve HTCMT vung TNB   12-12-2011 3" xfId="5138"/>
    <cellStyle name="T_Chuan bi dau tu nam 2008_!1 1 bao cao giao KH ve HTCMT vung TNB   12-12-2011 4" xfId="5808"/>
    <cellStyle name="T_Chuan bi dau tu nam 2008_KH TPCP vung TNB (03-1-2012)" xfId="4026"/>
    <cellStyle name="T_Chuan bi dau tu nam 2008_KH TPCP vung TNB (03-1-2012) 2" xfId="4027"/>
    <cellStyle name="T_Chuan bi dau tu nam 2008_KH TPCP vung TNB (03-1-2012) 2 2" xfId="5140"/>
    <cellStyle name="T_Chuan bi dau tu nam 2008_KH TPCP vung TNB (03-1-2012) 2 3" xfId="5965"/>
    <cellStyle name="T_Chuan bi dau tu nam 2008_KH TPCP vung TNB (03-1-2012) 3" xfId="5139"/>
    <cellStyle name="T_Chuan bi dau tu nam 2008_KH TPCP vung TNB (03-1-2012) 4" xfId="5964"/>
    <cellStyle name="T_Copy of Bao cao  XDCB 7 thang nam 2008_So KH&amp;DT SUA" xfId="839"/>
    <cellStyle name="T_Copy of Bao cao  XDCB 7 thang nam 2008_So KH&amp;DT SUA 2" xfId="4028"/>
    <cellStyle name="T_Copy of Bao cao  XDCB 7 thang nam 2008_So KH&amp;DT SUA 2 2" xfId="5141"/>
    <cellStyle name="T_Copy of Bao cao  XDCB 7 thang nam 2008_So KH&amp;DT SUA 2 3" xfId="5966"/>
    <cellStyle name="T_Copy of Bao cao  XDCB 7 thang nam 2008_So KH&amp;DT SUA 3" xfId="4436"/>
    <cellStyle name="T_Copy of Bao cao  XDCB 7 thang nam 2008_So KH&amp;DT SUA 4" xfId="5756"/>
    <cellStyle name="T_Copy of Bao cao  XDCB 7 thang nam 2008_So KH&amp;DT SUA_!1 1 bao cao giao KH ve HTCMT vung TNB   12-12-2011" xfId="1210"/>
    <cellStyle name="T_Copy of Bao cao  XDCB 7 thang nam 2008_So KH&amp;DT SUA_!1 1 bao cao giao KH ve HTCMT vung TNB   12-12-2011 2" xfId="945"/>
    <cellStyle name="T_Copy of Bao cao  XDCB 7 thang nam 2008_So KH&amp;DT SUA_!1 1 bao cao giao KH ve HTCMT vung TNB   12-12-2011 2 2" xfId="4451"/>
    <cellStyle name="T_Copy of Bao cao  XDCB 7 thang nam 2008_So KH&amp;DT SUA_!1 1 bao cao giao KH ve HTCMT vung TNB   12-12-2011 2 3" xfId="5514"/>
    <cellStyle name="T_Copy of Bao cao  XDCB 7 thang nam 2008_So KH&amp;DT SUA_!1 1 bao cao giao KH ve HTCMT vung TNB   12-12-2011 3" xfId="4486"/>
    <cellStyle name="T_Copy of Bao cao  XDCB 7 thang nam 2008_So KH&amp;DT SUA_!1 1 bao cao giao KH ve HTCMT vung TNB   12-12-2011 4" xfId="5375"/>
    <cellStyle name="T_Copy of Bao cao  XDCB 7 thang nam 2008_So KH&amp;DT SUA_KH TPCP vung TNB (03-1-2012)" xfId="413"/>
    <cellStyle name="T_Copy of Bao cao  XDCB 7 thang nam 2008_So KH&amp;DT SUA_KH TPCP vung TNB (03-1-2012) 2" xfId="2759"/>
    <cellStyle name="T_Copy of Bao cao  XDCB 7 thang nam 2008_So KH&amp;DT SUA_KH TPCP vung TNB (03-1-2012) 2 2" xfId="4743"/>
    <cellStyle name="T_Copy of Bao cao  XDCB 7 thang nam 2008_So KH&amp;DT SUA_KH TPCP vung TNB (03-1-2012) 2 3" xfId="5772"/>
    <cellStyle name="T_Copy of Bao cao  XDCB 7 thang nam 2008_So KH&amp;DT SUA_KH TPCP vung TNB (03-1-2012) 3" xfId="4385"/>
    <cellStyle name="T_Copy of Bao cao  XDCB 7 thang nam 2008_So KH&amp;DT SUA_KH TPCP vung TNB (03-1-2012) 4" xfId="5515"/>
    <cellStyle name="T_CPK" xfId="4029"/>
    <cellStyle name="T_CPK 2" xfId="4030"/>
    <cellStyle name="T_CPK 2 2" xfId="5143"/>
    <cellStyle name="T_CPK 2 3" xfId="5743"/>
    <cellStyle name="T_CPK 3" xfId="5142"/>
    <cellStyle name="T_CPK 4" xfId="6017"/>
    <cellStyle name="T_CPK_!1 1 bao cao giao KH ve HTCMT vung TNB   12-12-2011" xfId="3447"/>
    <cellStyle name="T_CPK_!1 1 bao cao giao KH ve HTCMT vung TNB   12-12-2011 2" xfId="1645"/>
    <cellStyle name="T_CPK_!1 1 bao cao giao KH ve HTCMT vung TNB   12-12-2011 2 2" xfId="4548"/>
    <cellStyle name="T_CPK_!1 1 bao cao giao KH ve HTCMT vung TNB   12-12-2011 2 3" xfId="5690"/>
    <cellStyle name="T_CPK_!1 1 bao cao giao KH ve HTCMT vung TNB   12-12-2011 3" xfId="4893"/>
    <cellStyle name="T_CPK_!1 1 bao cao giao KH ve HTCMT vung TNB   12-12-2011 4" xfId="6150"/>
    <cellStyle name="T_CPK_Bieu4HTMT" xfId="3895"/>
    <cellStyle name="T_CPK_Bieu4HTMT 2" xfId="4031"/>
    <cellStyle name="T_CPK_Bieu4HTMT 2 2" xfId="5144"/>
    <cellStyle name="T_CPK_Bieu4HTMT 2 3" xfId="5452"/>
    <cellStyle name="T_CPK_Bieu4HTMT 3" xfId="5011"/>
    <cellStyle name="T_CPK_Bieu4HTMT 4" xfId="5667"/>
    <cellStyle name="T_CPK_Bieu4HTMT_!1 1 bao cao giao KH ve HTCMT vung TNB   12-12-2011" xfId="2402"/>
    <cellStyle name="T_CPK_Bieu4HTMT_!1 1 bao cao giao KH ve HTCMT vung TNB   12-12-2011 2" xfId="1244"/>
    <cellStyle name="T_CPK_Bieu4HTMT_!1 1 bao cao giao KH ve HTCMT vung TNB   12-12-2011 2 2" xfId="4495"/>
    <cellStyle name="T_CPK_Bieu4HTMT_!1 1 bao cao giao KH ve HTCMT vung TNB   12-12-2011 2 3" xfId="5672"/>
    <cellStyle name="T_CPK_Bieu4HTMT_!1 1 bao cao giao KH ve HTCMT vung TNB   12-12-2011 3" xfId="4697"/>
    <cellStyle name="T_CPK_Bieu4HTMT_!1 1 bao cao giao KH ve HTCMT vung TNB   12-12-2011 4" xfId="5769"/>
    <cellStyle name="T_CPK_Bieu4HTMT_KH TPCP vung TNB (03-1-2012)" xfId="4033"/>
    <cellStyle name="T_CPK_Bieu4HTMT_KH TPCP vung TNB (03-1-2012) 2" xfId="2332"/>
    <cellStyle name="T_CPK_Bieu4HTMT_KH TPCP vung TNB (03-1-2012) 2 2" xfId="4686"/>
    <cellStyle name="T_CPK_Bieu4HTMT_KH TPCP vung TNB (03-1-2012) 2 3" xfId="6085"/>
    <cellStyle name="T_CPK_Bieu4HTMT_KH TPCP vung TNB (03-1-2012) 3" xfId="5146"/>
    <cellStyle name="T_CPK_Bieu4HTMT_KH TPCP vung TNB (03-1-2012) 4" xfId="5584"/>
    <cellStyle name="T_CPK_KH TPCP vung TNB (03-1-2012)" xfId="3764"/>
    <cellStyle name="T_CPK_KH TPCP vung TNB (03-1-2012) 2" xfId="2836"/>
    <cellStyle name="T_CPK_KH TPCP vung TNB (03-1-2012) 2 2" xfId="4755"/>
    <cellStyle name="T_CPK_KH TPCP vung TNB (03-1-2012) 2 3" xfId="5783"/>
    <cellStyle name="T_CPK_KH TPCP vung TNB (03-1-2012) 3" xfId="4978"/>
    <cellStyle name="T_CPK_KH TPCP vung TNB (03-1-2012) 4" xfId="5892"/>
    <cellStyle name="T_CTMTQG 2008" xfId="4034"/>
    <cellStyle name="T_CTMTQG 2008 2" xfId="4035"/>
    <cellStyle name="T_CTMTQG 2008 2 2" xfId="5148"/>
    <cellStyle name="T_CTMTQG 2008 2 3" xfId="5631"/>
    <cellStyle name="T_CTMTQG 2008 3" xfId="5147"/>
    <cellStyle name="T_CTMTQG 2008 4" xfId="5967"/>
    <cellStyle name="T_CTMTQG 2008_!1 1 bao cao giao KH ve HTCMT vung TNB   12-12-2011" xfId="2245"/>
    <cellStyle name="T_CTMTQG 2008_!1 1 bao cao giao KH ve HTCMT vung TNB   12-12-2011 2" xfId="4037"/>
    <cellStyle name="T_CTMTQG 2008_!1 1 bao cao giao KH ve HTCMT vung TNB   12-12-2011 2 2" xfId="5150"/>
    <cellStyle name="T_CTMTQG 2008_!1 1 bao cao giao KH ve HTCMT vung TNB   12-12-2011 2 3" xfId="5968"/>
    <cellStyle name="T_CTMTQG 2008_!1 1 bao cao giao KH ve HTCMT vung TNB   12-12-2011 3" xfId="4671"/>
    <cellStyle name="T_CTMTQG 2008_!1 1 bao cao giao KH ve HTCMT vung TNB   12-12-2011 4" xfId="6081"/>
    <cellStyle name="T_CTMTQG 2008_Bieu mau danh muc du an thuoc CTMTQG nam 2008" xfId="4038"/>
    <cellStyle name="T_CTMTQG 2008_Bieu mau danh muc du an thuoc CTMTQG nam 2008 2" xfId="3302"/>
    <cellStyle name="T_CTMTQG 2008_Bieu mau danh muc du an thuoc CTMTQG nam 2008 2 2" xfId="4854"/>
    <cellStyle name="T_CTMTQG 2008_Bieu mau danh muc du an thuoc CTMTQG nam 2008 2 3" xfId="5847"/>
    <cellStyle name="T_CTMTQG 2008_Bieu mau danh muc du an thuoc CTMTQG nam 2008 3" xfId="5151"/>
    <cellStyle name="T_CTMTQG 2008_Bieu mau danh muc du an thuoc CTMTQG nam 2008 4" xfId="5789"/>
    <cellStyle name="T_CTMTQG 2008_Bieu mau danh muc du an thuoc CTMTQG nam 2008_!1 1 bao cao giao KH ve HTCMT vung TNB   12-12-2011" xfId="3193"/>
    <cellStyle name="T_CTMTQG 2008_Bieu mau danh muc du an thuoc CTMTQG nam 2008_!1 1 bao cao giao KH ve HTCMT vung TNB   12-12-2011 2" xfId="3196"/>
    <cellStyle name="T_CTMTQG 2008_Bieu mau danh muc du an thuoc CTMTQG nam 2008_!1 1 bao cao giao KH ve HTCMT vung TNB   12-12-2011 2 2" xfId="4818"/>
    <cellStyle name="T_CTMTQG 2008_Bieu mau danh muc du an thuoc CTMTQG nam 2008_!1 1 bao cao giao KH ve HTCMT vung TNB   12-12-2011 2 3" xfId="6130"/>
    <cellStyle name="T_CTMTQG 2008_Bieu mau danh muc du an thuoc CTMTQG nam 2008_!1 1 bao cao giao KH ve HTCMT vung TNB   12-12-2011 3" xfId="4816"/>
    <cellStyle name="T_CTMTQG 2008_Bieu mau danh muc du an thuoc CTMTQG nam 2008_!1 1 bao cao giao KH ve HTCMT vung TNB   12-12-2011 4" xfId="6205"/>
    <cellStyle name="T_CTMTQG 2008_Bieu mau danh muc du an thuoc CTMTQG nam 2008_KH TPCP vung TNB (03-1-2012)" xfId="4039"/>
    <cellStyle name="T_CTMTQG 2008_Bieu mau danh muc du an thuoc CTMTQG nam 2008_KH TPCP vung TNB (03-1-2012) 2" xfId="4040"/>
    <cellStyle name="T_CTMTQG 2008_Bieu mau danh muc du an thuoc CTMTQG nam 2008_KH TPCP vung TNB (03-1-2012) 2 2" xfId="5153"/>
    <cellStyle name="T_CTMTQG 2008_Bieu mau danh muc du an thuoc CTMTQG nam 2008_KH TPCP vung TNB (03-1-2012) 2 3" xfId="5969"/>
    <cellStyle name="T_CTMTQG 2008_Bieu mau danh muc du an thuoc CTMTQG nam 2008_KH TPCP vung TNB (03-1-2012) 3" xfId="5152"/>
    <cellStyle name="T_CTMTQG 2008_Bieu mau danh muc du an thuoc CTMTQG nam 2008_KH TPCP vung TNB (03-1-2012) 4" xfId="5775"/>
    <cellStyle name="T_CTMTQG 2008_Hi-Tong hop KQ phan bo KH nam 08- LD fong giao 15-11-08" xfId="3278"/>
    <cellStyle name="T_CTMTQG 2008_Hi-Tong hop KQ phan bo KH nam 08- LD fong giao 15-11-08 2" xfId="2174"/>
    <cellStyle name="T_CTMTQG 2008_Hi-Tong hop KQ phan bo KH nam 08- LD fong giao 15-11-08 2 2" xfId="4659"/>
    <cellStyle name="T_CTMTQG 2008_Hi-Tong hop KQ phan bo KH nam 08- LD fong giao 15-11-08 2 3" xfId="5418"/>
    <cellStyle name="T_CTMTQG 2008_Hi-Tong hop KQ phan bo KH nam 08- LD fong giao 15-11-08 3" xfId="4851"/>
    <cellStyle name="T_CTMTQG 2008_Hi-Tong hop KQ phan bo KH nam 08- LD fong giao 15-11-08 4" xfId="5539"/>
    <cellStyle name="T_CTMTQG 2008_Hi-Tong hop KQ phan bo KH nam 08- LD fong giao 15-11-08_!1 1 bao cao giao KH ve HTCMT vung TNB   12-12-2011" xfId="4041"/>
    <cellStyle name="T_CTMTQG 2008_Hi-Tong hop KQ phan bo KH nam 08- LD fong giao 15-11-08_!1 1 bao cao giao KH ve HTCMT vung TNB   12-12-2011 2" xfId="4042"/>
    <cellStyle name="T_CTMTQG 2008_Hi-Tong hop KQ phan bo KH nam 08- LD fong giao 15-11-08_!1 1 bao cao giao KH ve HTCMT vung TNB   12-12-2011 2 2" xfId="5155"/>
    <cellStyle name="T_CTMTQG 2008_Hi-Tong hop KQ phan bo KH nam 08- LD fong giao 15-11-08_!1 1 bao cao giao KH ve HTCMT vung TNB   12-12-2011 2 3" xfId="6050"/>
    <cellStyle name="T_CTMTQG 2008_Hi-Tong hop KQ phan bo KH nam 08- LD fong giao 15-11-08_!1 1 bao cao giao KH ve HTCMT vung TNB   12-12-2011 3" xfId="5154"/>
    <cellStyle name="T_CTMTQG 2008_Hi-Tong hop KQ phan bo KH nam 08- LD fong giao 15-11-08_!1 1 bao cao giao KH ve HTCMT vung TNB   12-12-2011 4" xfId="6129"/>
    <cellStyle name="T_CTMTQG 2008_Hi-Tong hop KQ phan bo KH nam 08- LD fong giao 15-11-08_KH TPCP vung TNB (03-1-2012)" xfId="4043"/>
    <cellStyle name="T_CTMTQG 2008_Hi-Tong hop KQ phan bo KH nam 08- LD fong giao 15-11-08_KH TPCP vung TNB (03-1-2012) 2" xfId="3952"/>
    <cellStyle name="T_CTMTQG 2008_Hi-Tong hop KQ phan bo KH nam 08- LD fong giao 15-11-08_KH TPCP vung TNB (03-1-2012) 2 2" xfId="5068"/>
    <cellStyle name="T_CTMTQG 2008_Hi-Tong hop KQ phan bo KH nam 08- LD fong giao 15-11-08_KH TPCP vung TNB (03-1-2012) 2 3" xfId="5730"/>
    <cellStyle name="T_CTMTQG 2008_Hi-Tong hop KQ phan bo KH nam 08- LD fong giao 15-11-08_KH TPCP vung TNB (03-1-2012) 3" xfId="5156"/>
    <cellStyle name="T_CTMTQG 2008_Hi-Tong hop KQ phan bo KH nam 08- LD fong giao 15-11-08_KH TPCP vung TNB (03-1-2012) 4" xfId="5970"/>
    <cellStyle name="T_CTMTQG 2008_Ket qua thuc hien nam 2008" xfId="4045"/>
    <cellStyle name="T_CTMTQG 2008_Ket qua thuc hien nam 2008 2" xfId="3349"/>
    <cellStyle name="T_CTMTQG 2008_Ket qua thuc hien nam 2008 2 2" xfId="4867"/>
    <cellStyle name="T_CTMTQG 2008_Ket qua thuc hien nam 2008 2 3" xfId="5914"/>
    <cellStyle name="T_CTMTQG 2008_Ket qua thuc hien nam 2008 3" xfId="5158"/>
    <cellStyle name="T_CTMTQG 2008_Ket qua thuc hien nam 2008 4" xfId="5848"/>
    <cellStyle name="T_CTMTQG 2008_Ket qua thuc hien nam 2008_!1 1 bao cao giao KH ve HTCMT vung TNB   12-12-2011" xfId="4046"/>
    <cellStyle name="T_CTMTQG 2008_Ket qua thuc hien nam 2008_!1 1 bao cao giao KH ve HTCMT vung TNB   12-12-2011 2" xfId="1764"/>
    <cellStyle name="T_CTMTQG 2008_Ket qua thuc hien nam 2008_!1 1 bao cao giao KH ve HTCMT vung TNB   12-12-2011 2 2" xfId="4565"/>
    <cellStyle name="T_CTMTQG 2008_Ket qua thuc hien nam 2008_!1 1 bao cao giao KH ve HTCMT vung TNB   12-12-2011 2 3" xfId="5436"/>
    <cellStyle name="T_CTMTQG 2008_Ket qua thuc hien nam 2008_!1 1 bao cao giao KH ve HTCMT vung TNB   12-12-2011 3" xfId="5159"/>
    <cellStyle name="T_CTMTQG 2008_Ket qua thuc hien nam 2008_!1 1 bao cao giao KH ve HTCMT vung TNB   12-12-2011 4" xfId="5972"/>
    <cellStyle name="T_CTMTQG 2008_Ket qua thuc hien nam 2008_KH TPCP vung TNB (03-1-2012)" xfId="2413"/>
    <cellStyle name="T_CTMTQG 2008_Ket qua thuc hien nam 2008_KH TPCP vung TNB (03-1-2012) 2" xfId="2067"/>
    <cellStyle name="T_CTMTQG 2008_Ket qua thuc hien nam 2008_KH TPCP vung TNB (03-1-2012) 2 2" xfId="4638"/>
    <cellStyle name="T_CTMTQG 2008_Ket qua thuc hien nam 2008_KH TPCP vung TNB (03-1-2012) 2 3" xfId="6102"/>
    <cellStyle name="T_CTMTQG 2008_Ket qua thuc hien nam 2008_KH TPCP vung TNB (03-1-2012) 3" xfId="4698"/>
    <cellStyle name="T_CTMTQG 2008_Ket qua thuc hien nam 2008_KH TPCP vung TNB (03-1-2012) 4" xfId="5745"/>
    <cellStyle name="T_CTMTQG 2008_KH TPCP vung TNB (03-1-2012)" xfId="4047"/>
    <cellStyle name="T_CTMTQG 2008_KH TPCP vung TNB (03-1-2012) 2" xfId="4048"/>
    <cellStyle name="T_CTMTQG 2008_KH TPCP vung TNB (03-1-2012) 2 2" xfId="5161"/>
    <cellStyle name="T_CTMTQG 2008_KH TPCP vung TNB (03-1-2012) 2 3" xfId="5975"/>
    <cellStyle name="T_CTMTQG 2008_KH TPCP vung TNB (03-1-2012) 3" xfId="5160"/>
    <cellStyle name="T_CTMTQG 2008_KH TPCP vung TNB (03-1-2012) 4" xfId="5974"/>
    <cellStyle name="T_CTMTQG 2008_KH XDCB_2008 lan 1" xfId="1337"/>
    <cellStyle name="T_CTMTQG 2008_KH XDCB_2008 lan 1 2" xfId="4049"/>
    <cellStyle name="T_CTMTQG 2008_KH XDCB_2008 lan 1 2 2" xfId="5162"/>
    <cellStyle name="T_CTMTQG 2008_KH XDCB_2008 lan 1 2 3" xfId="6196"/>
    <cellStyle name="T_CTMTQG 2008_KH XDCB_2008 lan 1 3" xfId="4509"/>
    <cellStyle name="T_CTMTQG 2008_KH XDCB_2008 lan 1 4" xfId="5552"/>
    <cellStyle name="T_CTMTQG 2008_KH XDCB_2008 lan 1 sua ngay 27-10" xfId="1438"/>
    <cellStyle name="T_CTMTQG 2008_KH XDCB_2008 lan 1 sua ngay 27-10 2" xfId="4050"/>
    <cellStyle name="T_CTMTQG 2008_KH XDCB_2008 lan 1 sua ngay 27-10 2 2" xfId="5163"/>
    <cellStyle name="T_CTMTQG 2008_KH XDCB_2008 lan 1 sua ngay 27-10 2 3" xfId="5837"/>
    <cellStyle name="T_CTMTQG 2008_KH XDCB_2008 lan 1 sua ngay 27-10 3" xfId="4523"/>
    <cellStyle name="T_CTMTQG 2008_KH XDCB_2008 lan 1 sua ngay 27-10 4" xfId="5489"/>
    <cellStyle name="T_CTMTQG 2008_KH XDCB_2008 lan 1 sua ngay 27-10_!1 1 bao cao giao KH ve HTCMT vung TNB   12-12-2011" xfId="4051"/>
    <cellStyle name="T_CTMTQG 2008_KH XDCB_2008 lan 1 sua ngay 27-10_!1 1 bao cao giao KH ve HTCMT vung TNB   12-12-2011 2" xfId="4052"/>
    <cellStyle name="T_CTMTQG 2008_KH XDCB_2008 lan 1 sua ngay 27-10_!1 1 bao cao giao KH ve HTCMT vung TNB   12-12-2011 2 2" xfId="5165"/>
    <cellStyle name="T_CTMTQG 2008_KH XDCB_2008 lan 1 sua ngay 27-10_!1 1 bao cao giao KH ve HTCMT vung TNB   12-12-2011 2 3" xfId="5976"/>
    <cellStyle name="T_CTMTQG 2008_KH XDCB_2008 lan 1 sua ngay 27-10_!1 1 bao cao giao KH ve HTCMT vung TNB   12-12-2011 3" xfId="5164"/>
    <cellStyle name="T_CTMTQG 2008_KH XDCB_2008 lan 1 sua ngay 27-10_!1 1 bao cao giao KH ve HTCMT vung TNB   12-12-2011 4" xfId="5637"/>
    <cellStyle name="T_CTMTQG 2008_KH XDCB_2008 lan 1 sua ngay 27-10_KH TPCP vung TNB (03-1-2012)" xfId="4053"/>
    <cellStyle name="T_CTMTQG 2008_KH XDCB_2008 lan 1 sua ngay 27-10_KH TPCP vung TNB (03-1-2012) 2" xfId="2364"/>
    <cellStyle name="T_CTMTQG 2008_KH XDCB_2008 lan 1 sua ngay 27-10_KH TPCP vung TNB (03-1-2012) 2 2" xfId="4690"/>
    <cellStyle name="T_CTMTQG 2008_KH XDCB_2008 lan 1 sua ngay 27-10_KH TPCP vung TNB (03-1-2012) 2 3" xfId="5396"/>
    <cellStyle name="T_CTMTQG 2008_KH XDCB_2008 lan 1 sua ngay 27-10_KH TPCP vung TNB (03-1-2012) 3" xfId="5166"/>
    <cellStyle name="T_CTMTQG 2008_KH XDCB_2008 lan 1 sua ngay 27-10_KH TPCP vung TNB (03-1-2012) 4" xfId="5977"/>
    <cellStyle name="T_CTMTQG 2008_KH XDCB_2008 lan 1_!1 1 bao cao giao KH ve HTCMT vung TNB   12-12-2011" xfId="4054"/>
    <cellStyle name="T_CTMTQG 2008_KH XDCB_2008 lan 1_!1 1 bao cao giao KH ve HTCMT vung TNB   12-12-2011 2" xfId="2448"/>
    <cellStyle name="T_CTMTQG 2008_KH XDCB_2008 lan 1_!1 1 bao cao giao KH ve HTCMT vung TNB   12-12-2011 2 2" xfId="4701"/>
    <cellStyle name="T_CTMTQG 2008_KH XDCB_2008 lan 1_!1 1 bao cao giao KH ve HTCMT vung TNB   12-12-2011 2 3" xfId="5460"/>
    <cellStyle name="T_CTMTQG 2008_KH XDCB_2008 lan 1_!1 1 bao cao giao KH ve HTCMT vung TNB   12-12-2011 3" xfId="5167"/>
    <cellStyle name="T_CTMTQG 2008_KH XDCB_2008 lan 1_!1 1 bao cao giao KH ve HTCMT vung TNB   12-12-2011 4" xfId="6049"/>
    <cellStyle name="T_CTMTQG 2008_KH XDCB_2008 lan 1_KH TPCP vung TNB (03-1-2012)" xfId="4055"/>
    <cellStyle name="T_CTMTQG 2008_KH XDCB_2008 lan 1_KH TPCP vung TNB (03-1-2012) 2" xfId="3637"/>
    <cellStyle name="T_CTMTQG 2008_KH XDCB_2008 lan 1_KH TPCP vung TNB (03-1-2012) 2 2" xfId="4951"/>
    <cellStyle name="T_CTMTQG 2008_KH XDCB_2008 lan 1_KH TPCP vung TNB (03-1-2012) 2 3" xfId="5877"/>
    <cellStyle name="T_CTMTQG 2008_KH XDCB_2008 lan 1_KH TPCP vung TNB (03-1-2012) 3" xfId="5168"/>
    <cellStyle name="T_CTMTQG 2008_KH XDCB_2008 lan 1_KH TPCP vung TNB (03-1-2012) 4" xfId="5978"/>
    <cellStyle name="T_CTMTQG 2008_KH XDCB_2008 lan 2 sua ngay 10-11" xfId="3294"/>
    <cellStyle name="T_CTMTQG 2008_KH XDCB_2008 lan 2 sua ngay 10-11 2" xfId="3307"/>
    <cellStyle name="T_CTMTQG 2008_KH XDCB_2008 lan 2 sua ngay 10-11 2 2" xfId="4856"/>
    <cellStyle name="T_CTMTQG 2008_KH XDCB_2008 lan 2 sua ngay 10-11 2 3" xfId="5851"/>
    <cellStyle name="T_CTMTQG 2008_KH XDCB_2008 lan 2 sua ngay 10-11 3" xfId="4852"/>
    <cellStyle name="T_CTMTQG 2008_KH XDCB_2008 lan 2 sua ngay 10-11 4" xfId="5845"/>
    <cellStyle name="T_CTMTQG 2008_KH XDCB_2008 lan 2 sua ngay 10-11_!1 1 bao cao giao KH ve HTCMT vung TNB   12-12-2011" xfId="4056"/>
    <cellStyle name="T_CTMTQG 2008_KH XDCB_2008 lan 2 sua ngay 10-11_!1 1 bao cao giao KH ve HTCMT vung TNB   12-12-2011 2" xfId="4057"/>
    <cellStyle name="T_CTMTQG 2008_KH XDCB_2008 lan 2 sua ngay 10-11_!1 1 bao cao giao KH ve HTCMT vung TNB   12-12-2011 2 2" xfId="5170"/>
    <cellStyle name="T_CTMTQG 2008_KH XDCB_2008 lan 2 sua ngay 10-11_!1 1 bao cao giao KH ve HTCMT vung TNB   12-12-2011 2 3" xfId="5825"/>
    <cellStyle name="T_CTMTQG 2008_KH XDCB_2008 lan 2 sua ngay 10-11_!1 1 bao cao giao KH ve HTCMT vung TNB   12-12-2011 3" xfId="5169"/>
    <cellStyle name="T_CTMTQG 2008_KH XDCB_2008 lan 2 sua ngay 10-11_!1 1 bao cao giao KH ve HTCMT vung TNB   12-12-2011 4" xfId="5544"/>
    <cellStyle name="T_CTMTQG 2008_KH XDCB_2008 lan 2 sua ngay 10-11_KH TPCP vung TNB (03-1-2012)" xfId="4058"/>
    <cellStyle name="T_CTMTQG 2008_KH XDCB_2008 lan 2 sua ngay 10-11_KH TPCP vung TNB (03-1-2012) 2" xfId="4059"/>
    <cellStyle name="T_CTMTQG 2008_KH XDCB_2008 lan 2 sua ngay 10-11_KH TPCP vung TNB (03-1-2012) 2 2" xfId="5172"/>
    <cellStyle name="T_CTMTQG 2008_KH XDCB_2008 lan 2 sua ngay 10-11_KH TPCP vung TNB (03-1-2012) 2 3" xfId="6077"/>
    <cellStyle name="T_CTMTQG 2008_KH XDCB_2008 lan 2 sua ngay 10-11_KH TPCP vung TNB (03-1-2012) 3" xfId="5171"/>
    <cellStyle name="T_CTMTQG 2008_KH XDCB_2008 lan 2 sua ngay 10-11_KH TPCP vung TNB (03-1-2012) 4" xfId="6159"/>
    <cellStyle name="T_danh muc chuan bi dau tu 2011 ngay 07-6-2011" xfId="2767"/>
    <cellStyle name="T_danh muc chuan bi dau tu 2011 ngay 07-6-2011 2" xfId="1680"/>
    <cellStyle name="T_danh muc chuan bi dau tu 2011 ngay 07-6-2011 2 2" xfId="4552"/>
    <cellStyle name="T_danh muc chuan bi dau tu 2011 ngay 07-6-2011 2 3" xfId="5473"/>
    <cellStyle name="T_danh muc chuan bi dau tu 2011 ngay 07-6-2011 3" xfId="4744"/>
    <cellStyle name="T_danh muc chuan bi dau tu 2011 ngay 07-6-2011 4" xfId="5774"/>
    <cellStyle name="T_danh muc chuan bi dau tu 2011 ngay 07-6-2011_!1 1 bao cao giao KH ve HTCMT vung TNB   12-12-2011" xfId="4060"/>
    <cellStyle name="T_danh muc chuan bi dau tu 2011 ngay 07-6-2011_!1 1 bao cao giao KH ve HTCMT vung TNB   12-12-2011 2" xfId="4061"/>
    <cellStyle name="T_danh muc chuan bi dau tu 2011 ngay 07-6-2011_!1 1 bao cao giao KH ve HTCMT vung TNB   12-12-2011 2 2" xfId="5174"/>
    <cellStyle name="T_danh muc chuan bi dau tu 2011 ngay 07-6-2011_!1 1 bao cao giao KH ve HTCMT vung TNB   12-12-2011 2 3" xfId="5478"/>
    <cellStyle name="T_danh muc chuan bi dau tu 2011 ngay 07-6-2011_!1 1 bao cao giao KH ve HTCMT vung TNB   12-12-2011 3" xfId="5173"/>
    <cellStyle name="T_danh muc chuan bi dau tu 2011 ngay 07-6-2011_!1 1 bao cao giao KH ve HTCMT vung TNB   12-12-2011 4" xfId="5588"/>
    <cellStyle name="T_danh muc chuan bi dau tu 2011 ngay 07-6-2011_KH TPCP vung TNB (03-1-2012)" xfId="961"/>
    <cellStyle name="T_danh muc chuan bi dau tu 2011 ngay 07-6-2011_KH TPCP vung TNB (03-1-2012) 2" xfId="963"/>
    <cellStyle name="T_danh muc chuan bi dau tu 2011 ngay 07-6-2011_KH TPCP vung TNB (03-1-2012) 2 2" xfId="4456"/>
    <cellStyle name="T_danh muc chuan bi dau tu 2011 ngay 07-6-2011_KH TPCP vung TNB (03-1-2012) 2 3" xfId="6120"/>
    <cellStyle name="T_danh muc chuan bi dau tu 2011 ngay 07-6-2011_KH TPCP vung TNB (03-1-2012) 3" xfId="4455"/>
    <cellStyle name="T_danh muc chuan bi dau tu 2011 ngay 07-6-2011_KH TPCP vung TNB (03-1-2012) 4" xfId="5509"/>
    <cellStyle name="T_Danh muc pbo nguon von XSKT, XDCB nam 2009 chuyen qua nam 2010" xfId="4062"/>
    <cellStyle name="T_Danh muc pbo nguon von XSKT, XDCB nam 2009 chuyen qua nam 2010 2" xfId="4063"/>
    <cellStyle name="T_Danh muc pbo nguon von XSKT, XDCB nam 2009 chuyen qua nam 2010 2 2" xfId="5176"/>
    <cellStyle name="T_Danh muc pbo nguon von XSKT, XDCB nam 2009 chuyen qua nam 2010 2 3" xfId="5980"/>
    <cellStyle name="T_Danh muc pbo nguon von XSKT, XDCB nam 2009 chuyen qua nam 2010 3" xfId="5175"/>
    <cellStyle name="T_Danh muc pbo nguon von XSKT, XDCB nam 2009 chuyen qua nam 2010 4" xfId="5979"/>
    <cellStyle name="T_Danh muc pbo nguon von XSKT, XDCB nam 2009 chuyen qua nam 2010_!1 1 bao cao giao KH ve HTCMT vung TNB   12-12-2011" xfId="4064"/>
    <cellStyle name="T_Danh muc pbo nguon von XSKT, XDCB nam 2009 chuyen qua nam 2010_!1 1 bao cao giao KH ve HTCMT vung TNB   12-12-2011 2" xfId="494"/>
    <cellStyle name="T_Danh muc pbo nguon von XSKT, XDCB nam 2009 chuyen qua nam 2010_!1 1 bao cao giao KH ve HTCMT vung TNB   12-12-2011 2 2" xfId="4398"/>
    <cellStyle name="T_Danh muc pbo nguon von XSKT, XDCB nam 2009 chuyen qua nam 2010_!1 1 bao cao giao KH ve HTCMT vung TNB   12-12-2011 2 3" xfId="5642"/>
    <cellStyle name="T_Danh muc pbo nguon von XSKT, XDCB nam 2009 chuyen qua nam 2010_!1 1 bao cao giao KH ve HTCMT vung TNB   12-12-2011 3" xfId="5177"/>
    <cellStyle name="T_Danh muc pbo nguon von XSKT, XDCB nam 2009 chuyen qua nam 2010_!1 1 bao cao giao KH ve HTCMT vung TNB   12-12-2011 4" xfId="5717"/>
    <cellStyle name="T_Danh muc pbo nguon von XSKT, XDCB nam 2009 chuyen qua nam 2010_KH TPCP vung TNB (03-1-2012)" xfId="1072"/>
    <cellStyle name="T_Danh muc pbo nguon von XSKT, XDCB nam 2009 chuyen qua nam 2010_KH TPCP vung TNB (03-1-2012) 2" xfId="4065"/>
    <cellStyle name="T_Danh muc pbo nguon von XSKT, XDCB nam 2009 chuyen qua nam 2010_KH TPCP vung TNB (03-1-2012) 2 2" xfId="5178"/>
    <cellStyle name="T_Danh muc pbo nguon von XSKT, XDCB nam 2009 chuyen qua nam 2010_KH TPCP vung TNB (03-1-2012) 2 3" xfId="5981"/>
    <cellStyle name="T_Danh muc pbo nguon von XSKT, XDCB nam 2009 chuyen qua nam 2010_KH TPCP vung TNB (03-1-2012) 3" xfId="4465"/>
    <cellStyle name="T_Danh muc pbo nguon von XSKT, XDCB nam 2009 chuyen qua nam 2010_KH TPCP vung TNB (03-1-2012) 4" xfId="5447"/>
    <cellStyle name="T_dieu chinh KH 2011 ngay 26-5-2011111" xfId="4066"/>
    <cellStyle name="T_dieu chinh KH 2011 ngay 26-5-2011111 2" xfId="2141"/>
    <cellStyle name="T_dieu chinh KH 2011 ngay 26-5-2011111 2 2" xfId="4655"/>
    <cellStyle name="T_dieu chinh KH 2011 ngay 26-5-2011111 2 3" xfId="5800"/>
    <cellStyle name="T_dieu chinh KH 2011 ngay 26-5-2011111 3" xfId="5179"/>
    <cellStyle name="T_dieu chinh KH 2011 ngay 26-5-2011111 4" xfId="6048"/>
    <cellStyle name="T_dieu chinh KH 2011 ngay 26-5-2011111_!1 1 bao cao giao KH ve HTCMT vung TNB   12-12-2011" xfId="2592"/>
    <cellStyle name="T_dieu chinh KH 2011 ngay 26-5-2011111_!1 1 bao cao giao KH ve HTCMT vung TNB   12-12-2011 2" xfId="3405"/>
    <cellStyle name="T_dieu chinh KH 2011 ngay 26-5-2011111_!1 1 bao cao giao KH ve HTCMT vung TNB   12-12-2011 2 2" xfId="4883"/>
    <cellStyle name="T_dieu chinh KH 2011 ngay 26-5-2011111_!1 1 bao cao giao KH ve HTCMT vung TNB   12-12-2011 2 3" xfId="5404"/>
    <cellStyle name="T_dieu chinh KH 2011 ngay 26-5-2011111_!1 1 bao cao giao KH ve HTCMT vung TNB   12-12-2011 3" xfId="4716"/>
    <cellStyle name="T_dieu chinh KH 2011 ngay 26-5-2011111_!1 1 bao cao giao KH ve HTCMT vung TNB   12-12-2011 4" xfId="5757"/>
    <cellStyle name="T_dieu chinh KH 2011 ngay 26-5-2011111_KH TPCP vung TNB (03-1-2012)" xfId="1687"/>
    <cellStyle name="T_dieu chinh KH 2011 ngay 26-5-2011111_KH TPCP vung TNB (03-1-2012) 2" xfId="3704"/>
    <cellStyle name="T_dieu chinh KH 2011 ngay 26-5-2011111_KH TPCP vung TNB (03-1-2012) 2 2" xfId="4960"/>
    <cellStyle name="T_dieu chinh KH 2011 ngay 26-5-2011111_KH TPCP vung TNB (03-1-2012) 2 3" xfId="6152"/>
    <cellStyle name="T_dieu chinh KH 2011 ngay 26-5-2011111_KH TPCP vung TNB (03-1-2012) 3" xfId="4554"/>
    <cellStyle name="T_dieu chinh KH 2011 ngay 26-5-2011111_KH TPCP vung TNB (03-1-2012) 4" xfId="5561"/>
    <cellStyle name="T_DK 2014-2015 final" xfId="4067"/>
    <cellStyle name="T_DK 2014-2015 final 2" xfId="5180"/>
    <cellStyle name="T_DK 2014-2015 final 3" xfId="5982"/>
    <cellStyle name="T_DK 2014-2015 final_05-12  KH trung han 2016-2020 - Liem Thinh edited" xfId="1080"/>
    <cellStyle name="T_DK 2014-2015 final_05-12  KH trung han 2016-2020 - Liem Thinh edited 2" xfId="4467"/>
    <cellStyle name="T_DK 2014-2015 final_05-12  KH trung han 2016-2020 - Liem Thinh edited 3" xfId="5451"/>
    <cellStyle name="T_DK 2014-2015 final_Copy of 05-12  KH trung han 2016-2020 - Liem Thinh edited (1)" xfId="3587"/>
    <cellStyle name="T_DK 2014-2015 final_Copy of 05-12  KH trung han 2016-2020 - Liem Thinh edited (1) 2" xfId="4944"/>
    <cellStyle name="T_DK 2014-2015 final_Copy of 05-12  KH trung han 2016-2020 - Liem Thinh edited (1) 3" xfId="5873"/>
    <cellStyle name="T_DK 2014-2015 new" xfId="4069"/>
    <cellStyle name="T_DK 2014-2015 new 2" xfId="5182"/>
    <cellStyle name="T_DK 2014-2015 new 3" xfId="6031"/>
    <cellStyle name="T_DK 2014-2015 new_05-12  KH trung han 2016-2020 - Liem Thinh edited" xfId="2003"/>
    <cellStyle name="T_DK 2014-2015 new_05-12  KH trung han 2016-2020 - Liem Thinh edited 2" xfId="4624"/>
    <cellStyle name="T_DK 2014-2015 new_05-12  KH trung han 2016-2020 - Liem Thinh edited 3" xfId="5693"/>
    <cellStyle name="T_DK 2014-2015 new_Copy of 05-12  KH trung han 2016-2020 - Liem Thinh edited (1)" xfId="1403"/>
    <cellStyle name="T_DK 2014-2015 new_Copy of 05-12  KH trung han 2016-2020 - Liem Thinh edited (1) 2" xfId="4517"/>
    <cellStyle name="T_DK 2014-2015 new_Copy of 05-12  KH trung han 2016-2020 - Liem Thinh edited (1) 3" xfId="5481"/>
    <cellStyle name="T_DK KH CBDT 2014 11-11-2013" xfId="3250"/>
    <cellStyle name="T_DK KH CBDT 2014 11-11-2013 2" xfId="4842"/>
    <cellStyle name="T_DK KH CBDT 2014 11-11-2013 3" xfId="5836"/>
    <cellStyle name="T_DK KH CBDT 2014 11-11-2013(1)" xfId="3154"/>
    <cellStyle name="T_DK KH CBDT 2014 11-11-2013(1) 2" xfId="4810"/>
    <cellStyle name="T_DK KH CBDT 2014 11-11-2013(1) 3" xfId="5822"/>
    <cellStyle name="T_DK KH CBDT 2014 11-11-2013(1)_05-12  KH trung han 2016-2020 - Liem Thinh edited" xfId="1004"/>
    <cellStyle name="T_DK KH CBDT 2014 11-11-2013(1)_05-12  KH trung han 2016-2020 - Liem Thinh edited 2" xfId="4458"/>
    <cellStyle name="T_DK KH CBDT 2014 11-11-2013(1)_05-12  KH trung han 2016-2020 - Liem Thinh edited 3" xfId="5812"/>
    <cellStyle name="T_DK KH CBDT 2014 11-11-2013(1)_Copy of 05-12  KH trung han 2016-2020 - Liem Thinh edited (1)" xfId="2602"/>
    <cellStyle name="T_DK KH CBDT 2014 11-11-2013(1)_Copy of 05-12  KH trung han 2016-2020 - Liem Thinh edited (1) 2" xfId="4718"/>
    <cellStyle name="T_DK KH CBDT 2014 11-11-2013(1)_Copy of 05-12  KH trung han 2016-2020 - Liem Thinh edited (1) 3" xfId="5384"/>
    <cellStyle name="T_DK KH CBDT 2014 11-11-2013_05-12  KH trung han 2016-2020 - Liem Thinh edited" xfId="4070"/>
    <cellStyle name="T_DK KH CBDT 2014 11-11-2013_05-12  KH trung han 2016-2020 - Liem Thinh edited 2" xfId="5183"/>
    <cellStyle name="T_DK KH CBDT 2014 11-11-2013_05-12  KH trung han 2016-2020 - Liem Thinh edited 3" xfId="5846"/>
    <cellStyle name="T_DK KH CBDT 2014 11-11-2013_Copy of 05-12  KH trung han 2016-2020 - Liem Thinh edited (1)" xfId="2971"/>
    <cellStyle name="T_DK KH CBDT 2014 11-11-2013_Copy of 05-12  KH trung han 2016-2020 - Liem Thinh edited (1) 2" xfId="4779"/>
    <cellStyle name="T_DK KH CBDT 2014 11-11-2013_Copy of 05-12  KH trung han 2016-2020 - Liem Thinh edited (1) 3" xfId="5795"/>
    <cellStyle name="T_DS KCH PHAN BO VON NSDP NAM 2010" xfId="2656"/>
    <cellStyle name="T_DS KCH PHAN BO VON NSDP NAM 2010 2" xfId="1190"/>
    <cellStyle name="T_DS KCH PHAN BO VON NSDP NAM 2010 2 2" xfId="4483"/>
    <cellStyle name="T_DS KCH PHAN BO VON NSDP NAM 2010 2 3" xfId="5663"/>
    <cellStyle name="T_DS KCH PHAN BO VON NSDP NAM 2010 3" xfId="4724"/>
    <cellStyle name="T_DS KCH PHAN BO VON NSDP NAM 2010 4" xfId="5511"/>
    <cellStyle name="T_DS KCH PHAN BO VON NSDP NAM 2010_!1 1 bao cao giao KH ve HTCMT vung TNB   12-12-2011" xfId="1917"/>
    <cellStyle name="T_DS KCH PHAN BO VON NSDP NAM 2010_!1 1 bao cao giao KH ve HTCMT vung TNB   12-12-2011 2" xfId="4071"/>
    <cellStyle name="T_DS KCH PHAN BO VON NSDP NAM 2010_!1 1 bao cao giao KH ve HTCMT vung TNB   12-12-2011 2 2" xfId="5184"/>
    <cellStyle name="T_DS KCH PHAN BO VON NSDP NAM 2010_!1 1 bao cao giao KH ve HTCMT vung TNB   12-12-2011 2 3" xfId="5984"/>
    <cellStyle name="T_DS KCH PHAN BO VON NSDP NAM 2010_!1 1 bao cao giao KH ve HTCMT vung TNB   12-12-2011 3" xfId="4603"/>
    <cellStyle name="T_DS KCH PHAN BO VON NSDP NAM 2010_!1 1 bao cao giao KH ve HTCMT vung TNB   12-12-2011 4" xfId="5560"/>
    <cellStyle name="T_DS KCH PHAN BO VON NSDP NAM 2010_KH TPCP vung TNB (03-1-2012)" xfId="4072"/>
    <cellStyle name="T_DS KCH PHAN BO VON NSDP NAM 2010_KH TPCP vung TNB (03-1-2012) 2" xfId="4073"/>
    <cellStyle name="T_DS KCH PHAN BO VON NSDP NAM 2010_KH TPCP vung TNB (03-1-2012) 2 2" xfId="5186"/>
    <cellStyle name="T_DS KCH PHAN BO VON NSDP NAM 2010_KH TPCP vung TNB (03-1-2012) 2 3" xfId="5520"/>
    <cellStyle name="T_DS KCH PHAN BO VON NSDP NAM 2010_KH TPCP vung TNB (03-1-2012) 3" xfId="5185"/>
    <cellStyle name="T_DS KCH PHAN BO VON NSDP NAM 2010_KH TPCP vung TNB (03-1-2012) 4" xfId="6104"/>
    <cellStyle name="T_Du an khoi cong moi nam 2010" xfId="3963"/>
    <cellStyle name="T_Du an khoi cong moi nam 2010 2" xfId="4074"/>
    <cellStyle name="T_Du an khoi cong moi nam 2010 2 2" xfId="5187"/>
    <cellStyle name="T_Du an khoi cong moi nam 2010 2 3" xfId="6140"/>
    <cellStyle name="T_Du an khoi cong moi nam 2010 3" xfId="5079"/>
    <cellStyle name="T_Du an khoi cong moi nam 2010 4" xfId="6173"/>
    <cellStyle name="T_Du an khoi cong moi nam 2010_!1 1 bao cao giao KH ve HTCMT vung TNB   12-12-2011" xfId="3259"/>
    <cellStyle name="T_Du an khoi cong moi nam 2010_!1 1 bao cao giao KH ve HTCMT vung TNB   12-12-2011 2" xfId="3391"/>
    <cellStyle name="T_Du an khoi cong moi nam 2010_!1 1 bao cao giao KH ve HTCMT vung TNB   12-12-2011 2 2" xfId="4881"/>
    <cellStyle name="T_Du an khoi cong moi nam 2010_!1 1 bao cao giao KH ve HTCMT vung TNB   12-12-2011 2 3" xfId="5770"/>
    <cellStyle name="T_Du an khoi cong moi nam 2010_!1 1 bao cao giao KH ve HTCMT vung TNB   12-12-2011 3" xfId="4844"/>
    <cellStyle name="T_Du an khoi cong moi nam 2010_!1 1 bao cao giao KH ve HTCMT vung TNB   12-12-2011 4" xfId="5840"/>
    <cellStyle name="T_Du an khoi cong moi nam 2010_KH TPCP vung TNB (03-1-2012)" xfId="4075"/>
    <cellStyle name="T_Du an khoi cong moi nam 2010_KH TPCP vung TNB (03-1-2012) 2" xfId="4076"/>
    <cellStyle name="T_Du an khoi cong moi nam 2010_KH TPCP vung TNB (03-1-2012) 2 2" xfId="5189"/>
    <cellStyle name="T_Du an khoi cong moi nam 2010_KH TPCP vung TNB (03-1-2012) 2 3" xfId="5455"/>
    <cellStyle name="T_Du an khoi cong moi nam 2010_KH TPCP vung TNB (03-1-2012) 3" xfId="5188"/>
    <cellStyle name="T_Du an khoi cong moi nam 2010_KH TPCP vung TNB (03-1-2012) 4" xfId="5521"/>
    <cellStyle name="T_DU AN TKQH VA CHUAN BI DAU TU NAM 2007 sua ngay 9-11" xfId="3374"/>
    <cellStyle name="T_DU AN TKQH VA CHUAN BI DAU TU NAM 2007 sua ngay 9-11 2" xfId="883"/>
    <cellStyle name="T_DU AN TKQH VA CHUAN BI DAU TU NAM 2007 sua ngay 9-11 2 2" xfId="4442"/>
    <cellStyle name="T_DU AN TKQH VA CHUAN BI DAU TU NAM 2007 sua ngay 9-11 2 3" xfId="5724"/>
    <cellStyle name="T_DU AN TKQH VA CHUAN BI DAU TU NAM 2007 sua ngay 9-11 3" xfId="4875"/>
    <cellStyle name="T_DU AN TKQH VA CHUAN BI DAU TU NAM 2007 sua ngay 9-11 4" xfId="5860"/>
    <cellStyle name="T_DU AN TKQH VA CHUAN BI DAU TU NAM 2007 sua ngay 9-11_!1 1 bao cao giao KH ve HTCMT vung TNB   12-12-2011" xfId="4077"/>
    <cellStyle name="T_DU AN TKQH VA CHUAN BI DAU TU NAM 2007 sua ngay 9-11_!1 1 bao cao giao KH ve HTCMT vung TNB   12-12-2011 2" xfId="4078"/>
    <cellStyle name="T_DU AN TKQH VA CHUAN BI DAU TU NAM 2007 sua ngay 9-11_!1 1 bao cao giao KH ve HTCMT vung TNB   12-12-2011 2 2" xfId="5191"/>
    <cellStyle name="T_DU AN TKQH VA CHUAN BI DAU TU NAM 2007 sua ngay 9-11_!1 1 bao cao giao KH ve HTCMT vung TNB   12-12-2011 2 3" xfId="5834"/>
    <cellStyle name="T_DU AN TKQH VA CHUAN BI DAU TU NAM 2007 sua ngay 9-11_!1 1 bao cao giao KH ve HTCMT vung TNB   12-12-2011 3" xfId="5190"/>
    <cellStyle name="T_DU AN TKQH VA CHUAN BI DAU TU NAM 2007 sua ngay 9-11_!1 1 bao cao giao KH ve HTCMT vung TNB   12-12-2011 4" xfId="5522"/>
    <cellStyle name="T_DU AN TKQH VA CHUAN BI DAU TU NAM 2007 sua ngay 9-11_Bieu mau danh muc du an thuoc CTMTQG nam 2008" xfId="4068"/>
    <cellStyle name="T_DU AN TKQH VA CHUAN BI DAU TU NAM 2007 sua ngay 9-11_Bieu mau danh muc du an thuoc CTMTQG nam 2008 2" xfId="4079"/>
    <cellStyle name="T_DU AN TKQH VA CHUAN BI DAU TU NAM 2007 sua ngay 9-11_Bieu mau danh muc du an thuoc CTMTQG nam 2008 2 2" xfId="5192"/>
    <cellStyle name="T_DU AN TKQH VA CHUAN BI DAU TU NAM 2007 sua ngay 9-11_Bieu mau danh muc du an thuoc CTMTQG nam 2008 2 3" xfId="5523"/>
    <cellStyle name="T_DU AN TKQH VA CHUAN BI DAU TU NAM 2007 sua ngay 9-11_Bieu mau danh muc du an thuoc CTMTQG nam 2008 3" xfId="5181"/>
    <cellStyle name="T_DU AN TKQH VA CHUAN BI DAU TU NAM 2007 sua ngay 9-11_Bieu mau danh muc du an thuoc CTMTQG nam 2008 4" xfId="5983"/>
    <cellStyle name="T_DU AN TKQH VA CHUAN BI DAU TU NAM 2007 sua ngay 9-11_Bieu mau danh muc du an thuoc CTMTQG nam 2008_!1 1 bao cao giao KH ve HTCMT vung TNB   12-12-2011" xfId="466"/>
    <cellStyle name="T_DU AN TKQH VA CHUAN BI DAU TU NAM 2007 sua ngay 9-11_Bieu mau danh muc du an thuoc CTMTQG nam 2008_!1 1 bao cao giao KH ve HTCMT vung TNB   12-12-2011 2" xfId="2127"/>
    <cellStyle name="T_DU AN TKQH VA CHUAN BI DAU TU NAM 2007 sua ngay 9-11_Bieu mau danh muc du an thuoc CTMTQG nam 2008_!1 1 bao cao giao KH ve HTCMT vung TNB   12-12-2011 2 2" xfId="4651"/>
    <cellStyle name="T_DU AN TKQH VA CHUAN BI DAU TU NAM 2007 sua ngay 9-11_Bieu mau danh muc du an thuoc CTMTQG nam 2008_!1 1 bao cao giao KH ve HTCMT vung TNB   12-12-2011 2 3" xfId="5726"/>
    <cellStyle name="T_DU AN TKQH VA CHUAN BI DAU TU NAM 2007 sua ngay 9-11_Bieu mau danh muc du an thuoc CTMTQG nam 2008_!1 1 bao cao giao KH ve HTCMT vung TNB   12-12-2011 3" xfId="4396"/>
    <cellStyle name="T_DU AN TKQH VA CHUAN BI DAU TU NAM 2007 sua ngay 9-11_Bieu mau danh muc du an thuoc CTMTQG nam 2008_!1 1 bao cao giao KH ve HTCMT vung TNB   12-12-2011 4" xfId="5875"/>
    <cellStyle name="T_DU AN TKQH VA CHUAN BI DAU TU NAM 2007 sua ngay 9-11_Bieu mau danh muc du an thuoc CTMTQG nam 2008_KH TPCP vung TNB (03-1-2012)" xfId="2843"/>
    <cellStyle name="T_DU AN TKQH VA CHUAN BI DAU TU NAM 2007 sua ngay 9-11_Bieu mau danh muc du an thuoc CTMTQG nam 2008_KH TPCP vung TNB (03-1-2012) 2" xfId="4080"/>
    <cellStyle name="T_DU AN TKQH VA CHUAN BI DAU TU NAM 2007 sua ngay 9-11_Bieu mau danh muc du an thuoc CTMTQG nam 2008_KH TPCP vung TNB (03-1-2012) 2 2" xfId="5193"/>
    <cellStyle name="T_DU AN TKQH VA CHUAN BI DAU TU NAM 2007 sua ngay 9-11_Bieu mau danh muc du an thuoc CTMTQG nam 2008_KH TPCP vung TNB (03-1-2012) 2 3" xfId="5913"/>
    <cellStyle name="T_DU AN TKQH VA CHUAN BI DAU TU NAM 2007 sua ngay 9-11_Bieu mau danh muc du an thuoc CTMTQG nam 2008_KH TPCP vung TNB (03-1-2012) 3" xfId="4756"/>
    <cellStyle name="T_DU AN TKQH VA CHUAN BI DAU TU NAM 2007 sua ngay 9-11_Bieu mau danh muc du an thuoc CTMTQG nam 2008_KH TPCP vung TNB (03-1-2012) 4" xfId="5484"/>
    <cellStyle name="T_DU AN TKQH VA CHUAN BI DAU TU NAM 2007 sua ngay 9-11_Du an khoi cong moi nam 2010" xfId="2302"/>
    <cellStyle name="T_DU AN TKQH VA CHUAN BI DAU TU NAM 2007 sua ngay 9-11_Du an khoi cong moi nam 2010 2" xfId="4081"/>
    <cellStyle name="T_DU AN TKQH VA CHUAN BI DAU TU NAM 2007 sua ngay 9-11_Du an khoi cong moi nam 2010 2 2" xfId="5194"/>
    <cellStyle name="T_DU AN TKQH VA CHUAN BI DAU TU NAM 2007 sua ngay 9-11_Du an khoi cong moi nam 2010 2 3" xfId="5524"/>
    <cellStyle name="T_DU AN TKQH VA CHUAN BI DAU TU NAM 2007 sua ngay 9-11_Du an khoi cong moi nam 2010 3" xfId="4681"/>
    <cellStyle name="T_DU AN TKQH VA CHUAN BI DAU TU NAM 2007 sua ngay 9-11_Du an khoi cong moi nam 2010 4" xfId="5446"/>
    <cellStyle name="T_DU AN TKQH VA CHUAN BI DAU TU NAM 2007 sua ngay 9-11_Du an khoi cong moi nam 2010_!1 1 bao cao giao KH ve HTCMT vung TNB   12-12-2011" xfId="4082"/>
    <cellStyle name="T_DU AN TKQH VA CHUAN BI DAU TU NAM 2007 sua ngay 9-11_Du an khoi cong moi nam 2010_!1 1 bao cao giao KH ve HTCMT vung TNB   12-12-2011 2" xfId="1352"/>
    <cellStyle name="T_DU AN TKQH VA CHUAN BI DAU TU NAM 2007 sua ngay 9-11_Du an khoi cong moi nam 2010_!1 1 bao cao giao KH ve HTCMT vung TNB   12-12-2011 2 2" xfId="4511"/>
    <cellStyle name="T_DU AN TKQH VA CHUAN BI DAU TU NAM 2007 sua ngay 9-11_Du an khoi cong moi nam 2010_!1 1 bao cao giao KH ve HTCMT vung TNB   12-12-2011 2 3" xfId="5408"/>
    <cellStyle name="T_DU AN TKQH VA CHUAN BI DAU TU NAM 2007 sua ngay 9-11_Du an khoi cong moi nam 2010_!1 1 bao cao giao KH ve HTCMT vung TNB   12-12-2011 3" xfId="5195"/>
    <cellStyle name="T_DU AN TKQH VA CHUAN BI DAU TU NAM 2007 sua ngay 9-11_Du an khoi cong moi nam 2010_!1 1 bao cao giao KH ve HTCMT vung TNB   12-12-2011 4" xfId="5809"/>
    <cellStyle name="T_DU AN TKQH VA CHUAN BI DAU TU NAM 2007 sua ngay 9-11_Du an khoi cong moi nam 2010_KH TPCP vung TNB (03-1-2012)" xfId="695"/>
    <cellStyle name="T_DU AN TKQH VA CHUAN BI DAU TU NAM 2007 sua ngay 9-11_Du an khoi cong moi nam 2010_KH TPCP vung TNB (03-1-2012) 2" xfId="712"/>
    <cellStyle name="T_DU AN TKQH VA CHUAN BI DAU TU NAM 2007 sua ngay 9-11_Du an khoi cong moi nam 2010_KH TPCP vung TNB (03-1-2012) 2 2" xfId="4423"/>
    <cellStyle name="T_DU AN TKQH VA CHUAN BI DAU TU NAM 2007 sua ngay 9-11_Du an khoi cong moi nam 2010_KH TPCP vung TNB (03-1-2012) 2 3" xfId="6117"/>
    <cellStyle name="T_DU AN TKQH VA CHUAN BI DAU TU NAM 2007 sua ngay 9-11_Du an khoi cong moi nam 2010_KH TPCP vung TNB (03-1-2012) 3" xfId="4421"/>
    <cellStyle name="T_DU AN TKQH VA CHUAN BI DAU TU NAM 2007 sua ngay 9-11_Du an khoi cong moi nam 2010_KH TPCP vung TNB (03-1-2012) 4" xfId="5859"/>
    <cellStyle name="T_DU AN TKQH VA CHUAN BI DAU TU NAM 2007 sua ngay 9-11_Ket qua phan bo von nam 2008" xfId="4036"/>
    <cellStyle name="T_DU AN TKQH VA CHUAN BI DAU TU NAM 2007 sua ngay 9-11_Ket qua phan bo von nam 2008 2" xfId="490"/>
    <cellStyle name="T_DU AN TKQH VA CHUAN BI DAU TU NAM 2007 sua ngay 9-11_Ket qua phan bo von nam 2008 2 2" xfId="4397"/>
    <cellStyle name="T_DU AN TKQH VA CHUAN BI DAU TU NAM 2007 sua ngay 9-11_Ket qua phan bo von nam 2008 2 3" xfId="6013"/>
    <cellStyle name="T_DU AN TKQH VA CHUAN BI DAU TU NAM 2007 sua ngay 9-11_Ket qua phan bo von nam 2008 3" xfId="5149"/>
    <cellStyle name="T_DU AN TKQH VA CHUAN BI DAU TU NAM 2007 sua ngay 9-11_Ket qua phan bo von nam 2008 4" xfId="5659"/>
    <cellStyle name="T_DU AN TKQH VA CHUAN BI DAU TU NAM 2007 sua ngay 9-11_Ket qua phan bo von nam 2008_!1 1 bao cao giao KH ve HTCMT vung TNB   12-12-2011" xfId="3464"/>
    <cellStyle name="T_DU AN TKQH VA CHUAN BI DAU TU NAM 2007 sua ngay 9-11_Ket qua phan bo von nam 2008_!1 1 bao cao giao KH ve HTCMT vung TNB   12-12-2011 2" xfId="4083"/>
    <cellStyle name="T_DU AN TKQH VA CHUAN BI DAU TU NAM 2007 sua ngay 9-11_Ket qua phan bo von nam 2008_!1 1 bao cao giao KH ve HTCMT vung TNB   12-12-2011 2 2" xfId="5196"/>
    <cellStyle name="T_DU AN TKQH VA CHUAN BI DAU TU NAM 2007 sua ngay 9-11_Ket qua phan bo von nam 2008_!1 1 bao cao giao KH ve HTCMT vung TNB   12-12-2011 2 3" xfId="5525"/>
    <cellStyle name="T_DU AN TKQH VA CHUAN BI DAU TU NAM 2007 sua ngay 9-11_Ket qua phan bo von nam 2008_!1 1 bao cao giao KH ve HTCMT vung TNB   12-12-2011 3" xfId="4902"/>
    <cellStyle name="T_DU AN TKQH VA CHUAN BI DAU TU NAM 2007 sua ngay 9-11_Ket qua phan bo von nam 2008_!1 1 bao cao giao KH ve HTCMT vung TNB   12-12-2011 4" xfId="5868"/>
    <cellStyle name="T_DU AN TKQH VA CHUAN BI DAU TU NAM 2007 sua ngay 9-11_Ket qua phan bo von nam 2008_KH TPCP vung TNB (03-1-2012)" xfId="3773"/>
    <cellStyle name="T_DU AN TKQH VA CHUAN BI DAU TU NAM 2007 sua ngay 9-11_Ket qua phan bo von nam 2008_KH TPCP vung TNB (03-1-2012) 2" xfId="4084"/>
    <cellStyle name="T_DU AN TKQH VA CHUAN BI DAU TU NAM 2007 sua ngay 9-11_Ket qua phan bo von nam 2008_KH TPCP vung TNB (03-1-2012) 2 2" xfId="5197"/>
    <cellStyle name="T_DU AN TKQH VA CHUAN BI DAU TU NAM 2007 sua ngay 9-11_Ket qua phan bo von nam 2008_KH TPCP vung TNB (03-1-2012) 2 3" xfId="5986"/>
    <cellStyle name="T_DU AN TKQH VA CHUAN BI DAU TU NAM 2007 sua ngay 9-11_Ket qua phan bo von nam 2008_KH TPCP vung TNB (03-1-2012) 3" xfId="4979"/>
    <cellStyle name="T_DU AN TKQH VA CHUAN BI DAU TU NAM 2007 sua ngay 9-11_Ket qua phan bo von nam 2008_KH TPCP vung TNB (03-1-2012) 4" xfId="5519"/>
    <cellStyle name="T_DU AN TKQH VA CHUAN BI DAU TU NAM 2007 sua ngay 9-11_KH TPCP vung TNB (03-1-2012)" xfId="3937"/>
    <cellStyle name="T_DU AN TKQH VA CHUAN BI DAU TU NAM 2007 sua ngay 9-11_KH TPCP vung TNB (03-1-2012) 2" xfId="1240"/>
    <cellStyle name="T_DU AN TKQH VA CHUAN BI DAU TU NAM 2007 sua ngay 9-11_KH TPCP vung TNB (03-1-2012) 2 2" xfId="4493"/>
    <cellStyle name="T_DU AN TKQH VA CHUAN BI DAU TU NAM 2007 sua ngay 9-11_KH TPCP vung TNB (03-1-2012) 2 3" xfId="5938"/>
    <cellStyle name="T_DU AN TKQH VA CHUAN BI DAU TU NAM 2007 sua ngay 9-11_KH TPCP vung TNB (03-1-2012) 3" xfId="5053"/>
    <cellStyle name="T_DU AN TKQH VA CHUAN BI DAU TU NAM 2007 sua ngay 9-11_KH TPCP vung TNB (03-1-2012) 4" xfId="5747"/>
    <cellStyle name="T_DU AN TKQH VA CHUAN BI DAU TU NAM 2007 sua ngay 9-11_KH XDCB_2008 lan 2 sua ngay 10-11" xfId="4085"/>
    <cellStyle name="T_DU AN TKQH VA CHUAN BI DAU TU NAM 2007 sua ngay 9-11_KH XDCB_2008 lan 2 sua ngay 10-11 2" xfId="1312"/>
    <cellStyle name="T_DU AN TKQH VA CHUAN BI DAU TU NAM 2007 sua ngay 9-11_KH XDCB_2008 lan 2 sua ngay 10-11 2 2" xfId="4501"/>
    <cellStyle name="T_DU AN TKQH VA CHUAN BI DAU TU NAM 2007 sua ngay 9-11_KH XDCB_2008 lan 2 sua ngay 10-11 2 3" xfId="5440"/>
    <cellStyle name="T_DU AN TKQH VA CHUAN BI DAU TU NAM 2007 sua ngay 9-11_KH XDCB_2008 lan 2 sua ngay 10-11 3" xfId="5198"/>
    <cellStyle name="T_DU AN TKQH VA CHUAN BI DAU TU NAM 2007 sua ngay 9-11_KH XDCB_2008 lan 2 sua ngay 10-11 4" xfId="5550"/>
    <cellStyle name="T_DU AN TKQH VA CHUAN BI DAU TU NAM 2007 sua ngay 9-11_KH XDCB_2008 lan 2 sua ngay 10-11_!1 1 bao cao giao KH ve HTCMT vung TNB   12-12-2011" xfId="1942"/>
    <cellStyle name="T_DU AN TKQH VA CHUAN BI DAU TU NAM 2007 sua ngay 9-11_KH XDCB_2008 lan 2 sua ngay 10-11_!1 1 bao cao giao KH ve HTCMT vung TNB   12-12-2011 2" xfId="4086"/>
    <cellStyle name="T_DU AN TKQH VA CHUAN BI DAU TU NAM 2007 sua ngay 9-11_KH XDCB_2008 lan 2 sua ngay 10-11_!1 1 bao cao giao KH ve HTCMT vung TNB   12-12-2011 2 2" xfId="5199"/>
    <cellStyle name="T_DU AN TKQH VA CHUAN BI DAU TU NAM 2007 sua ngay 9-11_KH XDCB_2008 lan 2 sua ngay 10-11_!1 1 bao cao giao KH ve HTCMT vung TNB   12-12-2011 2 3" xfId="6028"/>
    <cellStyle name="T_DU AN TKQH VA CHUAN BI DAU TU NAM 2007 sua ngay 9-11_KH XDCB_2008 lan 2 sua ngay 10-11_!1 1 bao cao giao KH ve HTCMT vung TNB   12-12-2011 3" xfId="4610"/>
    <cellStyle name="T_DU AN TKQH VA CHUAN BI DAU TU NAM 2007 sua ngay 9-11_KH XDCB_2008 lan 2 sua ngay 10-11_!1 1 bao cao giao KH ve HTCMT vung TNB   12-12-2011 4" xfId="5729"/>
    <cellStyle name="T_DU AN TKQH VA CHUAN BI DAU TU NAM 2007 sua ngay 9-11_KH XDCB_2008 lan 2 sua ngay 10-11_KH TPCP vung TNB (03-1-2012)" xfId="1675"/>
    <cellStyle name="T_DU AN TKQH VA CHUAN BI DAU TU NAM 2007 sua ngay 9-11_KH XDCB_2008 lan 2 sua ngay 10-11_KH TPCP vung TNB (03-1-2012) 2" xfId="850"/>
    <cellStyle name="T_DU AN TKQH VA CHUAN BI DAU TU NAM 2007 sua ngay 9-11_KH XDCB_2008 lan 2 sua ngay 10-11_KH TPCP vung TNB (03-1-2012) 2 2" xfId="4438"/>
    <cellStyle name="T_DU AN TKQH VA CHUAN BI DAU TU NAM 2007 sua ngay 9-11_KH XDCB_2008 lan 2 sua ngay 10-11_KH TPCP vung TNB (03-1-2012) 2 3" xfId="5532"/>
    <cellStyle name="T_DU AN TKQH VA CHUAN BI DAU TU NAM 2007 sua ngay 9-11_KH XDCB_2008 lan 2 sua ngay 10-11_KH TPCP vung TNB (03-1-2012) 3" xfId="4551"/>
    <cellStyle name="T_DU AN TKQH VA CHUAN BI DAU TU NAM 2007 sua ngay 9-11_KH XDCB_2008 lan 2 sua ngay 10-11_KH TPCP vung TNB (03-1-2012) 4" xfId="5462"/>
    <cellStyle name="T_du toan dieu chinh  20-8-2006" xfId="2363"/>
    <cellStyle name="T_du toan dieu chinh  20-8-2006 2" xfId="4044"/>
    <cellStyle name="T_du toan dieu chinh  20-8-2006 2 2" xfId="5157"/>
    <cellStyle name="T_du toan dieu chinh  20-8-2006 2 3" xfId="5634"/>
    <cellStyle name="T_du toan dieu chinh  20-8-2006 3" xfId="4689"/>
    <cellStyle name="T_du toan dieu chinh  20-8-2006 4" xfId="5394"/>
    <cellStyle name="T_du toan dieu chinh  20-8-2006_!1 1 bao cao giao KH ve HTCMT vung TNB   12-12-2011" xfId="3040"/>
    <cellStyle name="T_du toan dieu chinh  20-8-2006_!1 1 bao cao giao KH ve HTCMT vung TNB   12-12-2011 2" xfId="4087"/>
    <cellStyle name="T_du toan dieu chinh  20-8-2006_!1 1 bao cao giao KH ve HTCMT vung TNB   12-12-2011 2 2" xfId="5200"/>
    <cellStyle name="T_du toan dieu chinh  20-8-2006_!1 1 bao cao giao KH ve HTCMT vung TNB   12-12-2011 2 3" xfId="5493"/>
    <cellStyle name="T_du toan dieu chinh  20-8-2006_!1 1 bao cao giao KH ve HTCMT vung TNB   12-12-2011 3" xfId="4794"/>
    <cellStyle name="T_du toan dieu chinh  20-8-2006_!1 1 bao cao giao KH ve HTCMT vung TNB   12-12-2011 4" xfId="6044"/>
    <cellStyle name="T_du toan dieu chinh  20-8-2006_Bieu4HTMT" xfId="4088"/>
    <cellStyle name="T_du toan dieu chinh  20-8-2006_Bieu4HTMT 2" xfId="4089"/>
    <cellStyle name="T_du toan dieu chinh  20-8-2006_Bieu4HTMT 2 2" xfId="5202"/>
    <cellStyle name="T_du toan dieu chinh  20-8-2006_Bieu4HTMT 2 3" xfId="6039"/>
    <cellStyle name="T_du toan dieu chinh  20-8-2006_Bieu4HTMT 3" xfId="5201"/>
    <cellStyle name="T_du toan dieu chinh  20-8-2006_Bieu4HTMT 4" xfId="5568"/>
    <cellStyle name="T_du toan dieu chinh  20-8-2006_Bieu4HTMT_!1 1 bao cao giao KH ve HTCMT vung TNB   12-12-2011" xfId="4091"/>
    <cellStyle name="T_du toan dieu chinh  20-8-2006_Bieu4HTMT_!1 1 bao cao giao KH ve HTCMT vung TNB   12-12-2011 2" xfId="3719"/>
    <cellStyle name="T_du toan dieu chinh  20-8-2006_Bieu4HTMT_!1 1 bao cao giao KH ve HTCMT vung TNB   12-12-2011 2 2" xfId="4967"/>
    <cellStyle name="T_du toan dieu chinh  20-8-2006_Bieu4HTMT_!1 1 bao cao giao KH ve HTCMT vung TNB   12-12-2011 2 3" xfId="5881"/>
    <cellStyle name="T_du toan dieu chinh  20-8-2006_Bieu4HTMT_!1 1 bao cao giao KH ve HTCMT vung TNB   12-12-2011 3" xfId="5204"/>
    <cellStyle name="T_du toan dieu chinh  20-8-2006_Bieu4HTMT_!1 1 bao cao giao KH ve HTCMT vung TNB   12-12-2011 4" xfId="5448"/>
    <cellStyle name="T_du toan dieu chinh  20-8-2006_Bieu4HTMT_KH TPCP vung TNB (03-1-2012)" xfId="4092"/>
    <cellStyle name="T_du toan dieu chinh  20-8-2006_Bieu4HTMT_KH TPCP vung TNB (03-1-2012) 2" xfId="4093"/>
    <cellStyle name="T_du toan dieu chinh  20-8-2006_Bieu4HTMT_KH TPCP vung TNB (03-1-2012) 2 2" xfId="5206"/>
    <cellStyle name="T_du toan dieu chinh  20-8-2006_Bieu4HTMT_KH TPCP vung TNB (03-1-2012) 2 3" xfId="6026"/>
    <cellStyle name="T_du toan dieu chinh  20-8-2006_Bieu4HTMT_KH TPCP vung TNB (03-1-2012) 3" xfId="5205"/>
    <cellStyle name="T_du toan dieu chinh  20-8-2006_Bieu4HTMT_KH TPCP vung TNB (03-1-2012) 4" xfId="6024"/>
    <cellStyle name="T_du toan dieu chinh  20-8-2006_KH TPCP vung TNB (03-1-2012)" xfId="4094"/>
    <cellStyle name="T_du toan dieu chinh  20-8-2006_KH TPCP vung TNB (03-1-2012) 2" xfId="3474"/>
    <cellStyle name="T_du toan dieu chinh  20-8-2006_KH TPCP vung TNB (03-1-2012) 2 2" xfId="4911"/>
    <cellStyle name="T_du toan dieu chinh  20-8-2006_KH TPCP vung TNB (03-1-2012) 2 3" xfId="5685"/>
    <cellStyle name="T_du toan dieu chinh  20-8-2006_KH TPCP vung TNB (03-1-2012) 3" xfId="5207"/>
    <cellStyle name="T_du toan dieu chinh  20-8-2006_KH TPCP vung TNB (03-1-2012) 4" xfId="5988"/>
    <cellStyle name="T_giao KH 2011 ngay 10-12-2010" xfId="2176"/>
    <cellStyle name="T_giao KH 2011 ngay 10-12-2010 2" xfId="2145"/>
    <cellStyle name="T_giao KH 2011 ngay 10-12-2010 2 2" xfId="4656"/>
    <cellStyle name="T_giao KH 2011 ngay 10-12-2010 2 3" xfId="6132"/>
    <cellStyle name="T_giao KH 2011 ngay 10-12-2010 3" xfId="4660"/>
    <cellStyle name="T_giao KH 2011 ngay 10-12-2010 4" xfId="5465"/>
    <cellStyle name="T_giao KH 2011 ngay 10-12-2010_!1 1 bao cao giao KH ve HTCMT vung TNB   12-12-2011" xfId="4095"/>
    <cellStyle name="T_giao KH 2011 ngay 10-12-2010_!1 1 bao cao giao KH ve HTCMT vung TNB   12-12-2011 2" xfId="2774"/>
    <cellStyle name="T_giao KH 2011 ngay 10-12-2010_!1 1 bao cao giao KH ve HTCMT vung TNB   12-12-2011 2 2" xfId="4746"/>
    <cellStyle name="T_giao KH 2011 ngay 10-12-2010_!1 1 bao cao giao KH ve HTCMT vung TNB   12-12-2011 2 3" xfId="6019"/>
    <cellStyle name="T_giao KH 2011 ngay 10-12-2010_!1 1 bao cao giao KH ve HTCMT vung TNB   12-12-2011 3" xfId="5208"/>
    <cellStyle name="T_giao KH 2011 ngay 10-12-2010_!1 1 bao cao giao KH ve HTCMT vung TNB   12-12-2011 4" xfId="5896"/>
    <cellStyle name="T_giao KH 2011 ngay 10-12-2010_KH TPCP vung TNB (03-1-2012)" xfId="3783"/>
    <cellStyle name="T_giao KH 2011 ngay 10-12-2010_KH TPCP vung TNB (03-1-2012) 2" xfId="3786"/>
    <cellStyle name="T_giao KH 2011 ngay 10-12-2010_KH TPCP vung TNB (03-1-2012) 2 2" xfId="4981"/>
    <cellStyle name="T_giao KH 2011 ngay 10-12-2010_KH TPCP vung TNB (03-1-2012) 2 3" xfId="6202"/>
    <cellStyle name="T_giao KH 2011 ngay 10-12-2010_KH TPCP vung TNB (03-1-2012) 3" xfId="4980"/>
    <cellStyle name="T_giao KH 2011 ngay 10-12-2010_KH TPCP vung TNB (03-1-2012) 4" xfId="5894"/>
    <cellStyle name="T_Ht-PTq1-03" xfId="944"/>
    <cellStyle name="T_Ht-PTq1-03 2" xfId="3373"/>
    <cellStyle name="T_Ht-PTq1-03 2 2" xfId="4874"/>
    <cellStyle name="T_Ht-PTq1-03 2 3" xfId="5554"/>
    <cellStyle name="T_Ht-PTq1-03 3" xfId="4450"/>
    <cellStyle name="T_Ht-PTq1-03 4" xfId="5655"/>
    <cellStyle name="T_Ht-PTq1-03_!1 1 bao cao giao KH ve HTCMT vung TNB   12-12-2011" xfId="4096"/>
    <cellStyle name="T_Ht-PTq1-03_!1 1 bao cao giao KH ve HTCMT vung TNB   12-12-2011 2" xfId="342"/>
    <cellStyle name="T_Ht-PTq1-03_!1 1 bao cao giao KH ve HTCMT vung TNB   12-12-2011 2 2" xfId="4378"/>
    <cellStyle name="T_Ht-PTq1-03_!1 1 bao cao giao KH ve HTCMT vung TNB   12-12-2011 2 3" xfId="5419"/>
    <cellStyle name="T_Ht-PTq1-03_!1 1 bao cao giao KH ve HTCMT vung TNB   12-12-2011 3" xfId="5209"/>
    <cellStyle name="T_Ht-PTq1-03_!1 1 bao cao giao KH ve HTCMT vung TNB   12-12-2011 4" xfId="5989"/>
    <cellStyle name="T_Ht-PTq1-03_kien giang 2" xfId="4097"/>
    <cellStyle name="T_Ht-PTq1-03_kien giang 2 2" xfId="2816"/>
    <cellStyle name="T_Ht-PTq1-03_kien giang 2 2 2" xfId="4753"/>
    <cellStyle name="T_Ht-PTq1-03_kien giang 2 2 3" xfId="6137"/>
    <cellStyle name="T_Ht-PTq1-03_kien giang 2 3" xfId="5210"/>
    <cellStyle name="T_Ht-PTq1-03_kien giang 2 4" xfId="5804"/>
    <cellStyle name="T_Ke hoach KTXH  nam 2009_PKT thang 11 nam 2008" xfId="200"/>
    <cellStyle name="T_Ke hoach KTXH  nam 2009_PKT thang 11 nam 2008 2" xfId="1372"/>
    <cellStyle name="T_Ke hoach KTXH  nam 2009_PKT thang 11 nam 2008 2 2" xfId="4514"/>
    <cellStyle name="T_Ke hoach KTXH  nam 2009_PKT thang 11 nam 2008 2 3" xfId="6091"/>
    <cellStyle name="T_Ke hoach KTXH  nam 2009_PKT thang 11 nam 2008 3" xfId="4350"/>
    <cellStyle name="T_Ke hoach KTXH  nam 2009_PKT thang 11 nam 2008 4" xfId="5616"/>
    <cellStyle name="T_Ke hoach KTXH  nam 2009_PKT thang 11 nam 2008_!1 1 bao cao giao KH ve HTCMT vung TNB   12-12-2011" xfId="772"/>
    <cellStyle name="T_Ke hoach KTXH  nam 2009_PKT thang 11 nam 2008_!1 1 bao cao giao KH ve HTCMT vung TNB   12-12-2011 2" xfId="3069"/>
    <cellStyle name="T_Ke hoach KTXH  nam 2009_PKT thang 11 nam 2008_!1 1 bao cao giao KH ve HTCMT vung TNB   12-12-2011 2 2" xfId="4797"/>
    <cellStyle name="T_Ke hoach KTXH  nam 2009_PKT thang 11 nam 2008_!1 1 bao cao giao KH ve HTCMT vung TNB   12-12-2011 2 3" xfId="6121"/>
    <cellStyle name="T_Ke hoach KTXH  nam 2009_PKT thang 11 nam 2008_!1 1 bao cao giao KH ve HTCMT vung TNB   12-12-2011 3" xfId="4431"/>
    <cellStyle name="T_Ke hoach KTXH  nam 2009_PKT thang 11 nam 2008_!1 1 bao cao giao KH ve HTCMT vung TNB   12-12-2011 4" xfId="6193"/>
    <cellStyle name="T_Ke hoach KTXH  nam 2009_PKT thang 11 nam 2008_KH TPCP vung TNB (03-1-2012)" xfId="1588"/>
    <cellStyle name="T_Ke hoach KTXH  nam 2009_PKT thang 11 nam 2008_KH TPCP vung TNB (03-1-2012) 2" xfId="4032"/>
    <cellStyle name="T_Ke hoach KTXH  nam 2009_PKT thang 11 nam 2008_KH TPCP vung TNB (03-1-2012) 2 2" xfId="5145"/>
    <cellStyle name="T_Ke hoach KTXH  nam 2009_PKT thang 11 nam 2008_KH TPCP vung TNB (03-1-2012) 2 3" xfId="5776"/>
    <cellStyle name="T_Ke hoach KTXH  nam 2009_PKT thang 11 nam 2008_KH TPCP vung TNB (03-1-2012) 3" xfId="4544"/>
    <cellStyle name="T_Ke hoach KTXH  nam 2009_PKT thang 11 nam 2008_KH TPCP vung TNB (03-1-2012) 4" xfId="5759"/>
    <cellStyle name="T_Ket qua dau thau" xfId="2136"/>
    <cellStyle name="T_Ket qua dau thau 2" xfId="826"/>
    <cellStyle name="T_Ket qua dau thau 2 2" xfId="4434"/>
    <cellStyle name="T_Ket qua dau thau 2 3" xfId="5647"/>
    <cellStyle name="T_Ket qua dau thau 3" xfId="4652"/>
    <cellStyle name="T_Ket qua dau thau 4" xfId="5742"/>
    <cellStyle name="T_Ket qua dau thau_!1 1 bao cao giao KH ve HTCMT vung TNB   12-12-2011" xfId="4098"/>
    <cellStyle name="T_Ket qua dau thau_!1 1 bao cao giao KH ve HTCMT vung TNB   12-12-2011 2" xfId="4099"/>
    <cellStyle name="T_Ket qua dau thau_!1 1 bao cao giao KH ve HTCMT vung TNB   12-12-2011 2 2" xfId="5212"/>
    <cellStyle name="T_Ket qua dau thau_!1 1 bao cao giao KH ve HTCMT vung TNB   12-12-2011 2 3" xfId="6156"/>
    <cellStyle name="T_Ket qua dau thau_!1 1 bao cao giao KH ve HTCMT vung TNB   12-12-2011 3" xfId="5211"/>
    <cellStyle name="T_Ket qua dau thau_!1 1 bao cao giao KH ve HTCMT vung TNB   12-12-2011 4" xfId="5916"/>
    <cellStyle name="T_Ket qua dau thau_KH TPCP vung TNB (03-1-2012)" xfId="854"/>
    <cellStyle name="T_Ket qua dau thau_KH TPCP vung TNB (03-1-2012) 2" xfId="2028"/>
    <cellStyle name="T_Ket qua dau thau_KH TPCP vung TNB (03-1-2012) 2 2" xfId="4626"/>
    <cellStyle name="T_Ket qua dau thau_KH TPCP vung TNB (03-1-2012) 2 3" xfId="5714"/>
    <cellStyle name="T_Ket qua dau thau_KH TPCP vung TNB (03-1-2012) 3" xfId="4439"/>
    <cellStyle name="T_Ket qua dau thau_KH TPCP vung TNB (03-1-2012) 4" xfId="5377"/>
    <cellStyle name="T_Ket qua phan bo von nam 2008" xfId="91"/>
    <cellStyle name="T_Ket qua phan bo von nam 2008 2" xfId="4100"/>
    <cellStyle name="T_Ket qua phan bo von nam 2008 2 2" xfId="5213"/>
    <cellStyle name="T_Ket qua phan bo von nam 2008 2 3" xfId="5990"/>
    <cellStyle name="T_Ket qua phan bo von nam 2008 3" xfId="4336"/>
    <cellStyle name="T_Ket qua phan bo von nam 2008 4" xfId="5593"/>
    <cellStyle name="T_Ket qua phan bo von nam 2008_!1 1 bao cao giao KH ve HTCMT vung TNB   12-12-2011" xfId="4101"/>
    <cellStyle name="T_Ket qua phan bo von nam 2008_!1 1 bao cao giao KH ve HTCMT vung TNB   12-12-2011 2" xfId="1810"/>
    <cellStyle name="T_Ket qua phan bo von nam 2008_!1 1 bao cao giao KH ve HTCMT vung TNB   12-12-2011 2 2" xfId="4577"/>
    <cellStyle name="T_Ket qua phan bo von nam 2008_!1 1 bao cao giao KH ve HTCMT vung TNB   12-12-2011 2 3" xfId="5689"/>
    <cellStyle name="T_Ket qua phan bo von nam 2008_!1 1 bao cao giao KH ve HTCMT vung TNB   12-12-2011 3" xfId="5214"/>
    <cellStyle name="T_Ket qua phan bo von nam 2008_!1 1 bao cao giao KH ve HTCMT vung TNB   12-12-2011 4" xfId="6203"/>
    <cellStyle name="T_Ket qua phan bo von nam 2008_KH TPCP vung TNB (03-1-2012)" xfId="2633"/>
    <cellStyle name="T_Ket qua phan bo von nam 2008_KH TPCP vung TNB (03-1-2012) 2" xfId="4102"/>
    <cellStyle name="T_Ket qua phan bo von nam 2008_KH TPCP vung TNB (03-1-2012) 2 2" xfId="5215"/>
    <cellStyle name="T_Ket qua phan bo von nam 2008_KH TPCP vung TNB (03-1-2012) 2 3" xfId="6174"/>
    <cellStyle name="T_Ket qua phan bo von nam 2008_KH TPCP vung TNB (03-1-2012) 3" xfId="4720"/>
    <cellStyle name="T_Ket qua phan bo von nam 2008_KH TPCP vung TNB (03-1-2012) 4" xfId="6135"/>
    <cellStyle name="T_KH 2011-2015" xfId="3834"/>
    <cellStyle name="T_KH 2011-2015 2" xfId="4984"/>
    <cellStyle name="T_KH 2011-2015 3" xfId="5899"/>
    <cellStyle name="T_KH TPCP vung TNB (03-1-2012)" xfId="3561"/>
    <cellStyle name="T_KH TPCP vung TNB (03-1-2012) 2" xfId="4012"/>
    <cellStyle name="T_KH TPCP vung TNB (03-1-2012) 2 2" xfId="5125"/>
    <cellStyle name="T_KH TPCP vung TNB (03-1-2012) 2 3" xfId="5957"/>
    <cellStyle name="T_KH TPCP vung TNB (03-1-2012) 3" xfId="4937"/>
    <cellStyle name="T_KH TPCP vung TNB (03-1-2012) 4" xfId="5870"/>
    <cellStyle name="T_KH XDCB_2008 lan 2 sua ngay 10-11" xfId="4090"/>
    <cellStyle name="T_KH XDCB_2008 lan 2 sua ngay 10-11 2" xfId="3718"/>
    <cellStyle name="T_KH XDCB_2008 lan 2 sua ngay 10-11 2 2" xfId="4966"/>
    <cellStyle name="T_KH XDCB_2008 lan 2 sua ngay 10-11 2 3" xfId="5767"/>
    <cellStyle name="T_KH XDCB_2008 lan 2 sua ngay 10-11 3" xfId="5203"/>
    <cellStyle name="T_KH XDCB_2008 lan 2 sua ngay 10-11 4" xfId="5858"/>
    <cellStyle name="T_KH XDCB_2008 lan 2 sua ngay 10-11_!1 1 bao cao giao KH ve HTCMT vung TNB   12-12-2011" xfId="2205"/>
    <cellStyle name="T_KH XDCB_2008 lan 2 sua ngay 10-11_!1 1 bao cao giao KH ve HTCMT vung TNB   12-12-2011 2" xfId="3667"/>
    <cellStyle name="T_KH XDCB_2008 lan 2 sua ngay 10-11_!1 1 bao cao giao KH ve HTCMT vung TNB   12-12-2011 2 2" xfId="4955"/>
    <cellStyle name="T_KH XDCB_2008 lan 2 sua ngay 10-11_!1 1 bao cao giao KH ve HTCMT vung TNB   12-12-2011 2 3" xfId="6038"/>
    <cellStyle name="T_KH XDCB_2008 lan 2 sua ngay 10-11_!1 1 bao cao giao KH ve HTCMT vung TNB   12-12-2011 3" xfId="4666"/>
    <cellStyle name="T_KH XDCB_2008 lan 2 sua ngay 10-11_!1 1 bao cao giao KH ve HTCMT vung TNB   12-12-2011 4" xfId="5722"/>
    <cellStyle name="T_KH XDCB_2008 lan 2 sua ngay 10-11_KH TPCP vung TNB (03-1-2012)" xfId="4103"/>
    <cellStyle name="T_KH XDCB_2008 lan 2 sua ngay 10-11_KH TPCP vung TNB (03-1-2012) 2" xfId="1259"/>
    <cellStyle name="T_KH XDCB_2008 lan 2 sua ngay 10-11_KH TPCP vung TNB (03-1-2012) 2 2" xfId="4497"/>
    <cellStyle name="T_KH XDCB_2008 lan 2 sua ngay 10-11_KH TPCP vung TNB (03-1-2012) 2 3" xfId="6092"/>
    <cellStyle name="T_KH XDCB_2008 lan 2 sua ngay 10-11_KH TPCP vung TNB (03-1-2012) 3" xfId="5216"/>
    <cellStyle name="T_KH XDCB_2008 lan 2 sua ngay 10-11_KH TPCP vung TNB (03-1-2012) 4" xfId="5576"/>
    <cellStyle name="T_kien giang 2" xfId="3328"/>
    <cellStyle name="T_kien giang 2 2" xfId="3181"/>
    <cellStyle name="T_kien giang 2 2 2" xfId="4814"/>
    <cellStyle name="T_kien giang 2 2 3" xfId="5824"/>
    <cellStyle name="T_kien giang 2 3" xfId="4859"/>
    <cellStyle name="T_kien giang 2 4" xfId="5381"/>
    <cellStyle name="T_Me_Tri_6_07" xfId="1150"/>
    <cellStyle name="T_Me_Tri_6_07 2" xfId="227"/>
    <cellStyle name="T_Me_Tri_6_07 2 2" xfId="4357"/>
    <cellStyle name="T_Me_Tri_6_07 2 3" xfId="5400"/>
    <cellStyle name="T_Me_Tri_6_07 3" xfId="4476"/>
    <cellStyle name="T_Me_Tri_6_07 4" xfId="5498"/>
    <cellStyle name="T_Me_Tri_6_07_!1 1 bao cao giao KH ve HTCMT vung TNB   12-12-2011" xfId="3977"/>
    <cellStyle name="T_Me_Tri_6_07_!1 1 bao cao giao KH ve HTCMT vung TNB   12-12-2011 2" xfId="1990"/>
    <cellStyle name="T_Me_Tri_6_07_!1 1 bao cao giao KH ve HTCMT vung TNB   12-12-2011 2 2" xfId="4621"/>
    <cellStyle name="T_Me_Tri_6_07_!1 1 bao cao giao KH ve HTCMT vung TNB   12-12-2011 2 3" xfId="5713"/>
    <cellStyle name="T_Me_Tri_6_07_!1 1 bao cao giao KH ve HTCMT vung TNB   12-12-2011 3" xfId="5093"/>
    <cellStyle name="T_Me_Tri_6_07_!1 1 bao cao giao KH ve HTCMT vung TNB   12-12-2011 4" xfId="5728"/>
    <cellStyle name="T_Me_Tri_6_07_Bieu4HTMT" xfId="1475"/>
    <cellStyle name="T_Me_Tri_6_07_Bieu4HTMT 2" xfId="2293"/>
    <cellStyle name="T_Me_Tri_6_07_Bieu4HTMT 2 2" xfId="4678"/>
    <cellStyle name="T_Me_Tri_6_07_Bieu4HTMT 2 3" xfId="5368"/>
    <cellStyle name="T_Me_Tri_6_07_Bieu4HTMT 3" xfId="4531"/>
    <cellStyle name="T_Me_Tri_6_07_Bieu4HTMT 4" xfId="5492"/>
    <cellStyle name="T_Me_Tri_6_07_Bieu4HTMT_!1 1 bao cao giao KH ve HTCMT vung TNB   12-12-2011" xfId="3336"/>
    <cellStyle name="T_Me_Tri_6_07_Bieu4HTMT_!1 1 bao cao giao KH ve HTCMT vung TNB   12-12-2011 2" xfId="3253"/>
    <cellStyle name="T_Me_Tri_6_07_Bieu4HTMT_!1 1 bao cao giao KH ve HTCMT vung TNB   12-12-2011 2 2" xfId="4843"/>
    <cellStyle name="T_Me_Tri_6_07_Bieu4HTMT_!1 1 bao cao giao KH ve HTCMT vung TNB   12-12-2011 2 3" xfId="5839"/>
    <cellStyle name="T_Me_Tri_6_07_Bieu4HTMT_!1 1 bao cao giao KH ve HTCMT vung TNB   12-12-2011 3" xfId="4862"/>
    <cellStyle name="T_Me_Tri_6_07_Bieu4HTMT_!1 1 bao cao giao KH ve HTCMT vung TNB   12-12-2011 4" xfId="5856"/>
    <cellStyle name="T_Me_Tri_6_07_Bieu4HTMT_KH TPCP vung TNB (03-1-2012)" xfId="4104"/>
    <cellStyle name="T_Me_Tri_6_07_Bieu4HTMT_KH TPCP vung TNB (03-1-2012) 2" xfId="1335"/>
    <cellStyle name="T_Me_Tri_6_07_Bieu4HTMT_KH TPCP vung TNB (03-1-2012) 2 2" xfId="4507"/>
    <cellStyle name="T_Me_Tri_6_07_Bieu4HTMT_KH TPCP vung TNB (03-1-2012) 2 3" xfId="5373"/>
    <cellStyle name="T_Me_Tri_6_07_Bieu4HTMT_KH TPCP vung TNB (03-1-2012) 3" xfId="5217"/>
    <cellStyle name="T_Me_Tri_6_07_Bieu4HTMT_KH TPCP vung TNB (03-1-2012) 4" xfId="6082"/>
    <cellStyle name="T_Me_Tri_6_07_KH TPCP vung TNB (03-1-2012)" xfId="3123"/>
    <cellStyle name="T_Me_Tri_6_07_KH TPCP vung TNB (03-1-2012) 2" xfId="531"/>
    <cellStyle name="T_Me_Tri_6_07_KH TPCP vung TNB (03-1-2012) 2 2" xfId="4404"/>
    <cellStyle name="T_Me_Tri_6_07_KH TPCP vung TNB (03-1-2012) 2 3" xfId="5548"/>
    <cellStyle name="T_Me_Tri_6_07_KH TPCP vung TNB (03-1-2012) 3" xfId="4804"/>
    <cellStyle name="T_Me_Tri_6_07_KH TPCP vung TNB (03-1-2012) 4" xfId="5818"/>
    <cellStyle name="T_N2 thay dat (N1-1)" xfId="3200"/>
    <cellStyle name="T_N2 thay dat (N1-1) 2" xfId="105"/>
    <cellStyle name="T_N2 thay dat (N1-1) 2 2" xfId="4338"/>
    <cellStyle name="T_N2 thay dat (N1-1) 2 3" xfId="5596"/>
    <cellStyle name="T_N2 thay dat (N1-1) 3" xfId="4821"/>
    <cellStyle name="T_N2 thay dat (N1-1) 4" xfId="5852"/>
    <cellStyle name="T_N2 thay dat (N1-1)_!1 1 bao cao giao KH ve HTCMT vung TNB   12-12-2011" xfId="4105"/>
    <cellStyle name="T_N2 thay dat (N1-1)_!1 1 bao cao giao KH ve HTCMT vung TNB   12-12-2011 2" xfId="4106"/>
    <cellStyle name="T_N2 thay dat (N1-1)_!1 1 bao cao giao KH ve HTCMT vung TNB   12-12-2011 2 2" xfId="5219"/>
    <cellStyle name="T_N2 thay dat (N1-1)_!1 1 bao cao giao KH ve HTCMT vung TNB   12-12-2011 2 3" xfId="5477"/>
    <cellStyle name="T_N2 thay dat (N1-1)_!1 1 bao cao giao KH ve HTCMT vung TNB   12-12-2011 3" xfId="5218"/>
    <cellStyle name="T_N2 thay dat (N1-1)_!1 1 bao cao giao KH ve HTCMT vung TNB   12-12-2011 4" xfId="5971"/>
    <cellStyle name="T_N2 thay dat (N1-1)_Bieu4HTMT" xfId="4107"/>
    <cellStyle name="T_N2 thay dat (N1-1)_Bieu4HTMT 2" xfId="2235"/>
    <cellStyle name="T_N2 thay dat (N1-1)_Bieu4HTMT 2 2" xfId="4670"/>
    <cellStyle name="T_N2 thay dat (N1-1)_Bieu4HTMT 2 3" xfId="6051"/>
    <cellStyle name="T_N2 thay dat (N1-1)_Bieu4HTMT 3" xfId="5220"/>
    <cellStyle name="T_N2 thay dat (N1-1)_Bieu4HTMT 4" xfId="5872"/>
    <cellStyle name="T_N2 thay dat (N1-1)_Bieu4HTMT_!1 1 bao cao giao KH ve HTCMT vung TNB   12-12-2011" xfId="1703"/>
    <cellStyle name="T_N2 thay dat (N1-1)_Bieu4HTMT_!1 1 bao cao giao KH ve HTCMT vung TNB   12-12-2011 2" xfId="4109"/>
    <cellStyle name="T_N2 thay dat (N1-1)_Bieu4HTMT_!1 1 bao cao giao KH ve HTCMT vung TNB   12-12-2011 2 2" xfId="5222"/>
    <cellStyle name="T_N2 thay dat (N1-1)_Bieu4HTMT_!1 1 bao cao giao KH ve HTCMT vung TNB   12-12-2011 2 3" xfId="5874"/>
    <cellStyle name="T_N2 thay dat (N1-1)_Bieu4HTMT_!1 1 bao cao giao KH ve HTCMT vung TNB   12-12-2011 3" xfId="4559"/>
    <cellStyle name="T_N2 thay dat (N1-1)_Bieu4HTMT_!1 1 bao cao giao KH ve HTCMT vung TNB   12-12-2011 4" xfId="5466"/>
    <cellStyle name="T_N2 thay dat (N1-1)_Bieu4HTMT_KH TPCP vung TNB (03-1-2012)" xfId="1488"/>
    <cellStyle name="T_N2 thay dat (N1-1)_Bieu4HTMT_KH TPCP vung TNB (03-1-2012) 2" xfId="1879"/>
    <cellStyle name="T_N2 thay dat (N1-1)_Bieu4HTMT_KH TPCP vung TNB (03-1-2012) 2 2" xfId="4596"/>
    <cellStyle name="T_N2 thay dat (N1-1)_Bieu4HTMT_KH TPCP vung TNB (03-1-2012) 2 3" xfId="5698"/>
    <cellStyle name="T_N2 thay dat (N1-1)_Bieu4HTMT_KH TPCP vung TNB (03-1-2012) 3" xfId="4534"/>
    <cellStyle name="T_N2 thay dat (N1-1)_Bieu4HTMT_KH TPCP vung TNB (03-1-2012) 4" xfId="6056"/>
    <cellStyle name="T_N2 thay dat (N1-1)_KH TPCP vung TNB (03-1-2012)" xfId="1932"/>
    <cellStyle name="T_N2 thay dat (N1-1)_KH TPCP vung TNB (03-1-2012) 2" xfId="1107"/>
    <cellStyle name="T_N2 thay dat (N1-1)_KH TPCP vung TNB (03-1-2012) 2 2" xfId="4470"/>
    <cellStyle name="T_N2 thay dat (N1-1)_KH TPCP vung TNB (03-1-2012) 2 3" xfId="5512"/>
    <cellStyle name="T_N2 thay dat (N1-1)_KH TPCP vung TNB (03-1-2012) 3" xfId="4607"/>
    <cellStyle name="T_N2 thay dat (N1-1)_KH TPCP vung TNB (03-1-2012) 4" xfId="5817"/>
    <cellStyle name="T_Phuong an can doi nam 2008" xfId="4110"/>
    <cellStyle name="T_Phuong an can doi nam 2008 2" xfId="149"/>
    <cellStyle name="T_Phuong an can doi nam 2008 2 2" xfId="4345"/>
    <cellStyle name="T_Phuong an can doi nam 2008 2 3" xfId="5605"/>
    <cellStyle name="T_Phuong an can doi nam 2008 3" xfId="5223"/>
    <cellStyle name="T_Phuong an can doi nam 2008 4" xfId="5431"/>
    <cellStyle name="T_Phuong an can doi nam 2008_!1 1 bao cao giao KH ve HTCMT vung TNB   12-12-2011" xfId="4111"/>
    <cellStyle name="T_Phuong an can doi nam 2008_!1 1 bao cao giao KH ve HTCMT vung TNB   12-12-2011 2" xfId="326"/>
    <cellStyle name="T_Phuong an can doi nam 2008_!1 1 bao cao giao KH ve HTCMT vung TNB   12-12-2011 2 2" xfId="4375"/>
    <cellStyle name="T_Phuong an can doi nam 2008_!1 1 bao cao giao KH ve HTCMT vung TNB   12-12-2011 2 3" xfId="5413"/>
    <cellStyle name="T_Phuong an can doi nam 2008_!1 1 bao cao giao KH ve HTCMT vung TNB   12-12-2011 3" xfId="5224"/>
    <cellStyle name="T_Phuong an can doi nam 2008_!1 1 bao cao giao KH ve HTCMT vung TNB   12-12-2011 4" xfId="5991"/>
    <cellStyle name="T_Phuong an can doi nam 2008_KH TPCP vung TNB (03-1-2012)" xfId="951"/>
    <cellStyle name="T_Phuong an can doi nam 2008_KH TPCP vung TNB (03-1-2012) 2" xfId="1996"/>
    <cellStyle name="T_Phuong an can doi nam 2008_KH TPCP vung TNB (03-1-2012) 2 2" xfId="4622"/>
    <cellStyle name="T_Phuong an can doi nam 2008_KH TPCP vung TNB (03-1-2012) 2 3" xfId="5645"/>
    <cellStyle name="T_Phuong an can doi nam 2008_KH TPCP vung TNB (03-1-2012) 3" xfId="4454"/>
    <cellStyle name="T_Phuong an can doi nam 2008_KH TPCP vung TNB (03-1-2012) 4" xfId="5657"/>
    <cellStyle name="T_Seagame(BTL)" xfId="3696"/>
    <cellStyle name="T_Seagame(BTL) 2" xfId="2756"/>
    <cellStyle name="T_So GTVT" xfId="3241"/>
    <cellStyle name="T_So GTVT 2" xfId="4112"/>
    <cellStyle name="T_So GTVT 2 2" xfId="5225"/>
    <cellStyle name="T_So GTVT 2 3" xfId="5835"/>
    <cellStyle name="T_So GTVT 3" xfId="4840"/>
    <cellStyle name="T_So GTVT 4" xfId="6045"/>
    <cellStyle name="T_So GTVT_!1 1 bao cao giao KH ve HTCMT vung TNB   12-12-2011" xfId="4113"/>
    <cellStyle name="T_So GTVT_!1 1 bao cao giao KH ve HTCMT vung TNB   12-12-2011 2" xfId="4115"/>
    <cellStyle name="T_So GTVT_!1 1 bao cao giao KH ve HTCMT vung TNB   12-12-2011 2 2" xfId="5228"/>
    <cellStyle name="T_So GTVT_!1 1 bao cao giao KH ve HTCMT vung TNB   12-12-2011 2 3" xfId="5993"/>
    <cellStyle name="T_So GTVT_!1 1 bao cao giao KH ve HTCMT vung TNB   12-12-2011 3" xfId="5226"/>
    <cellStyle name="T_So GTVT_!1 1 bao cao giao KH ve HTCMT vung TNB   12-12-2011 4" xfId="5992"/>
    <cellStyle name="T_So GTVT_KH TPCP vung TNB (03-1-2012)" xfId="3261"/>
    <cellStyle name="T_So GTVT_KH TPCP vung TNB (03-1-2012) 2" xfId="4116"/>
    <cellStyle name="T_So GTVT_KH TPCP vung TNB (03-1-2012) 2 2" xfId="5229"/>
    <cellStyle name="T_So GTVT_KH TPCP vung TNB (03-1-2012) 2 3" xfId="5928"/>
    <cellStyle name="T_So GTVT_KH TPCP vung TNB (03-1-2012) 3" xfId="4845"/>
    <cellStyle name="T_So GTVT_KH TPCP vung TNB (03-1-2012) 4" xfId="5841"/>
    <cellStyle name="T_tai co cau dau tu (tong hop)1" xfId="2516"/>
    <cellStyle name="T_tai co cau dau tu (tong hop)1 2" xfId="4709"/>
    <cellStyle name="T_tai co cau dau tu (tong hop)1 3" xfId="5510"/>
    <cellStyle name="T_TDT + duong(8-5-07)" xfId="3905"/>
    <cellStyle name="T_TDT + duong(8-5-07) 2" xfId="4117"/>
    <cellStyle name="T_TDT + duong(8-5-07) 2 2" xfId="5230"/>
    <cellStyle name="T_TDT + duong(8-5-07) 2 3" xfId="5994"/>
    <cellStyle name="T_TDT + duong(8-5-07) 3" xfId="5021"/>
    <cellStyle name="T_TDT + duong(8-5-07) 4" xfId="6052"/>
    <cellStyle name="T_TDT + duong(8-5-07)_!1 1 bao cao giao KH ve HTCMT vung TNB   12-12-2011" xfId="3711"/>
    <cellStyle name="T_TDT + duong(8-5-07)_!1 1 bao cao giao KH ve HTCMT vung TNB   12-12-2011 2" xfId="2905"/>
    <cellStyle name="T_TDT + duong(8-5-07)_!1 1 bao cao giao KH ve HTCMT vung TNB   12-12-2011 2 2" xfId="4766"/>
    <cellStyle name="T_TDT + duong(8-5-07)_!1 1 bao cao giao KH ve HTCMT vung TNB   12-12-2011 2 3" xfId="5526"/>
    <cellStyle name="T_TDT + duong(8-5-07)_!1 1 bao cao giao KH ve HTCMT vung TNB   12-12-2011 3" xfId="4964"/>
    <cellStyle name="T_TDT + duong(8-5-07)_!1 1 bao cao giao KH ve HTCMT vung TNB   12-12-2011 4" xfId="5885"/>
    <cellStyle name="T_TDT + duong(8-5-07)_Bieu4HTMT" xfId="1716"/>
    <cellStyle name="T_TDT + duong(8-5-07)_Bieu4HTMT 2" xfId="4118"/>
    <cellStyle name="T_TDT + duong(8-5-07)_Bieu4HTMT 2 2" xfId="5231"/>
    <cellStyle name="T_TDT + duong(8-5-07)_Bieu4HTMT 2 3" xfId="6043"/>
    <cellStyle name="T_TDT + duong(8-5-07)_Bieu4HTMT 3" xfId="4561"/>
    <cellStyle name="T_TDT + duong(8-5-07)_Bieu4HTMT 4" xfId="5374"/>
    <cellStyle name="T_TDT + duong(8-5-07)_Bieu4HTMT_!1 1 bao cao giao KH ve HTCMT vung TNB   12-12-2011" xfId="1388"/>
    <cellStyle name="T_TDT + duong(8-5-07)_Bieu4HTMT_!1 1 bao cao giao KH ve HTCMT vung TNB   12-12-2011 2" xfId="4119"/>
    <cellStyle name="T_TDT + duong(8-5-07)_Bieu4HTMT_!1 1 bao cao giao KH ve HTCMT vung TNB   12-12-2011 2 2" xfId="5232"/>
    <cellStyle name="T_TDT + duong(8-5-07)_Bieu4HTMT_!1 1 bao cao giao KH ve HTCMT vung TNB   12-12-2011 2 3" xfId="5995"/>
    <cellStyle name="T_TDT + duong(8-5-07)_Bieu4HTMT_!1 1 bao cao giao KH ve HTCMT vung TNB   12-12-2011 3" xfId="4516"/>
    <cellStyle name="T_TDT + duong(8-5-07)_Bieu4HTMT_!1 1 bao cao giao KH ve HTCMT vung TNB   12-12-2011 4" xfId="5744"/>
    <cellStyle name="T_TDT + duong(8-5-07)_Bieu4HTMT_KH TPCP vung TNB (03-1-2012)" xfId="1788"/>
    <cellStyle name="T_TDT + duong(8-5-07)_Bieu4HTMT_KH TPCP vung TNB (03-1-2012) 2" xfId="1657"/>
    <cellStyle name="T_TDT + duong(8-5-07)_Bieu4HTMT_KH TPCP vung TNB (03-1-2012) 2 2" xfId="4550"/>
    <cellStyle name="T_TDT + duong(8-5-07)_Bieu4HTMT_KH TPCP vung TNB (03-1-2012) 2 3" xfId="6101"/>
    <cellStyle name="T_TDT + duong(8-5-07)_Bieu4HTMT_KH TPCP vung TNB (03-1-2012) 3" xfId="4570"/>
    <cellStyle name="T_TDT + duong(8-5-07)_Bieu4HTMT_KH TPCP vung TNB (03-1-2012) 4" xfId="5686"/>
    <cellStyle name="T_TDT + duong(8-5-07)_KH TPCP vung TNB (03-1-2012)" xfId="3321"/>
    <cellStyle name="T_TDT + duong(8-5-07)_KH TPCP vung TNB (03-1-2012) 2" xfId="1329"/>
    <cellStyle name="T_TDT + duong(8-5-07)_KH TPCP vung TNB (03-1-2012) 2 2" xfId="4506"/>
    <cellStyle name="T_TDT + duong(8-5-07)_KH TPCP vung TNB (03-1-2012) 2 3" xfId="5987"/>
    <cellStyle name="T_TDT + duong(8-5-07)_KH TPCP vung TNB (03-1-2012) 3" xfId="4857"/>
    <cellStyle name="T_TDT + duong(8-5-07)_KH TPCP vung TNB (03-1-2012) 4" xfId="5854"/>
    <cellStyle name="T_tham_tra_du_toan" xfId="2475"/>
    <cellStyle name="T_tham_tra_du_toan 2" xfId="416"/>
    <cellStyle name="T_tham_tra_du_toan 2 2" xfId="4387"/>
    <cellStyle name="T_tham_tra_du_toan 2 3" xfId="5886"/>
    <cellStyle name="T_tham_tra_du_toan 3" xfId="4705"/>
    <cellStyle name="T_tham_tra_du_toan 4" xfId="5865"/>
    <cellStyle name="T_tham_tra_du_toan_!1 1 bao cao giao KH ve HTCMT vung TNB   12-12-2011" xfId="3693"/>
    <cellStyle name="T_tham_tra_du_toan_!1 1 bao cao giao KH ve HTCMT vung TNB   12-12-2011 2" xfId="4120"/>
    <cellStyle name="T_tham_tra_du_toan_!1 1 bao cao giao KH ve HTCMT vung TNB   12-12-2011 2 2" xfId="5233"/>
    <cellStyle name="T_tham_tra_du_toan_!1 1 bao cao giao KH ve HTCMT vung TNB   12-12-2011 2 3" xfId="5963"/>
    <cellStyle name="T_tham_tra_du_toan_!1 1 bao cao giao KH ve HTCMT vung TNB   12-12-2011 3" xfId="4958"/>
    <cellStyle name="T_tham_tra_du_toan_!1 1 bao cao giao KH ve HTCMT vung TNB   12-12-2011 4" xfId="5547"/>
    <cellStyle name="T_tham_tra_du_toan_Bieu4HTMT" xfId="3867"/>
    <cellStyle name="T_tham_tra_du_toan_Bieu4HTMT 2" xfId="1976"/>
    <cellStyle name="T_tham_tra_du_toan_Bieu4HTMT 2 2" xfId="4618"/>
    <cellStyle name="T_tham_tra_du_toan_Bieu4HTMT 2 3" xfId="6021"/>
    <cellStyle name="T_tham_tra_du_toan_Bieu4HTMT 3" xfId="4988"/>
    <cellStyle name="T_tham_tra_du_toan_Bieu4HTMT 4" xfId="6047"/>
    <cellStyle name="T_tham_tra_du_toan_Bieu4HTMT_!1 1 bao cao giao KH ve HTCMT vung TNB   12-12-2011" xfId="1552"/>
    <cellStyle name="T_tham_tra_du_toan_Bieu4HTMT_!1 1 bao cao giao KH ve HTCMT vung TNB   12-12-2011 2" xfId="1860"/>
    <cellStyle name="T_tham_tra_du_toan_Bieu4HTMT_!1 1 bao cao giao KH ve HTCMT vung TNB   12-12-2011 2 2" xfId="4590"/>
    <cellStyle name="T_tham_tra_du_toan_Bieu4HTMT_!1 1 bao cao giao KH ve HTCMT vung TNB   12-12-2011 2 3" xfId="5695"/>
    <cellStyle name="T_tham_tra_du_toan_Bieu4HTMT_!1 1 bao cao giao KH ve HTCMT vung TNB   12-12-2011 3" xfId="4541"/>
    <cellStyle name="T_tham_tra_du_toan_Bieu4HTMT_!1 1 bao cao giao KH ve HTCMT vung TNB   12-12-2011 4" xfId="5495"/>
    <cellStyle name="T_tham_tra_du_toan_Bieu4HTMT_KH TPCP vung TNB (03-1-2012)" xfId="1874"/>
    <cellStyle name="T_tham_tra_du_toan_Bieu4HTMT_KH TPCP vung TNB (03-1-2012) 2" xfId="950"/>
    <cellStyle name="T_tham_tra_du_toan_Bieu4HTMT_KH TPCP vung TNB (03-1-2012) 2 2" xfId="4453"/>
    <cellStyle name="T_tham_tra_du_toan_Bieu4HTMT_KH TPCP vung TNB (03-1-2012) 2 3" xfId="5433"/>
    <cellStyle name="T_tham_tra_du_toan_Bieu4HTMT_KH TPCP vung TNB (03-1-2012) 3" xfId="4594"/>
    <cellStyle name="T_tham_tra_du_toan_Bieu4HTMT_KH TPCP vung TNB (03-1-2012) 4" xfId="5623"/>
    <cellStyle name="T_tham_tra_du_toan_KH TPCP vung TNB (03-1-2012)" xfId="1690"/>
    <cellStyle name="T_tham_tra_du_toan_KH TPCP vung TNB (03-1-2012) 2" xfId="1012"/>
    <cellStyle name="T_tham_tra_du_toan_KH TPCP vung TNB (03-1-2012) 2 2" xfId="4459"/>
    <cellStyle name="T_tham_tra_du_toan_KH TPCP vung TNB (03-1-2012) 2 3" xfId="6023"/>
    <cellStyle name="T_tham_tra_du_toan_KH TPCP vung TNB (03-1-2012) 3" xfId="4555"/>
    <cellStyle name="T_tham_tra_du_toan_KH TPCP vung TNB (03-1-2012) 4" xfId="5643"/>
    <cellStyle name="T_Thiet bi" xfId="4121"/>
    <cellStyle name="T_Thiet bi 2" xfId="3619"/>
    <cellStyle name="T_Thiet bi 2 2" xfId="4950"/>
    <cellStyle name="T_Thiet bi 2 3" xfId="6195"/>
    <cellStyle name="T_Thiet bi 3" xfId="5234"/>
    <cellStyle name="T_Thiet bi 4" xfId="5733"/>
    <cellStyle name="T_Thiet bi_!1 1 bao cao giao KH ve HTCMT vung TNB   12-12-2011" xfId="1910"/>
    <cellStyle name="T_Thiet bi_!1 1 bao cao giao KH ve HTCMT vung TNB   12-12-2011 2" xfId="1257"/>
    <cellStyle name="T_Thiet bi_!1 1 bao cao giao KH ve HTCMT vung TNB   12-12-2011 2 2" xfId="4496"/>
    <cellStyle name="T_Thiet bi_!1 1 bao cao giao KH ve HTCMT vung TNB   12-12-2011 2 3" xfId="5665"/>
    <cellStyle name="T_Thiet bi_!1 1 bao cao giao KH ve HTCMT vung TNB   12-12-2011 3" xfId="4600"/>
    <cellStyle name="T_Thiet bi_!1 1 bao cao giao KH ve HTCMT vung TNB   12-12-2011 4" xfId="5700"/>
    <cellStyle name="T_Thiet bi_Bieu4HTMT" xfId="737"/>
    <cellStyle name="T_Thiet bi_Bieu4HTMT 2" xfId="4122"/>
    <cellStyle name="T_Thiet bi_Bieu4HTMT 2 2" xfId="5235"/>
    <cellStyle name="T_Thiet bi_Bieu4HTMT 2 3" xfId="6142"/>
    <cellStyle name="T_Thiet bi_Bieu4HTMT 3" xfId="4425"/>
    <cellStyle name="T_Thiet bi_Bieu4HTMT 4" xfId="5439"/>
    <cellStyle name="T_Thiet bi_Bieu4HTMT_!1 1 bao cao giao KH ve HTCMT vung TNB   12-12-2011" xfId="3266"/>
    <cellStyle name="T_Thiet bi_Bieu4HTMT_!1 1 bao cao giao KH ve HTCMT vung TNB   12-12-2011 2" xfId="4123"/>
    <cellStyle name="T_Thiet bi_Bieu4HTMT_!1 1 bao cao giao KH ve HTCMT vung TNB   12-12-2011 2 2" xfId="5236"/>
    <cellStyle name="T_Thiet bi_Bieu4HTMT_!1 1 bao cao giao KH ve HTCMT vung TNB   12-12-2011 2 3" xfId="5494"/>
    <cellStyle name="T_Thiet bi_Bieu4HTMT_!1 1 bao cao giao KH ve HTCMT vung TNB   12-12-2011 3" xfId="4847"/>
    <cellStyle name="T_Thiet bi_Bieu4HTMT_!1 1 bao cao giao KH ve HTCMT vung TNB   12-12-2011 4" xfId="6040"/>
    <cellStyle name="T_Thiet bi_Bieu4HTMT_KH TPCP vung TNB (03-1-2012)" xfId="4124"/>
    <cellStyle name="T_Thiet bi_Bieu4HTMT_KH TPCP vung TNB (03-1-2012) 2" xfId="1162"/>
    <cellStyle name="T_Thiet bi_Bieu4HTMT_KH TPCP vung TNB (03-1-2012) 2 2" xfId="4477"/>
    <cellStyle name="T_Thiet bi_Bieu4HTMT_KH TPCP vung TNB (03-1-2012) 2 3" xfId="5470"/>
    <cellStyle name="T_Thiet bi_Bieu4HTMT_KH TPCP vung TNB (03-1-2012) 3" xfId="5237"/>
    <cellStyle name="T_Thiet bi_Bieu4HTMT_KH TPCP vung TNB (03-1-2012) 4" xfId="5997"/>
    <cellStyle name="T_Thiet bi_KH TPCP vung TNB (03-1-2012)" xfId="871"/>
    <cellStyle name="T_Thiet bi_KH TPCP vung TNB (03-1-2012) 2" xfId="4125"/>
    <cellStyle name="T_Thiet bi_KH TPCP vung TNB (03-1-2012) 2 2" xfId="5238"/>
    <cellStyle name="T_Thiet bi_KH TPCP vung TNB (03-1-2012) 2 3" xfId="5425"/>
    <cellStyle name="T_Thiet bi_KH TPCP vung TNB (03-1-2012) 3" xfId="4440"/>
    <cellStyle name="T_Thiet bi_KH TPCP vung TNB (03-1-2012) 4" xfId="5649"/>
    <cellStyle name="T_TK_HT" xfId="4126"/>
    <cellStyle name="T_TK_HT 2" xfId="1544"/>
    <cellStyle name="T_Van Ban 2007" xfId="4127"/>
    <cellStyle name="T_Van Ban 2007 2" xfId="5239"/>
    <cellStyle name="T_Van Ban 2007 3" xfId="5483"/>
    <cellStyle name="T_Van Ban 2007_15_10_2013 BC nhu cau von doi ung ODA (2014-2016) ngay 15102013 Sua" xfId="846"/>
    <cellStyle name="T_Van Ban 2007_15_10_2013 BC nhu cau von doi ung ODA (2014-2016) ngay 15102013 Sua 2" xfId="4437"/>
    <cellStyle name="T_Van Ban 2007_15_10_2013 BC nhu cau von doi ung ODA (2014-2016) ngay 15102013 Sua 3" xfId="5416"/>
    <cellStyle name="T_Van Ban 2007_bao cao phan bo KHDT 2011(final)" xfId="3218"/>
    <cellStyle name="T_Van Ban 2007_bao cao phan bo KHDT 2011(final) 2" xfId="4825"/>
    <cellStyle name="T_Van Ban 2007_bao cao phan bo KHDT 2011(final) 3" xfId="5826"/>
    <cellStyle name="T_Van Ban 2007_bao cao phan bo KHDT 2011(final)_BC nhu cau von doi ung ODA nganh NN (BKH)" xfId="4128"/>
    <cellStyle name="T_Van Ban 2007_bao cao phan bo KHDT 2011(final)_BC nhu cau von doi ung ODA nganh NN (BKH) 2" xfId="5240"/>
    <cellStyle name="T_Van Ban 2007_bao cao phan bo KHDT 2011(final)_BC nhu cau von doi ung ODA nganh NN (BKH) 3" xfId="5758"/>
    <cellStyle name="T_Van Ban 2007_bao cao phan bo KHDT 2011(final)_BC Tai co cau (bieu TH)" xfId="4129"/>
    <cellStyle name="T_Van Ban 2007_bao cao phan bo KHDT 2011(final)_BC Tai co cau (bieu TH) 2" xfId="5241"/>
    <cellStyle name="T_Van Ban 2007_bao cao phan bo KHDT 2011(final)_BC Tai co cau (bieu TH) 3" xfId="5614"/>
    <cellStyle name="T_Van Ban 2007_bao cao phan bo KHDT 2011(final)_DK 2014-2015 final" xfId="1095"/>
    <cellStyle name="T_Van Ban 2007_bao cao phan bo KHDT 2011(final)_DK 2014-2015 final 2" xfId="4468"/>
    <cellStyle name="T_Van Ban 2007_bao cao phan bo KHDT 2011(final)_DK 2014-2015 final 3" xfId="5393"/>
    <cellStyle name="T_Van Ban 2007_bao cao phan bo KHDT 2011(final)_DK 2014-2015 new" xfId="1427"/>
    <cellStyle name="T_Van Ban 2007_bao cao phan bo KHDT 2011(final)_DK 2014-2015 new 2" xfId="4521"/>
    <cellStyle name="T_Van Ban 2007_bao cao phan bo KHDT 2011(final)_DK 2014-2015 new 3" xfId="6074"/>
    <cellStyle name="T_Van Ban 2007_bao cao phan bo KHDT 2011(final)_DK KH CBDT 2014 11-11-2013" xfId="4130"/>
    <cellStyle name="T_Van Ban 2007_bao cao phan bo KHDT 2011(final)_DK KH CBDT 2014 11-11-2013 2" xfId="5242"/>
    <cellStyle name="T_Van Ban 2007_bao cao phan bo KHDT 2011(final)_DK KH CBDT 2014 11-11-2013 3" xfId="6114"/>
    <cellStyle name="T_Van Ban 2007_bao cao phan bo KHDT 2011(final)_DK KH CBDT 2014 11-11-2013(1)" xfId="1945"/>
    <cellStyle name="T_Van Ban 2007_bao cao phan bo KHDT 2011(final)_DK KH CBDT 2014 11-11-2013(1) 2" xfId="4611"/>
    <cellStyle name="T_Van Ban 2007_bao cao phan bo KHDT 2011(final)_DK KH CBDT 2014 11-11-2013(1) 3" xfId="6138"/>
    <cellStyle name="T_Van Ban 2007_bao cao phan bo KHDT 2011(final)_KH 2011-2015" xfId="4131"/>
    <cellStyle name="T_Van Ban 2007_bao cao phan bo KHDT 2011(final)_KH 2011-2015 2" xfId="5243"/>
    <cellStyle name="T_Van Ban 2007_bao cao phan bo KHDT 2011(final)_KH 2011-2015 3" xfId="5528"/>
    <cellStyle name="T_Van Ban 2007_bao cao phan bo KHDT 2011(final)_tai co cau dau tu (tong hop)1" xfId="4132"/>
    <cellStyle name="T_Van Ban 2007_bao cao phan bo KHDT 2011(final)_tai co cau dau tu (tong hop)1 2" xfId="5244"/>
    <cellStyle name="T_Van Ban 2007_bao cao phan bo KHDT 2011(final)_tai co cau dau tu (tong hop)1 3" xfId="5527"/>
    <cellStyle name="T_Van Ban 2007_BC nhu cau von doi ung ODA nganh NN (BKH)" xfId="4133"/>
    <cellStyle name="T_Van Ban 2007_BC nhu cau von doi ung ODA nganh NN (BKH) 2" xfId="5245"/>
    <cellStyle name="T_Van Ban 2007_BC nhu cau von doi ung ODA nganh NN (BKH) 3" xfId="5998"/>
    <cellStyle name="T_Van Ban 2007_BC nhu cau von doi ung ODA nganh NN (BKH)_05-12  KH trung han 2016-2020 - Liem Thinh edited" xfId="4134"/>
    <cellStyle name="T_Van Ban 2007_BC nhu cau von doi ung ODA nganh NN (BKH)_05-12  KH trung han 2016-2020 - Liem Thinh edited 2" xfId="5246"/>
    <cellStyle name="T_Van Ban 2007_BC nhu cau von doi ung ODA nganh NN (BKH)_05-12  KH trung han 2016-2020 - Liem Thinh edited 3" xfId="5999"/>
    <cellStyle name="T_Van Ban 2007_BC nhu cau von doi ung ODA nganh NN (BKH)_Copy of 05-12  KH trung han 2016-2020 - Liem Thinh edited (1)" xfId="4135"/>
    <cellStyle name="T_Van Ban 2007_BC nhu cau von doi ung ODA nganh NN (BKH)_Copy of 05-12  KH trung han 2016-2020 - Liem Thinh edited (1) 2" xfId="5247"/>
    <cellStyle name="T_Van Ban 2007_BC nhu cau von doi ung ODA nganh NN (BKH)_Copy of 05-12  KH trung han 2016-2020 - Liem Thinh edited (1) 3" xfId="6164"/>
    <cellStyle name="T_Van Ban 2007_BC Tai co cau (bieu TH)" xfId="2469"/>
    <cellStyle name="T_Van Ban 2007_BC Tai co cau (bieu TH) 2" xfId="4703"/>
    <cellStyle name="T_Van Ban 2007_BC Tai co cau (bieu TH) 3" xfId="6032"/>
    <cellStyle name="T_Van Ban 2007_BC Tai co cau (bieu TH)_05-12  KH trung han 2016-2020 - Liem Thinh edited" xfId="4114"/>
    <cellStyle name="T_Van Ban 2007_BC Tai co cau (bieu TH)_05-12  KH trung han 2016-2020 - Liem Thinh edited 2" xfId="5227"/>
    <cellStyle name="T_Van Ban 2007_BC Tai co cau (bieu TH)_05-12  KH trung han 2016-2020 - Liem Thinh edited 3" xfId="5960"/>
    <cellStyle name="T_Van Ban 2007_BC Tai co cau (bieu TH)_Copy of 05-12  KH trung han 2016-2020 - Liem Thinh edited (1)" xfId="3890"/>
    <cellStyle name="T_Van Ban 2007_BC Tai co cau (bieu TH)_Copy of 05-12  KH trung han 2016-2020 - Liem Thinh edited (1) 2" xfId="5006"/>
    <cellStyle name="T_Van Ban 2007_BC Tai co cau (bieu TH)_Copy of 05-12  KH trung han 2016-2020 - Liem Thinh edited (1) 3" xfId="5910"/>
    <cellStyle name="T_Van Ban 2007_DK 2014-2015 final" xfId="4136"/>
    <cellStyle name="T_Van Ban 2007_DK 2014-2015 final 2" xfId="5248"/>
    <cellStyle name="T_Van Ban 2007_DK 2014-2015 final 3" xfId="6000"/>
    <cellStyle name="T_Van Ban 2007_DK 2014-2015 final_05-12  KH trung han 2016-2020 - Liem Thinh edited" xfId="3839"/>
    <cellStyle name="T_Van Ban 2007_DK 2014-2015 final_05-12  KH trung han 2016-2020 - Liem Thinh edited 2" xfId="4985"/>
    <cellStyle name="T_Van Ban 2007_DK 2014-2015 final_05-12  KH trung han 2016-2020 - Liem Thinh edited 3" xfId="5901"/>
    <cellStyle name="T_Van Ban 2007_DK 2014-2015 final_Copy of 05-12  KH trung han 2016-2020 - Liem Thinh edited (1)" xfId="4137"/>
    <cellStyle name="T_Van Ban 2007_DK 2014-2015 final_Copy of 05-12  KH trung han 2016-2020 - Liem Thinh edited (1) 2" xfId="5249"/>
    <cellStyle name="T_Van Ban 2007_DK 2014-2015 final_Copy of 05-12  KH trung han 2016-2020 - Liem Thinh edited (1) 3" xfId="5629"/>
    <cellStyle name="T_Van Ban 2007_DK 2014-2015 new" xfId="4138"/>
    <cellStyle name="T_Van Ban 2007_DK 2014-2015 new 2" xfId="5250"/>
    <cellStyle name="T_Van Ban 2007_DK 2014-2015 new 3" xfId="5551"/>
    <cellStyle name="T_Van Ban 2007_DK 2014-2015 new_05-12  KH trung han 2016-2020 - Liem Thinh edited" xfId="4108"/>
    <cellStyle name="T_Van Ban 2007_DK 2014-2015 new_05-12  KH trung han 2016-2020 - Liem Thinh edited 2" xfId="5221"/>
    <cellStyle name="T_Van Ban 2007_DK 2014-2015 new_05-12  KH trung han 2016-2020 - Liem Thinh edited 3" xfId="5797"/>
    <cellStyle name="T_Van Ban 2007_DK 2014-2015 new_Copy of 05-12  KH trung han 2016-2020 - Liem Thinh edited (1)" xfId="579"/>
    <cellStyle name="T_Van Ban 2007_DK 2014-2015 new_Copy of 05-12  KH trung han 2016-2020 - Liem Thinh edited (1) 2" xfId="4410"/>
    <cellStyle name="T_Van Ban 2007_DK 2014-2015 new_Copy of 05-12  KH trung han 2016-2020 - Liem Thinh edited (1) 3" xfId="5549"/>
    <cellStyle name="T_Van Ban 2007_DK KH CBDT 2014 11-11-2013" xfId="1105"/>
    <cellStyle name="T_Van Ban 2007_DK KH CBDT 2014 11-11-2013 2" xfId="4469"/>
    <cellStyle name="T_Van Ban 2007_DK KH CBDT 2014 11-11-2013 3" xfId="5565"/>
    <cellStyle name="T_Van Ban 2007_DK KH CBDT 2014 11-11-2013(1)" xfId="4139"/>
    <cellStyle name="T_Van Ban 2007_DK KH CBDT 2014 11-11-2013(1) 2" xfId="5251"/>
    <cellStyle name="T_Van Ban 2007_DK KH CBDT 2014 11-11-2013(1) 3" xfId="6187"/>
    <cellStyle name="T_Van Ban 2007_DK KH CBDT 2014 11-11-2013(1)_05-12  KH trung han 2016-2020 - Liem Thinh edited" xfId="4140"/>
    <cellStyle name="T_Van Ban 2007_DK KH CBDT 2014 11-11-2013(1)_05-12  KH trung han 2016-2020 - Liem Thinh edited 2" xfId="5252"/>
    <cellStyle name="T_Van Ban 2007_DK KH CBDT 2014 11-11-2013(1)_05-12  KH trung han 2016-2020 - Liem Thinh edited 3" xfId="6001"/>
    <cellStyle name="T_Van Ban 2007_DK KH CBDT 2014 11-11-2013(1)_Copy of 05-12  KH trung han 2016-2020 - Liem Thinh edited (1)" xfId="2454"/>
    <cellStyle name="T_Van Ban 2007_DK KH CBDT 2014 11-11-2013(1)_Copy of 05-12  KH trung han 2016-2020 - Liem Thinh edited (1) 2" xfId="4702"/>
    <cellStyle name="T_Van Ban 2007_DK KH CBDT 2014 11-11-2013(1)_Copy of 05-12  KH trung han 2016-2020 - Liem Thinh edited (1) 3" xfId="6191"/>
    <cellStyle name="T_Van Ban 2007_DK KH CBDT 2014 11-11-2013_05-12  KH trung han 2016-2020 - Liem Thinh edited" xfId="2221"/>
    <cellStyle name="T_Van Ban 2007_DK KH CBDT 2014 11-11-2013_05-12  KH trung han 2016-2020 - Liem Thinh edited 2" xfId="4668"/>
    <cellStyle name="T_Van Ban 2007_DK KH CBDT 2014 11-11-2013_05-12  KH trung han 2016-2020 - Liem Thinh edited 3" xfId="5735"/>
    <cellStyle name="T_Van Ban 2007_DK KH CBDT 2014 11-11-2013_Copy of 05-12  KH trung han 2016-2020 - Liem Thinh edited (1)" xfId="164"/>
    <cellStyle name="T_Van Ban 2007_DK KH CBDT 2014 11-11-2013_Copy of 05-12  KH trung han 2016-2020 - Liem Thinh edited (1) 2" xfId="4346"/>
    <cellStyle name="T_Van Ban 2007_DK KH CBDT 2014 11-11-2013_Copy of 05-12  KH trung han 2016-2020 - Liem Thinh edited (1) 3" xfId="6094"/>
    <cellStyle name="T_Van Ban 2008" xfId="4141"/>
    <cellStyle name="T_Van Ban 2008 2" xfId="5253"/>
    <cellStyle name="T_Van Ban 2008 3" xfId="6165"/>
    <cellStyle name="T_Van Ban 2008_15_10_2013 BC nhu cau von doi ung ODA (2014-2016) ngay 15102013 Sua" xfId="4142"/>
    <cellStyle name="T_Van Ban 2008_15_10_2013 BC nhu cau von doi ung ODA (2014-2016) ngay 15102013 Sua 2" xfId="5254"/>
    <cellStyle name="T_Van Ban 2008_15_10_2013 BC nhu cau von doi ung ODA (2014-2016) ngay 15102013 Sua 3" xfId="6200"/>
    <cellStyle name="T_Van Ban 2008_bao cao phan bo KHDT 2011(final)" xfId="4143"/>
    <cellStyle name="T_Van Ban 2008_bao cao phan bo KHDT 2011(final) 2" xfId="5255"/>
    <cellStyle name="T_Van Ban 2008_bao cao phan bo KHDT 2011(final) 3" xfId="6002"/>
    <cellStyle name="T_Van Ban 2008_bao cao phan bo KHDT 2011(final)_BC nhu cau von doi ung ODA nganh NN (BKH)" xfId="4144"/>
    <cellStyle name="T_Van Ban 2008_bao cao phan bo KHDT 2011(final)_BC nhu cau von doi ung ODA nganh NN (BKH) 2" xfId="5256"/>
    <cellStyle name="T_Van Ban 2008_bao cao phan bo KHDT 2011(final)_BC nhu cau von doi ung ODA nganh NN (BKH) 3" xfId="6134"/>
    <cellStyle name="T_Van Ban 2008_bao cao phan bo KHDT 2011(final)_BC Tai co cau (bieu TH)" xfId="1041"/>
    <cellStyle name="T_Van Ban 2008_bao cao phan bo KHDT 2011(final)_BC Tai co cau (bieu TH) 2" xfId="4462"/>
    <cellStyle name="T_Van Ban 2008_bao cao phan bo KHDT 2011(final)_BC Tai co cau (bieu TH) 3" xfId="5508"/>
    <cellStyle name="T_Van Ban 2008_bao cao phan bo KHDT 2011(final)_DK 2014-2015 final" xfId="2584"/>
    <cellStyle name="T_Van Ban 2008_bao cao phan bo KHDT 2011(final)_DK 2014-2015 final 2" xfId="4715"/>
    <cellStyle name="T_Van Ban 2008_bao cao phan bo KHDT 2011(final)_DK 2014-2015 final 3" xfId="6060"/>
    <cellStyle name="T_Van Ban 2008_bao cao phan bo KHDT 2011(final)_DK 2014-2015 new" xfId="1761"/>
    <cellStyle name="T_Van Ban 2008_bao cao phan bo KHDT 2011(final)_DK 2014-2015 new 2" xfId="4564"/>
    <cellStyle name="T_Van Ban 2008_bao cao phan bo KHDT 2011(final)_DK 2014-2015 new 3" xfId="5708"/>
    <cellStyle name="T_Van Ban 2008_bao cao phan bo KHDT 2011(final)_DK KH CBDT 2014 11-11-2013" xfId="4145"/>
    <cellStyle name="T_Van Ban 2008_bao cao phan bo KHDT 2011(final)_DK KH CBDT 2014 11-11-2013 2" xfId="5257"/>
    <cellStyle name="T_Van Ban 2008_bao cao phan bo KHDT 2011(final)_DK KH CBDT 2014 11-11-2013 3" xfId="6003"/>
    <cellStyle name="T_Van Ban 2008_bao cao phan bo KHDT 2011(final)_DK KH CBDT 2014 11-11-2013(1)" xfId="4146"/>
    <cellStyle name="T_Van Ban 2008_bao cao phan bo KHDT 2011(final)_DK KH CBDT 2014 11-11-2013(1) 2" xfId="5258"/>
    <cellStyle name="T_Van Ban 2008_bao cao phan bo KHDT 2011(final)_DK KH CBDT 2014 11-11-2013(1) 3" xfId="5810"/>
    <cellStyle name="T_Van Ban 2008_bao cao phan bo KHDT 2011(final)_KH 2011-2015" xfId="681"/>
    <cellStyle name="T_Van Ban 2008_bao cao phan bo KHDT 2011(final)_KH 2011-2015 2" xfId="4419"/>
    <cellStyle name="T_Van Ban 2008_bao cao phan bo KHDT 2011(final)_KH 2011-2015 3" xfId="5434"/>
    <cellStyle name="T_Van Ban 2008_bao cao phan bo KHDT 2011(final)_tai co cau dau tu (tong hop)1" xfId="2275"/>
    <cellStyle name="T_Van Ban 2008_bao cao phan bo KHDT 2011(final)_tai co cau dau tu (tong hop)1 2" xfId="4673"/>
    <cellStyle name="T_Van Ban 2008_bao cao phan bo KHDT 2011(final)_tai co cau dau tu (tong hop)1 3" xfId="6163"/>
    <cellStyle name="T_Van Ban 2008_BC nhu cau von doi ung ODA nganh NN (BKH)" xfId="3532"/>
    <cellStyle name="T_Van Ban 2008_BC nhu cau von doi ung ODA nganh NN (BKH) 2" xfId="4929"/>
    <cellStyle name="T_Van Ban 2008_BC nhu cau von doi ung ODA nganh NN (BKH) 3" xfId="5630"/>
    <cellStyle name="T_Van Ban 2008_BC nhu cau von doi ung ODA nganh NN (BKH)_05-12  KH trung han 2016-2020 - Liem Thinh edited" xfId="4147"/>
    <cellStyle name="T_Van Ban 2008_BC nhu cau von doi ung ODA nganh NN (BKH)_05-12  KH trung han 2016-2020 - Liem Thinh edited 2" xfId="5259"/>
    <cellStyle name="T_Van Ban 2008_BC nhu cau von doi ung ODA nganh NN (BKH)_05-12  KH trung han 2016-2020 - Liem Thinh edited 3" xfId="6014"/>
    <cellStyle name="T_Van Ban 2008_BC nhu cau von doi ung ODA nganh NN (BKH)_Copy of 05-12  KH trung han 2016-2020 - Liem Thinh edited (1)" xfId="239"/>
    <cellStyle name="T_Van Ban 2008_BC nhu cau von doi ung ODA nganh NN (BKH)_Copy of 05-12  KH trung han 2016-2020 - Liem Thinh edited (1) 2" xfId="4360"/>
    <cellStyle name="T_Van Ban 2008_BC nhu cau von doi ung ODA nganh NN (BKH)_Copy of 05-12  KH trung han 2016-2020 - Liem Thinh edited (1) 3" xfId="5791"/>
    <cellStyle name="T_Van Ban 2008_BC Tai co cau (bieu TH)" xfId="1212"/>
    <cellStyle name="T_Van Ban 2008_BC Tai co cau (bieu TH) 2" xfId="4487"/>
    <cellStyle name="T_Van Ban 2008_BC Tai co cau (bieu TH) 3" xfId="6185"/>
    <cellStyle name="T_Van Ban 2008_BC Tai co cau (bieu TH)_05-12  KH trung han 2016-2020 - Liem Thinh edited" xfId="4148"/>
    <cellStyle name="T_Van Ban 2008_BC Tai co cau (bieu TH)_05-12  KH trung han 2016-2020 - Liem Thinh edited 2" xfId="5260"/>
    <cellStyle name="T_Van Ban 2008_BC Tai co cau (bieu TH)_05-12  KH trung han 2016-2020 - Liem Thinh edited 3" xfId="6027"/>
    <cellStyle name="T_Van Ban 2008_BC Tai co cau (bieu TH)_Copy of 05-12  KH trung han 2016-2020 - Liem Thinh edited (1)" xfId="1973"/>
    <cellStyle name="T_Van Ban 2008_BC Tai co cau (bieu TH)_Copy of 05-12  KH trung han 2016-2020 - Liem Thinh edited (1) 2" xfId="4617"/>
    <cellStyle name="T_Van Ban 2008_BC Tai co cau (bieu TH)_Copy of 05-12  KH trung han 2016-2020 - Liem Thinh edited (1) 3" xfId="5710"/>
    <cellStyle name="T_Van Ban 2008_DK 2014-2015 final" xfId="3710"/>
    <cellStyle name="T_Van Ban 2008_DK 2014-2015 final 2" xfId="4963"/>
    <cellStyle name="T_Van Ban 2008_DK 2014-2015 final 3" xfId="5884"/>
    <cellStyle name="T_Van Ban 2008_DK 2014-2015 final_05-12  KH trung han 2016-2020 - Liem Thinh edited" xfId="572"/>
    <cellStyle name="T_Van Ban 2008_DK 2014-2015 final_05-12  KH trung han 2016-2020 - Liem Thinh edited 2" xfId="4409"/>
    <cellStyle name="T_Van Ban 2008_DK 2014-2015 final_05-12  KH trung han 2016-2020 - Liem Thinh edited 3" xfId="5571"/>
    <cellStyle name="T_Van Ban 2008_DK 2014-2015 final_Copy of 05-12  KH trung han 2016-2020 - Liem Thinh edited (1)" xfId="316"/>
    <cellStyle name="T_Van Ban 2008_DK 2014-2015 final_Copy of 05-12  KH trung han 2016-2020 - Liem Thinh edited (1) 2" xfId="4373"/>
    <cellStyle name="T_Van Ban 2008_DK 2014-2015 final_Copy of 05-12  KH trung han 2016-2020 - Liem Thinh edited (1) 3" xfId="5632"/>
    <cellStyle name="T_Van Ban 2008_DK 2014-2015 new" xfId="655"/>
    <cellStyle name="T_Van Ban 2008_DK 2014-2015 new 2" xfId="4417"/>
    <cellStyle name="T_Van Ban 2008_DK 2014-2015 new 3" xfId="5480"/>
    <cellStyle name="T_Van Ban 2008_DK 2014-2015 new_05-12  KH trung han 2016-2020 - Liem Thinh edited" xfId="592"/>
    <cellStyle name="T_Van Ban 2008_DK 2014-2015 new_05-12  KH trung han 2016-2020 - Liem Thinh edited 2" xfId="4411"/>
    <cellStyle name="T_Van Ban 2008_DK 2014-2015 new_05-12  KH trung han 2016-2020 - Liem Thinh edited 3" xfId="5591"/>
    <cellStyle name="T_Van Ban 2008_DK 2014-2015 new_Copy of 05-12  KH trung han 2016-2020 - Liem Thinh edited (1)" xfId="4149"/>
    <cellStyle name="T_Van Ban 2008_DK 2014-2015 new_Copy of 05-12  KH trung han 2016-2020 - Liem Thinh edited (1) 2" xfId="5261"/>
    <cellStyle name="T_Van Ban 2008_DK 2014-2015 new_Copy of 05-12  KH trung han 2016-2020 - Liem Thinh edited (1) 3" xfId="5909"/>
    <cellStyle name="T_Van Ban 2008_DK KH CBDT 2014 11-11-2013" xfId="4150"/>
    <cellStyle name="T_Van Ban 2008_DK KH CBDT 2014 11-11-2013 2" xfId="5262"/>
    <cellStyle name="T_Van Ban 2008_DK KH CBDT 2014 11-11-2013 3" xfId="6100"/>
    <cellStyle name="T_Van Ban 2008_DK KH CBDT 2014 11-11-2013(1)" xfId="314"/>
    <cellStyle name="T_Van Ban 2008_DK KH CBDT 2014 11-11-2013(1) 2" xfId="4372"/>
    <cellStyle name="T_Van Ban 2008_DK KH CBDT 2014 11-11-2013(1) 3" xfId="5412"/>
    <cellStyle name="T_Van Ban 2008_DK KH CBDT 2014 11-11-2013(1)_05-12  KH trung han 2016-2020 - Liem Thinh edited" xfId="4151"/>
    <cellStyle name="T_Van Ban 2008_DK KH CBDT 2014 11-11-2013(1)_05-12  KH trung han 2016-2020 - Liem Thinh edited 2" xfId="5263"/>
    <cellStyle name="T_Van Ban 2008_DK KH CBDT 2014 11-11-2013(1)_05-12  KH trung han 2016-2020 - Liem Thinh edited 3" xfId="6139"/>
    <cellStyle name="T_Van Ban 2008_DK KH CBDT 2014 11-11-2013(1)_Copy of 05-12  KH trung han 2016-2020 - Liem Thinh edited (1)" xfId="3607"/>
    <cellStyle name="T_Van Ban 2008_DK KH CBDT 2014 11-11-2013(1)_Copy of 05-12  KH trung han 2016-2020 - Liem Thinh edited (1) 2" xfId="4948"/>
    <cellStyle name="T_Van Ban 2008_DK KH CBDT 2014 11-11-2013(1)_Copy of 05-12  KH trung han 2016-2020 - Liem Thinh edited (1) 3" xfId="5387"/>
    <cellStyle name="T_Van Ban 2008_DK KH CBDT 2014 11-11-2013_05-12  KH trung han 2016-2020 - Liem Thinh edited" xfId="4152"/>
    <cellStyle name="T_Van Ban 2008_DK KH CBDT 2014 11-11-2013_05-12  KH trung han 2016-2020 - Liem Thinh edited 2" xfId="5264"/>
    <cellStyle name="T_Van Ban 2008_DK KH CBDT 2014 11-11-2013_05-12  KH trung han 2016-2020 - Liem Thinh edited 3" xfId="5443"/>
    <cellStyle name="T_Van Ban 2008_DK KH CBDT 2014 11-11-2013_Copy of 05-12  KH trung han 2016-2020 - Liem Thinh edited (1)" xfId="1343"/>
    <cellStyle name="T_Van Ban 2008_DK KH CBDT 2014 11-11-2013_Copy of 05-12  KH trung han 2016-2020 - Liem Thinh edited (1) 2" xfId="4510"/>
    <cellStyle name="T_Van Ban 2008_DK KH CBDT 2014 11-11-2013_Copy of 05-12  KH trung han 2016-2020 - Liem Thinh edited (1) 3" xfId="5669"/>
    <cellStyle name="T_XDCB thang 12.2010" xfId="4153"/>
    <cellStyle name="T_XDCB thang 12.2010 2" xfId="4154"/>
    <cellStyle name="T_XDCB thang 12.2010 2 2" xfId="5266"/>
    <cellStyle name="T_XDCB thang 12.2010 2 3" xfId="6006"/>
    <cellStyle name="T_XDCB thang 12.2010 3" xfId="5265"/>
    <cellStyle name="T_XDCB thang 12.2010 4" xfId="6005"/>
    <cellStyle name="T_XDCB thang 12.2010_!1 1 bao cao giao KH ve HTCMT vung TNB   12-12-2011" xfId="4155"/>
    <cellStyle name="T_XDCB thang 12.2010_!1 1 bao cao giao KH ve HTCMT vung TNB   12-12-2011 2" xfId="4156"/>
    <cellStyle name="T_XDCB thang 12.2010_!1 1 bao cao giao KH ve HTCMT vung TNB   12-12-2011 2 2" xfId="5268"/>
    <cellStyle name="T_XDCB thang 12.2010_!1 1 bao cao giao KH ve HTCMT vung TNB   12-12-2011 2 3" xfId="6008"/>
    <cellStyle name="T_XDCB thang 12.2010_!1 1 bao cao giao KH ve HTCMT vung TNB   12-12-2011 3" xfId="5267"/>
    <cellStyle name="T_XDCB thang 12.2010_!1 1 bao cao giao KH ve HTCMT vung TNB   12-12-2011 4" xfId="6007"/>
    <cellStyle name="T_XDCB thang 12.2010_KH TPCP vung TNB (03-1-2012)" xfId="4157"/>
    <cellStyle name="T_XDCB thang 12.2010_KH TPCP vung TNB (03-1-2012) 2" xfId="4158"/>
    <cellStyle name="T_XDCB thang 12.2010_KH TPCP vung TNB (03-1-2012) 2 2" xfId="5270"/>
    <cellStyle name="T_XDCB thang 12.2010_KH TPCP vung TNB (03-1-2012) 2 3" xfId="5566"/>
    <cellStyle name="T_XDCB thang 12.2010_KH TPCP vung TNB (03-1-2012) 3" xfId="5269"/>
    <cellStyle name="T_XDCB thang 12.2010_KH TPCP vung TNB (03-1-2012) 4" xfId="6020"/>
    <cellStyle name="T_ÿÿÿÿÿ" xfId="4159"/>
    <cellStyle name="T_ÿÿÿÿÿ 2" xfId="4160"/>
    <cellStyle name="T_ÿÿÿÿÿ 2 2" xfId="5272"/>
    <cellStyle name="T_ÿÿÿÿÿ 2 3" xfId="5635"/>
    <cellStyle name="T_ÿÿÿÿÿ 3" xfId="5271"/>
    <cellStyle name="T_ÿÿÿÿÿ 4" xfId="5843"/>
    <cellStyle name="T_ÿÿÿÿÿ_!1 1 bao cao giao KH ve HTCMT vung TNB   12-12-2011" xfId="427"/>
    <cellStyle name="T_ÿÿÿÿÿ_!1 1 bao cao giao KH ve HTCMT vung TNB   12-12-2011 2" xfId="4161"/>
    <cellStyle name="T_ÿÿÿÿÿ_!1 1 bao cao giao KH ve HTCMT vung TNB   12-12-2011 2 2" xfId="5273"/>
    <cellStyle name="T_ÿÿÿÿÿ_!1 1 bao cao giao KH ve HTCMT vung TNB   12-12-2011 2 3" xfId="5664"/>
    <cellStyle name="T_ÿÿÿÿÿ_!1 1 bao cao giao KH ve HTCMT vung TNB   12-12-2011 3" xfId="4389"/>
    <cellStyle name="T_ÿÿÿÿÿ_!1 1 bao cao giao KH ve HTCMT vung TNB   12-12-2011 4" xfId="5424"/>
    <cellStyle name="T_ÿÿÿÿÿ_Bieu mau cong trinh khoi cong moi 3-4" xfId="4162"/>
    <cellStyle name="T_ÿÿÿÿÿ_Bieu mau cong trinh khoi cong moi 3-4 2" xfId="4163"/>
    <cellStyle name="T_ÿÿÿÿÿ_Bieu mau cong trinh khoi cong moi 3-4 2 2" xfId="5275"/>
    <cellStyle name="T_ÿÿÿÿÿ_Bieu mau cong trinh khoi cong moi 3-4 2 3" xfId="5611"/>
    <cellStyle name="T_ÿÿÿÿÿ_Bieu mau cong trinh khoi cong moi 3-4 3" xfId="5274"/>
    <cellStyle name="T_ÿÿÿÿÿ_Bieu mau cong trinh khoi cong moi 3-4 4" xfId="6010"/>
    <cellStyle name="T_ÿÿÿÿÿ_Bieu mau cong trinh khoi cong moi 3-4_!1 1 bao cao giao KH ve HTCMT vung TNB   12-12-2011" xfId="4164"/>
    <cellStyle name="T_ÿÿÿÿÿ_Bieu mau cong trinh khoi cong moi 3-4_!1 1 bao cao giao KH ve HTCMT vung TNB   12-12-2011 2" xfId="4165"/>
    <cellStyle name="T_ÿÿÿÿÿ_Bieu mau cong trinh khoi cong moi 3-4_!1 1 bao cao giao KH ve HTCMT vung TNB   12-12-2011 2 2" xfId="5277"/>
    <cellStyle name="T_ÿÿÿÿÿ_Bieu mau cong trinh khoi cong moi 3-4_!1 1 bao cao giao KH ve HTCMT vung TNB   12-12-2011 2 3" xfId="5801"/>
    <cellStyle name="T_ÿÿÿÿÿ_Bieu mau cong trinh khoi cong moi 3-4_!1 1 bao cao giao KH ve HTCMT vung TNB   12-12-2011 3" xfId="5276"/>
    <cellStyle name="T_ÿÿÿÿÿ_Bieu mau cong trinh khoi cong moi 3-4_!1 1 bao cao giao KH ve HTCMT vung TNB   12-12-2011 4" xfId="5562"/>
    <cellStyle name="T_ÿÿÿÿÿ_Bieu mau cong trinh khoi cong moi 3-4_KH TPCP vung TNB (03-1-2012)" xfId="4166"/>
    <cellStyle name="T_ÿÿÿÿÿ_Bieu mau cong trinh khoi cong moi 3-4_KH TPCP vung TNB (03-1-2012) 2" xfId="4167"/>
    <cellStyle name="T_ÿÿÿÿÿ_Bieu mau cong trinh khoi cong moi 3-4_KH TPCP vung TNB (03-1-2012) 2 2" xfId="5279"/>
    <cellStyle name="T_ÿÿÿÿÿ_Bieu mau cong trinh khoi cong moi 3-4_KH TPCP vung TNB (03-1-2012) 2 3" xfId="5796"/>
    <cellStyle name="T_ÿÿÿÿÿ_Bieu mau cong trinh khoi cong moi 3-4_KH TPCP vung TNB (03-1-2012) 3" xfId="5278"/>
    <cellStyle name="T_ÿÿÿÿÿ_Bieu mau cong trinh khoi cong moi 3-4_KH TPCP vung TNB (03-1-2012) 4" xfId="6015"/>
    <cellStyle name="T_ÿÿÿÿÿ_Bieu3ODA" xfId="4168"/>
    <cellStyle name="T_ÿÿÿÿÿ_Bieu3ODA 2" xfId="4169"/>
    <cellStyle name="T_ÿÿÿÿÿ_Bieu3ODA 2 2" xfId="5281"/>
    <cellStyle name="T_ÿÿÿÿÿ_Bieu3ODA 2 3" xfId="5367"/>
    <cellStyle name="T_ÿÿÿÿÿ_Bieu3ODA 3" xfId="5280"/>
    <cellStyle name="T_ÿÿÿÿÿ_Bieu3ODA 4" xfId="5563"/>
    <cellStyle name="T_ÿÿÿÿÿ_Bieu3ODA_!1 1 bao cao giao KH ve HTCMT vung TNB   12-12-2011" xfId="4170"/>
    <cellStyle name="T_ÿÿÿÿÿ_Bieu3ODA_!1 1 bao cao giao KH ve HTCMT vung TNB   12-12-2011 2" xfId="4171"/>
    <cellStyle name="T_ÿÿÿÿÿ_Bieu3ODA_!1 1 bao cao giao KH ve HTCMT vung TNB   12-12-2011 2 2" xfId="5283"/>
    <cellStyle name="T_ÿÿÿÿÿ_Bieu3ODA_!1 1 bao cao giao KH ve HTCMT vung TNB   12-12-2011 2 3" xfId="5802"/>
    <cellStyle name="T_ÿÿÿÿÿ_Bieu3ODA_!1 1 bao cao giao KH ve HTCMT vung TNB   12-12-2011 3" xfId="5282"/>
    <cellStyle name="T_ÿÿÿÿÿ_Bieu3ODA_!1 1 bao cao giao KH ve HTCMT vung TNB   12-12-2011 4" xfId="5798"/>
    <cellStyle name="T_ÿÿÿÿÿ_Bieu3ODA_KH TPCP vung TNB (03-1-2012)" xfId="4172"/>
    <cellStyle name="T_ÿÿÿÿÿ_Bieu3ODA_KH TPCP vung TNB (03-1-2012) 2" xfId="4173"/>
    <cellStyle name="T_ÿÿÿÿÿ_Bieu3ODA_KH TPCP vung TNB (03-1-2012) 2 2" xfId="5285"/>
    <cellStyle name="T_ÿÿÿÿÿ_Bieu3ODA_KH TPCP vung TNB (03-1-2012) 2 3" xfId="5705"/>
    <cellStyle name="T_ÿÿÿÿÿ_Bieu3ODA_KH TPCP vung TNB (03-1-2012) 3" xfId="5284"/>
    <cellStyle name="T_ÿÿÿÿÿ_Bieu3ODA_KH TPCP vung TNB (03-1-2012) 4" xfId="5586"/>
    <cellStyle name="T_ÿÿÿÿÿ_Bieu4HTMT" xfId="4174"/>
    <cellStyle name="T_ÿÿÿÿÿ_Bieu4HTMT 2" xfId="4175"/>
    <cellStyle name="T_ÿÿÿÿÿ_Bieu4HTMT 2 2" xfId="5287"/>
    <cellStyle name="T_ÿÿÿÿÿ_Bieu4HTMT 2 3" xfId="5666"/>
    <cellStyle name="T_ÿÿÿÿÿ_Bieu4HTMT 3" xfId="5286"/>
    <cellStyle name="T_ÿÿÿÿÿ_Bieu4HTMT 4" xfId="6011"/>
    <cellStyle name="T_ÿÿÿÿÿ_Bieu4HTMT_!1 1 bao cao giao KH ve HTCMT vung TNB   12-12-2011" xfId="4176"/>
    <cellStyle name="T_ÿÿÿÿÿ_Bieu4HTMT_!1 1 bao cao giao KH ve HTCMT vung TNB   12-12-2011 2" xfId="4177"/>
    <cellStyle name="T_ÿÿÿÿÿ_Bieu4HTMT_!1 1 bao cao giao KH ve HTCMT vung TNB   12-12-2011 2 2" xfId="5289"/>
    <cellStyle name="T_ÿÿÿÿÿ_Bieu4HTMT_!1 1 bao cao giao KH ve HTCMT vung TNB   12-12-2011 2 3" xfId="5706"/>
    <cellStyle name="T_ÿÿÿÿÿ_Bieu4HTMT_!1 1 bao cao giao KH ve HTCMT vung TNB   12-12-2011 3" xfId="5288"/>
    <cellStyle name="T_ÿÿÿÿÿ_Bieu4HTMT_!1 1 bao cao giao KH ve HTCMT vung TNB   12-12-2011 4" xfId="5587"/>
    <cellStyle name="T_ÿÿÿÿÿ_Bieu4HTMT_KH TPCP vung TNB (03-1-2012)" xfId="2856"/>
    <cellStyle name="T_ÿÿÿÿÿ_Bieu4HTMT_KH TPCP vung TNB (03-1-2012) 2" xfId="3448"/>
    <cellStyle name="T_ÿÿÿÿÿ_Bieu4HTMT_KH TPCP vung TNB (03-1-2012) 2 2" xfId="4894"/>
    <cellStyle name="T_ÿÿÿÿÿ_Bieu4HTMT_KH TPCP vung TNB (03-1-2012) 2 3" xfId="5844"/>
    <cellStyle name="T_ÿÿÿÿÿ_Bieu4HTMT_KH TPCP vung TNB (03-1-2012) 3" xfId="4758"/>
    <cellStyle name="T_ÿÿÿÿÿ_Bieu4HTMT_KH TPCP vung TNB (03-1-2012) 4" xfId="5486"/>
    <cellStyle name="T_ÿÿÿÿÿ_KH TPCP vung TNB (03-1-2012)" xfId="4178"/>
    <cellStyle name="T_ÿÿÿÿÿ_KH TPCP vung TNB (03-1-2012) 2" xfId="4179"/>
    <cellStyle name="T_ÿÿÿÿÿ_KH TPCP vung TNB (03-1-2012) 2 2" xfId="5291"/>
    <cellStyle name="T_ÿÿÿÿÿ_KH TPCP vung TNB (03-1-2012) 2 3" xfId="5530"/>
    <cellStyle name="T_ÿÿÿÿÿ_KH TPCP vung TNB (03-1-2012) 3" xfId="5290"/>
    <cellStyle name="T_ÿÿÿÿÿ_KH TPCP vung TNB (03-1-2012) 4" xfId="5541"/>
    <cellStyle name="T_ÿÿÿÿÿ_kien giang 2" xfId="4180"/>
    <cellStyle name="T_ÿÿÿÿÿ_kien giang 2 2" xfId="4181"/>
    <cellStyle name="T_ÿÿÿÿÿ_kien giang 2 2 2" xfId="5293"/>
    <cellStyle name="T_ÿÿÿÿÿ_kien giang 2 2 3" xfId="5855"/>
    <cellStyle name="T_ÿÿÿÿÿ_kien giang 2 3" xfId="5292"/>
    <cellStyle name="T_ÿÿÿÿÿ_kien giang 2 4" xfId="6012"/>
    <cellStyle name="Text Indent A" xfId="895"/>
    <cellStyle name="Text Indent A 2" xfId="4445"/>
    <cellStyle name="Text Indent B" xfId="4182"/>
    <cellStyle name="Text Indent B 10" xfId="4183"/>
    <cellStyle name="Text Indent B 11" xfId="4184"/>
    <cellStyle name="Text Indent B 12" xfId="3062"/>
    <cellStyle name="Text Indent B 13" xfId="3065"/>
    <cellStyle name="Text Indent B 14" xfId="3067"/>
    <cellStyle name="Text Indent B 15" xfId="3070"/>
    <cellStyle name="Text Indent B 16" xfId="3072"/>
    <cellStyle name="Text Indent B 17" xfId="5294"/>
    <cellStyle name="Text Indent B 2" xfId="4186"/>
    <cellStyle name="Text Indent B 3" xfId="4187"/>
    <cellStyle name="Text Indent B 4" xfId="4188"/>
    <cellStyle name="Text Indent B 5" xfId="4189"/>
    <cellStyle name="Text Indent B 6" xfId="4190"/>
    <cellStyle name="Text Indent B 7" xfId="4191"/>
    <cellStyle name="Text Indent B 8" xfId="4192"/>
    <cellStyle name="Text Indent B 9" xfId="4193"/>
    <cellStyle name="Text Indent C" xfId="4194"/>
    <cellStyle name="Text Indent C 10" xfId="4195"/>
    <cellStyle name="Text Indent C 11" xfId="2495"/>
    <cellStyle name="Text Indent C 12" xfId="4196"/>
    <cellStyle name="Text Indent C 13" xfId="4197"/>
    <cellStyle name="Text Indent C 14" xfId="4198"/>
    <cellStyle name="Text Indent C 15" xfId="4199"/>
    <cellStyle name="Text Indent C 16" xfId="4200"/>
    <cellStyle name="Text Indent C 17" xfId="5295"/>
    <cellStyle name="Text Indent C 2" xfId="4201"/>
    <cellStyle name="Text Indent C 3" xfId="4202"/>
    <cellStyle name="Text Indent C 4" xfId="4203"/>
    <cellStyle name="Text Indent C 5" xfId="4204"/>
    <cellStyle name="Text Indent C 6" xfId="4205"/>
    <cellStyle name="Text Indent C 7" xfId="4206"/>
    <cellStyle name="Text Indent C 8" xfId="4207"/>
    <cellStyle name="Text Indent C 9" xfId="4208"/>
    <cellStyle name="th" xfId="4209"/>
    <cellStyle name="th 2" xfId="4210"/>
    <cellStyle name="th 2 2" xfId="5297"/>
    <cellStyle name="th 2 3" xfId="5673"/>
    <cellStyle name="th 3" xfId="5296"/>
    <cellStyle name="th 4" xfId="5753"/>
    <cellStyle name="þ_x005f_x001d_ð¤_x005f_x000c_¯þ_x005f_x0014__x005f_x000d_¨þU_x005f_x0001_À_x005f_x0004_ _x005f_x0015__x005f_x000f__x005f_x0001__x005f_x0001_" xfId="3606"/>
    <cellStyle name="þ_x005f_x001d_ð¤_x005f_x000c_¯þ_x005f_x0014__x005f_x000d_¨þU_x005f_x0001_À_x005f_x0004_ _x005f_x0015__x005f_x000f__x005f_x0001__x005f_x0001_ 2" xfId="4947"/>
    <cellStyle name="þ_x005f_x001d_ð·_x005f_x000c_æþ'_x005f_x000d_ßþU_x005f_x0001_Ø_x005f_x0005_ü_x005f_x0014__x005f_x0007__x005f_x0001__x005f_x0001_" xfId="4211"/>
    <cellStyle name="þ_x005f_x001d_ðÇ%Uý—&amp;Hý9_x005f_x0008_Ÿ s_x005f_x000a__x005f_x0007__x005f_x0001__x005f_x0001_" xfId="4212"/>
    <cellStyle name="þ_x005f_x001d_ðK_x005f_x000c_Fý_x005f_x001b__x005f_x000d_9ýU_x005f_x0001_Ð_x005f_x0008_¦)_x005f_x0007__x005f_x0001__x005f_x0001_" xfId="4213"/>
    <cellStyle name="þ_x005f_x005f_x005f_x001d_ð·_x005f_x005f_x005f_x000c_æþ'_x005f_x005f_x005f_x000d_ßþU_x005f_x005f_x005f_x0001_Ø_x005f_x005f_x005f_x0005_ü_x005f_x005f_x005f_x0014__x005f_x005f_x005f_x0007__x005f_x005f_x005f_x0001__x005f_x005f_x005f_x0001_" xfId="4215"/>
    <cellStyle name="þ_x005f_x005f_x005f_x001d_ðÇ%Uý—&amp;Hý9_x005f_x005f_x005f_x0008_Ÿ s_x005f_x005f_x005f_x000a__x005f_x005f_x005f_x0007__x005f_x005f_x005f_x0001__x005f_x005f_x005f_x0001_" xfId="4216"/>
    <cellStyle name="þ_x005f_x005f_x005f_x001d_ðK_x005f_x005f_x005f_x000c_Fý_x005f_x005f_x005f_x001b__x005f_x005f_x005f_x000d_9ýU_x005f_x005f_x005f_x0001_Ð_x005f_x005f_x005f_x0008_¦)_x005f_x005f_x005f_x0007__x005f_x005f_x005f_x0001__x005f_x005f_x005f_x0001_" xfId="4217"/>
    <cellStyle name="than" xfId="4218"/>
    <cellStyle name="Thanh" xfId="817"/>
    <cellStyle name="þ_x001d_ð¤_x000c_¯þ_x0014__x000a_¨þU_x0001_À_x0004_ _x0015__x000f__x0001__x0001_" xfId="4219"/>
    <cellStyle name="þ_x001d_ð¤_x000c_¯þ_x0014__x000a_¨þU_x0001_À_x0004_ _x0015__x000f__x0001__x0001_ 2" xfId="5299"/>
    <cellStyle name="þ_x001d_ð¤_x000c_¯þ_x0014__x000d_¨þU_x0001_À_x0004_ _x0015__x000f__x0001__x0001_" xfId="4220"/>
    <cellStyle name="þ_x001d_ð¤_x000c_¯þ_x0014__x000d_¨þU_x0001_À_x0004_ _x0015__x000f__x0001__x0001_ 2" xfId="5300"/>
    <cellStyle name="þ_x001d_ð·_x000c_æþ'_x000a_ßþU_x0001_Ø_x0005_ü_x0014__x0007__x0001__x0001_" xfId="4221"/>
    <cellStyle name="þ_x001d_ð·_x000c_æþ'_x000d_ßþU_x0001_Ø_x0005_ü_x0014__x0007__x0001__x0001_" xfId="4222"/>
    <cellStyle name="þ_x001d_ðÇ%Uý—&amp;Hý9_x0008_Ÿ s_x000a__x0007__x0001__x0001_" xfId="4223"/>
    <cellStyle name="þ_x001d_ðÇ%Uý—&amp;Hý9_x0008_Ÿ s_x000a__x0007__x0001__x0001_ 2" xfId="5301"/>
    <cellStyle name="þ_x001d_ðK_x000c_Fý_x001b__x000a_9ýU_x0001_Ð_x0008_¦)_x0007__x0001__x0001_" xfId="4224"/>
    <cellStyle name="þ_x001d_ðK_x000c_Fý_x001b__x000d_9ýU_x0001_Ð_x0008_¦)_x0007__x0001__x0001_" xfId="942"/>
    <cellStyle name="thuong-10" xfId="4225"/>
    <cellStyle name="thuong-10 2" xfId="5302"/>
    <cellStyle name="thuong-10 3" xfId="6072"/>
    <cellStyle name="thuong-11" xfId="4226"/>
    <cellStyle name="thuong-11 2" xfId="4227"/>
    <cellStyle name="thuong-11 2 2" xfId="6016"/>
    <cellStyle name="thuong-11 3" xfId="6160"/>
    <cellStyle name="Thuyet minh" xfId="4228"/>
    <cellStyle name="Tickmark" xfId="4229"/>
    <cellStyle name="Tien1" xfId="1791"/>
    <cellStyle name="Tien1 2" xfId="4571"/>
    <cellStyle name="Tien1 3" xfId="5602"/>
    <cellStyle name="Tieu_de_2" xfId="4230"/>
    <cellStyle name="Times New Roman" xfId="4231"/>
    <cellStyle name="tit1" xfId="4232"/>
    <cellStyle name="tit2" xfId="4233"/>
    <cellStyle name="tit2 2" xfId="4235"/>
    <cellStyle name="tit2 2 2" xfId="5305"/>
    <cellStyle name="tit2 2 3" xfId="5615"/>
    <cellStyle name="tit2 3" xfId="5303"/>
    <cellStyle name="tit2 4" xfId="5618"/>
    <cellStyle name="tit3" xfId="4236"/>
    <cellStyle name="tit4" xfId="4237"/>
    <cellStyle name="Title" xfId="56" builtinId="15" customBuiltin="1"/>
    <cellStyle name="Title 2" xfId="4238"/>
    <cellStyle name="Tong so" xfId="4239"/>
    <cellStyle name="tong so 1" xfId="4240"/>
    <cellStyle name="tong so 1 2" xfId="5306"/>
    <cellStyle name="tong so 1 3" xfId="6075"/>
    <cellStyle name="Tong so_Bieu KHPTLN 2016-2020" xfId="4241"/>
    <cellStyle name="Tongcong" xfId="4242"/>
    <cellStyle name="Tongcong 2" xfId="6076"/>
    <cellStyle name="Total" xfId="57" builtinId="25" customBuiltin="1"/>
    <cellStyle name="Total 2" xfId="4243"/>
    <cellStyle name="trang" xfId="4244"/>
    <cellStyle name="tt1" xfId="4245"/>
    <cellStyle name="Tusental (0)_pldt" xfId="4246"/>
    <cellStyle name="Tusental_pldt" xfId="2283"/>
    <cellStyle name="ux_3_¼­¿ï-¾È»ê" xfId="4247"/>
    <cellStyle name="Valuta (0)_pldt" xfId="4248"/>
    <cellStyle name="Valuta_pldt" xfId="4249"/>
    <cellStyle name="VANG1" xfId="4250"/>
    <cellStyle name="VANG1 2" xfId="4251"/>
    <cellStyle name="viet" xfId="4252"/>
    <cellStyle name="viet2" xfId="4253"/>
    <cellStyle name="viet2 2" xfId="4254"/>
    <cellStyle name="viet2 2 2" xfId="5308"/>
    <cellStyle name="viet2 2 3" xfId="5577"/>
    <cellStyle name="viet2 3" xfId="5307"/>
    <cellStyle name="viet2 4" xfId="5538"/>
    <cellStyle name="VN new romanNormal" xfId="2983"/>
    <cellStyle name="VN new romanNormal 2" xfId="1313"/>
    <cellStyle name="VN new romanNormal 2 2" xfId="4255"/>
    <cellStyle name="VN new romanNormal 2 2 2" xfId="5309"/>
    <cellStyle name="VN new romanNormal 2 3" xfId="4502"/>
    <cellStyle name="VN new romanNormal 3" xfId="4256"/>
    <cellStyle name="VN new romanNormal 3 2" xfId="5310"/>
    <cellStyle name="VN new romanNormal 4" xfId="4786"/>
    <cellStyle name="VN new romanNormal_05-12  KH trung han 2016-2020 - Liem Thinh edited" xfId="4258"/>
    <cellStyle name="Vn Time 13" xfId="4260"/>
    <cellStyle name="Vn Time 14" xfId="4261"/>
    <cellStyle name="Vn Time 14 2" xfId="4262"/>
    <cellStyle name="Vn Time 14 2 2" xfId="5312"/>
    <cellStyle name="Vn Time 14 3" xfId="4263"/>
    <cellStyle name="Vn Time 14 3 2" xfId="5313"/>
    <cellStyle name="Vn Time 14 4" xfId="5311"/>
    <cellStyle name="VN time new roman" xfId="2697"/>
    <cellStyle name="VN time new roman 2" xfId="2711"/>
    <cellStyle name="VN time new roman 2 2" xfId="128"/>
    <cellStyle name="VN time new roman 2 2 2" xfId="4343"/>
    <cellStyle name="VN time new roman 2 3" xfId="4732"/>
    <cellStyle name="VN time new roman 3" xfId="2713"/>
    <cellStyle name="VN time new roman 3 2" xfId="4733"/>
    <cellStyle name="VN time new roman 4" xfId="4729"/>
    <cellStyle name="VN time new roman_05-12  KH trung han 2016-2020 - Liem Thinh edited" xfId="2726"/>
    <cellStyle name="vn_time" xfId="4257"/>
    <cellStyle name="vnbo" xfId="4234"/>
    <cellStyle name="vnbo 2" xfId="4264"/>
    <cellStyle name="vnbo 2 2" xfId="5314"/>
    <cellStyle name="vnbo 2 3" xfId="5613"/>
    <cellStyle name="vnbo 3" xfId="996"/>
    <cellStyle name="vnbo 3 2" xfId="4457"/>
    <cellStyle name="vnbo 3 3" xfId="6184"/>
    <cellStyle name="vnbo 4" xfId="5304"/>
    <cellStyle name="vnbo 5" xfId="5401"/>
    <cellStyle name="vnhead1" xfId="4265"/>
    <cellStyle name="vnhead1 2" xfId="4266"/>
    <cellStyle name="vnhead1 2 2" xfId="5316"/>
    <cellStyle name="vnhead1 2 3" xfId="6022"/>
    <cellStyle name="vnhead1 3" xfId="5315"/>
    <cellStyle name="vnhead1 4" xfId="5540"/>
    <cellStyle name="vnhead2" xfId="4267"/>
    <cellStyle name="vnhead2 2" xfId="4268"/>
    <cellStyle name="vnhead2 2 2" xfId="5318"/>
    <cellStyle name="vnhead2 2 3" xfId="5411"/>
    <cellStyle name="vnhead2 3" xfId="4269"/>
    <cellStyle name="vnhead2 3 2" xfId="5319"/>
    <cellStyle name="vnhead2 3 3" xfId="6113"/>
    <cellStyle name="vnhead2 4" xfId="5317"/>
    <cellStyle name="vnhead2 5" xfId="5609"/>
    <cellStyle name="vnhead3" xfId="4270"/>
    <cellStyle name="vnhead3 2" xfId="4271"/>
    <cellStyle name="vnhead3 2 2" xfId="5321"/>
    <cellStyle name="vnhead3 2 3" xfId="6112"/>
    <cellStyle name="vnhead3 3" xfId="4272"/>
    <cellStyle name="vnhead3 3 2" xfId="5322"/>
    <cellStyle name="vnhead3 3 3" xfId="5607"/>
    <cellStyle name="vnhead3 4" xfId="5320"/>
    <cellStyle name="vnhead3 5" xfId="5608"/>
    <cellStyle name="vnhead4" xfId="4273"/>
    <cellStyle name="vntxt1" xfId="4274"/>
    <cellStyle name="vntxt1 10" xfId="4275"/>
    <cellStyle name="vntxt1 11" xfId="4276"/>
    <cellStyle name="vntxt1 12" xfId="4277"/>
    <cellStyle name="vntxt1 13" xfId="4278"/>
    <cellStyle name="vntxt1 14" xfId="4279"/>
    <cellStyle name="vntxt1 15" xfId="4280"/>
    <cellStyle name="vntxt1 16" xfId="4281"/>
    <cellStyle name="vntxt1 2" xfId="4282"/>
    <cellStyle name="vntxt1 3" xfId="4283"/>
    <cellStyle name="vntxt1 4" xfId="4284"/>
    <cellStyle name="vntxt1 5" xfId="859"/>
    <cellStyle name="vntxt1 6" xfId="4285"/>
    <cellStyle name="vntxt1 7" xfId="4286"/>
    <cellStyle name="vntxt1 8" xfId="4287"/>
    <cellStyle name="vntxt1 9" xfId="4288"/>
    <cellStyle name="vntxt1_05-12  KH trung han 2016-2020 - Liem Thinh edited" xfId="4289"/>
    <cellStyle name="vntxt2" xfId="4290"/>
    <cellStyle name="W?hrung [0]_35ERI8T2gbIEMixb4v26icuOo" xfId="4291"/>
    <cellStyle name="W?hrung_35ERI8T2gbIEMixb4v26icuOo" xfId="438"/>
    <cellStyle name="Währung [0]_68574_Materialbedarfsliste" xfId="3144"/>
    <cellStyle name="Währung_68574_Materialbedarfsliste" xfId="4292"/>
    <cellStyle name="Walutowy [0]_Invoices2001Slovakia" xfId="4293"/>
    <cellStyle name="Walutowy_Invoices2001Slovakia" xfId="4294"/>
    <cellStyle name="Warning Text" xfId="58" builtinId="11" customBuiltin="1"/>
    <cellStyle name="Warning Text 2" xfId="4295"/>
    <cellStyle name="wrap" xfId="4296"/>
    <cellStyle name="Wไhrung [0]_35ERI8T2gbIEMixb4v26icuOo" xfId="1300"/>
    <cellStyle name="Wไhrung_35ERI8T2gbIEMixb4v26icuOo" xfId="4297"/>
    <cellStyle name="xan1" xfId="4298"/>
    <cellStyle name="xuan" xfId="4299"/>
    <cellStyle name="y" xfId="4300"/>
    <cellStyle name="y 2" xfId="969"/>
    <cellStyle name="Ý kh¸c_B¶ng 1 (2)" xfId="4301"/>
    <cellStyle name="เครื่องหมายสกุลเงิน [0]_FTC_OFFER" xfId="4259"/>
    <cellStyle name="เครื่องหมายสกุลเงิน_FTC_OFFER" xfId="4302"/>
    <cellStyle name="ปกติ_FTC_OFFER" xfId="4303"/>
    <cellStyle name=" [0.00]_ Att. 1- Cover" xfId="4304"/>
    <cellStyle name="_ Att. 1- Cover" xfId="4305"/>
    <cellStyle name="?_ Att. 1- Cover" xfId="4306"/>
    <cellStyle name="똿뗦먛귟 [0.00]_PRODUCT DETAIL Q1" xfId="1803"/>
    <cellStyle name="똿뗦먛귟_PRODUCT DETAIL Q1" xfId="4307"/>
    <cellStyle name="믅됞 [0.00]_PRODUCT DETAIL Q1" xfId="4308"/>
    <cellStyle name="믅됞_PRODUCT DETAIL Q1" xfId="4309"/>
    <cellStyle name="백분율_††††† " xfId="4310"/>
    <cellStyle name="뷭?_BOOKSHIP" xfId="4311"/>
    <cellStyle name="안건회계법인" xfId="4312"/>
    <cellStyle name="콤맀_Sheet1_총괄표 (수출입) (2)" xfId="4313"/>
    <cellStyle name="콤마 [ - 유형1" xfId="4314"/>
    <cellStyle name="콤마 [ - 유형2" xfId="2080"/>
    <cellStyle name="콤마 [ - 유형3" xfId="949"/>
    <cellStyle name="콤마 [ - 유형4" xfId="3877"/>
    <cellStyle name="콤마 [ - 유형5" xfId="4315"/>
    <cellStyle name="콤마 [ - 유형6" xfId="4316"/>
    <cellStyle name="콤마 [ - 유형7" xfId="4317"/>
    <cellStyle name="콤마 [ - 유형8" xfId="4318"/>
    <cellStyle name="콤마 [0]_ 비목별 월별기술 " xfId="4319"/>
    <cellStyle name="콤마_ 비목별 월별기술 " xfId="4320"/>
    <cellStyle name="통화 [0]_††††† " xfId="4321"/>
    <cellStyle name="통화_††††† " xfId="187"/>
    <cellStyle name="표섀_변경(최종)" xfId="4322"/>
    <cellStyle name="표준_ 97년 경영분석(안)" xfId="4323"/>
    <cellStyle name="표줠_Sheet1_1_총괄표 (수출입) (2)" xfId="4324"/>
    <cellStyle name="一般_00Q3902REV.1" xfId="4325"/>
    <cellStyle name="千分位[0]_00Q3902REV.1" xfId="4326"/>
    <cellStyle name="千分位_00Q3902REV.1" xfId="4327"/>
    <cellStyle name="桁区切り [0.00]_BE-BQ" xfId="4328"/>
    <cellStyle name="桁区切り_BE-BQ" xfId="4329"/>
    <cellStyle name="標準_(A1)BOQ " xfId="4330"/>
    <cellStyle name="貨幣 [0]_00Q3902REV.1" xfId="4331"/>
    <cellStyle name="貨幣[0]_BRE" xfId="4185"/>
    <cellStyle name="貨幣_00Q3902REV.1" xfId="4332"/>
    <cellStyle name="通貨 [0.00]_BE-BQ" xfId="4333"/>
    <cellStyle name="通貨_BE-BQ" xfId="4334"/>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Documents/Zalo%20Received%20Files/PL3%20Ph&#226;n%20b&#7893;%20v&#7889;n%20ngu&#7891;n%20&#272;TPT%20CT%20MTQG%20NTM%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03B"/>
      <sheetName val="PL 03A"/>
      <sheetName val="PL 03"/>
      <sheetName val="B02-DTPT NSTW"/>
      <sheetName val="foxz"/>
      <sheetName val="foxz_2"/>
      <sheetName val="foxz_3"/>
      <sheetName val="foxz_4"/>
      <sheetName val="foxz_5"/>
      <sheetName val="foxz_6"/>
      <sheetName val="foxz_7"/>
      <sheetName val="foxz_8"/>
      <sheetName val="foxz_9"/>
      <sheetName val="foxz_10"/>
      <sheetName val="foxz_11"/>
      <sheetName val="foxz_12"/>
      <sheetName val="foxz_13"/>
      <sheetName val="foxz_14"/>
      <sheetName val="foxz_15"/>
      <sheetName val="foxz_16"/>
      <sheetName val="foxz_17"/>
      <sheetName val="foxz_18"/>
      <sheetName val="foxz_19"/>
      <sheetName val="foxz_20"/>
      <sheetName val="PL 05"/>
      <sheetName val="PL 04B"/>
      <sheetName val="PL 04A"/>
      <sheetName val="PL 04"/>
      <sheetName val="PL3"/>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033" t="s">
        <v>501</v>
      </c>
      <c r="B1" s="1033"/>
      <c r="C1" s="1033"/>
      <c r="D1" s="1033"/>
      <c r="E1" s="1033"/>
      <c r="F1" s="1033"/>
      <c r="G1" s="1033"/>
      <c r="H1" s="1033"/>
      <c r="I1" s="1033"/>
      <c r="J1" s="1033"/>
      <c r="K1" s="1033"/>
      <c r="L1" s="1033"/>
      <c r="M1" s="1033"/>
      <c r="N1" s="1033"/>
      <c r="O1" s="1033"/>
      <c r="P1" s="1033"/>
      <c r="Q1" s="1033"/>
      <c r="R1" s="1033"/>
    </row>
    <row r="2" spans="1:24" s="1" customFormat="1" ht="67.150000000000006" customHeight="1">
      <c r="A2" s="1041" t="s">
        <v>2071</v>
      </c>
      <c r="B2" s="1041"/>
      <c r="C2" s="1041"/>
      <c r="D2" s="1041"/>
      <c r="E2" s="1041"/>
      <c r="F2" s="1041"/>
      <c r="G2" s="1041"/>
      <c r="H2" s="1041"/>
      <c r="I2" s="1041"/>
      <c r="J2" s="1041"/>
      <c r="K2" s="1041"/>
      <c r="L2" s="1041"/>
      <c r="M2" s="1041"/>
      <c r="N2" s="1041"/>
      <c r="O2" s="1041"/>
      <c r="P2" s="1041"/>
      <c r="Q2" s="1041"/>
      <c r="R2" s="1041"/>
    </row>
    <row r="3" spans="1:24" s="1" customFormat="1" ht="18" customHeight="1">
      <c r="A3" s="1057" t="s">
        <v>506</v>
      </c>
      <c r="B3" s="1057"/>
      <c r="C3" s="1057"/>
      <c r="D3" s="1057"/>
      <c r="E3" s="1057"/>
      <c r="F3" s="1057"/>
      <c r="G3" s="1057"/>
      <c r="H3" s="1057"/>
      <c r="I3" s="1057"/>
      <c r="J3" s="1057"/>
      <c r="K3" s="1057"/>
      <c r="L3" s="1057"/>
      <c r="M3" s="1057"/>
      <c r="N3" s="1057"/>
      <c r="O3" s="1057"/>
      <c r="P3" s="1057"/>
      <c r="Q3" s="1057"/>
      <c r="R3" s="1057"/>
      <c r="S3" s="534"/>
      <c r="T3" s="534"/>
      <c r="U3" s="534"/>
      <c r="V3" s="534"/>
      <c r="W3" s="534"/>
      <c r="X3" s="534"/>
    </row>
    <row r="4" spans="1:24" s="1" customFormat="1">
      <c r="A4" s="1058" t="s">
        <v>2057</v>
      </c>
      <c r="B4" s="1058"/>
      <c r="C4" s="1058"/>
      <c r="D4" s="1058"/>
      <c r="E4" s="1058"/>
      <c r="F4" s="1058"/>
      <c r="G4" s="1058"/>
      <c r="H4" s="1058"/>
      <c r="I4" s="1058"/>
      <c r="J4" s="1058"/>
      <c r="K4" s="1058"/>
      <c r="L4" s="1058"/>
      <c r="M4" s="1058"/>
      <c r="N4" s="1058"/>
      <c r="O4" s="1058"/>
      <c r="P4" s="1058"/>
      <c r="Q4" s="1058"/>
      <c r="R4" s="1058"/>
      <c r="S4" s="535"/>
      <c r="T4" s="535"/>
      <c r="U4" s="535"/>
      <c r="V4" s="535"/>
      <c r="W4" s="535"/>
      <c r="X4" s="535"/>
    </row>
    <row r="5" spans="1:24" s="1" customFormat="1">
      <c r="A5" s="3"/>
      <c r="B5" s="3"/>
      <c r="C5" s="95"/>
      <c r="D5" s="95"/>
      <c r="E5" s="96"/>
      <c r="F5" s="96"/>
      <c r="G5" s="96"/>
      <c r="H5" s="96"/>
      <c r="I5" s="96"/>
      <c r="J5" s="96"/>
      <c r="K5" s="96"/>
      <c r="L5" s="96"/>
      <c r="M5" s="1034"/>
      <c r="N5" s="1034"/>
      <c r="O5" s="1034"/>
      <c r="P5" s="1034"/>
      <c r="Q5" s="97"/>
      <c r="R5" s="2"/>
    </row>
    <row r="6" spans="1:24" s="5" customFormat="1" ht="15.6" customHeight="1">
      <c r="A6" s="1035" t="s">
        <v>1883</v>
      </c>
      <c r="B6" s="1035" t="s">
        <v>1884</v>
      </c>
      <c r="C6" s="1036" t="s">
        <v>516</v>
      </c>
      <c r="D6" s="1035" t="s">
        <v>518</v>
      </c>
      <c r="E6" s="1036" t="s">
        <v>1887</v>
      </c>
      <c r="F6" s="1040" t="s">
        <v>1888</v>
      </c>
      <c r="G6" s="1045" t="s">
        <v>1889</v>
      </c>
      <c r="H6" s="1046"/>
      <c r="I6" s="1046"/>
      <c r="J6" s="1046"/>
      <c r="K6" s="1047"/>
      <c r="L6" s="1052" t="s">
        <v>1890</v>
      </c>
      <c r="M6" s="1040" t="s">
        <v>2072</v>
      </c>
      <c r="N6" s="1035" t="s">
        <v>1889</v>
      </c>
      <c r="O6" s="1035"/>
      <c r="P6" s="1035"/>
      <c r="Q6" s="1035"/>
      <c r="R6" s="1042" t="s">
        <v>1894</v>
      </c>
    </row>
    <row r="7" spans="1:24" s="5" customFormat="1" ht="15.6" customHeight="1">
      <c r="A7" s="1035"/>
      <c r="B7" s="1035"/>
      <c r="C7" s="1037"/>
      <c r="D7" s="1035"/>
      <c r="E7" s="1037"/>
      <c r="F7" s="1040"/>
      <c r="G7" s="1048"/>
      <c r="H7" s="1049"/>
      <c r="I7" s="1049"/>
      <c r="J7" s="1049"/>
      <c r="K7" s="1050"/>
      <c r="L7" s="1052"/>
      <c r="M7" s="1040"/>
      <c r="N7" s="1035"/>
      <c r="O7" s="1035"/>
      <c r="P7" s="1035"/>
      <c r="Q7" s="1035"/>
      <c r="R7" s="1043"/>
    </row>
    <row r="8" spans="1:24" s="5" customFormat="1" ht="51" customHeight="1">
      <c r="A8" s="1035"/>
      <c r="B8" s="1035"/>
      <c r="C8" s="1037"/>
      <c r="D8" s="1035"/>
      <c r="E8" s="1037"/>
      <c r="F8" s="1040"/>
      <c r="G8" s="1040" t="s">
        <v>519</v>
      </c>
      <c r="H8" s="1040"/>
      <c r="I8" s="1040" t="s">
        <v>1896</v>
      </c>
      <c r="J8" s="1040" t="s">
        <v>1897</v>
      </c>
      <c r="K8" s="1053" t="s">
        <v>1898</v>
      </c>
      <c r="L8" s="1052"/>
      <c r="M8" s="1040"/>
      <c r="N8" s="1036" t="s">
        <v>507</v>
      </c>
      <c r="O8" s="1036" t="s">
        <v>508</v>
      </c>
      <c r="P8" s="1040" t="s">
        <v>509</v>
      </c>
      <c r="Q8" s="1039" t="s">
        <v>1902</v>
      </c>
      <c r="R8" s="1043"/>
    </row>
    <row r="9" spans="1:24" s="5" customFormat="1" ht="27.6" customHeight="1">
      <c r="A9" s="1035"/>
      <c r="B9" s="1035"/>
      <c r="C9" s="1037"/>
      <c r="D9" s="1035"/>
      <c r="E9" s="1037"/>
      <c r="F9" s="1040"/>
      <c r="G9" s="1040" t="s">
        <v>1903</v>
      </c>
      <c r="H9" s="1040" t="s">
        <v>1904</v>
      </c>
      <c r="I9" s="1040"/>
      <c r="J9" s="1040"/>
      <c r="K9" s="1054"/>
      <c r="L9" s="1052"/>
      <c r="M9" s="1040"/>
      <c r="N9" s="1037"/>
      <c r="O9" s="1037"/>
      <c r="P9" s="1040"/>
      <c r="Q9" s="1039"/>
      <c r="R9" s="1043"/>
    </row>
    <row r="10" spans="1:24" s="5" customFormat="1" ht="36" customHeight="1">
      <c r="A10" s="1035"/>
      <c r="B10" s="1035"/>
      <c r="C10" s="1038"/>
      <c r="D10" s="1035"/>
      <c r="E10" s="1038"/>
      <c r="F10" s="1040"/>
      <c r="G10" s="1040"/>
      <c r="H10" s="1040"/>
      <c r="I10" s="1040"/>
      <c r="J10" s="1040"/>
      <c r="K10" s="1055"/>
      <c r="L10" s="1052"/>
      <c r="M10" s="1040"/>
      <c r="N10" s="1038"/>
      <c r="O10" s="1038"/>
      <c r="P10" s="1040"/>
      <c r="Q10" s="1039"/>
      <c r="R10" s="1044"/>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6" t="s">
        <v>510</v>
      </c>
      <c r="C120" s="537"/>
      <c r="D120" s="97"/>
      <c r="E120" s="97"/>
      <c r="F120" s="538"/>
      <c r="G120" s="97"/>
      <c r="H120" s="97"/>
      <c r="I120" s="97"/>
      <c r="J120" s="97"/>
      <c r="K120" s="97"/>
      <c r="L120" s="97"/>
      <c r="M120" s="97"/>
      <c r="N120" s="97"/>
      <c r="O120" s="97"/>
      <c r="P120" s="118"/>
    </row>
    <row r="121" spans="1:19" ht="18.75">
      <c r="A121" s="53"/>
      <c r="B121" s="1056" t="s">
        <v>517</v>
      </c>
      <c r="C121" s="1056"/>
      <c r="D121" s="1056"/>
      <c r="E121" s="1056"/>
      <c r="F121" s="1056"/>
      <c r="G121" s="1056"/>
      <c r="H121" s="1056"/>
      <c r="I121" s="1056"/>
      <c r="J121" s="1056"/>
      <c r="K121" s="1056"/>
      <c r="L121" s="1056"/>
      <c r="M121" s="1056"/>
      <c r="N121" s="1056"/>
      <c r="O121" s="1056"/>
      <c r="P121" s="1056"/>
      <c r="Q121" s="1056"/>
      <c r="R121" s="1056"/>
    </row>
    <row r="122" spans="1:19" ht="18.75">
      <c r="A122" s="53"/>
      <c r="B122" s="1056" t="s">
        <v>514</v>
      </c>
      <c r="C122" s="1056"/>
      <c r="D122" s="1056"/>
      <c r="E122" s="1056"/>
      <c r="F122" s="1056"/>
      <c r="G122" s="1056"/>
      <c r="H122" s="1056"/>
      <c r="I122" s="1056"/>
      <c r="J122" s="1056"/>
      <c r="K122" s="1056"/>
      <c r="L122" s="1056"/>
      <c r="M122" s="1056"/>
      <c r="N122" s="1056"/>
      <c r="O122" s="1056"/>
      <c r="P122" s="1056"/>
      <c r="Q122" s="1056"/>
      <c r="R122" s="1056"/>
    </row>
    <row r="123" spans="1:19" ht="18" customHeight="1">
      <c r="A123" s="53"/>
      <c r="B123" s="1059" t="s">
        <v>512</v>
      </c>
      <c r="C123" s="1059"/>
      <c r="D123" s="1059"/>
      <c r="E123" s="1059"/>
      <c r="F123" s="1059"/>
      <c r="G123" s="1059"/>
      <c r="H123" s="1059"/>
      <c r="I123" s="1059"/>
      <c r="J123" s="1059"/>
      <c r="K123" s="1059"/>
      <c r="L123" s="1059"/>
      <c r="M123" s="1059"/>
      <c r="N123" s="1059"/>
      <c r="O123" s="1059"/>
      <c r="P123" s="1059"/>
      <c r="Q123" s="1059"/>
      <c r="R123" s="1059"/>
    </row>
    <row r="124" spans="1:19" ht="18.75">
      <c r="A124" s="53"/>
      <c r="B124" s="1060" t="s">
        <v>513</v>
      </c>
      <c r="C124" s="1060"/>
      <c r="D124" s="1060"/>
      <c r="E124" s="1060"/>
      <c r="F124" s="1060"/>
      <c r="G124" s="1060"/>
      <c r="H124" s="1060"/>
      <c r="I124" s="1060"/>
      <c r="J124" s="1060"/>
      <c r="K124" s="1060"/>
      <c r="L124" s="1060"/>
      <c r="M124" s="1060"/>
      <c r="N124" s="1060"/>
      <c r="O124" s="1060"/>
      <c r="P124" s="1060"/>
      <c r="Q124" s="1060"/>
      <c r="R124" s="1060"/>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051"/>
      <c r="G126" s="1051"/>
      <c r="H126" s="114"/>
      <c r="I126" s="114"/>
      <c r="J126" s="114"/>
      <c r="K126" s="114"/>
      <c r="L126" s="114"/>
      <c r="M126" s="114"/>
      <c r="N126" s="114"/>
      <c r="O126" s="114"/>
      <c r="P126" s="114"/>
      <c r="Q126" s="116"/>
      <c r="R126" s="57"/>
    </row>
    <row r="127" spans="1:19" s="58" customFormat="1">
      <c r="A127" s="56"/>
      <c r="C127" s="114"/>
      <c r="D127" s="114"/>
      <c r="E127" s="114"/>
      <c r="F127" s="1051"/>
      <c r="G127" s="1051"/>
      <c r="H127" s="114"/>
      <c r="I127" s="114"/>
      <c r="J127" s="114"/>
      <c r="K127" s="114"/>
      <c r="L127" s="114"/>
      <c r="M127" s="114"/>
      <c r="N127" s="114"/>
      <c r="O127" s="114"/>
      <c r="P127" s="114"/>
      <c r="Q127" s="116"/>
      <c r="R127" s="57"/>
    </row>
    <row r="128" spans="1:19" s="58" customFormat="1">
      <c r="A128" s="56"/>
      <c r="C128" s="114"/>
      <c r="D128" s="114"/>
      <c r="E128" s="114"/>
      <c r="F128" s="1051"/>
      <c r="G128" s="1051"/>
      <c r="H128" s="114"/>
      <c r="I128" s="114"/>
      <c r="J128" s="114"/>
      <c r="K128" s="114"/>
      <c r="L128" s="114"/>
      <c r="M128" s="114"/>
      <c r="N128" s="114"/>
      <c r="O128" s="114"/>
      <c r="P128" s="114"/>
      <c r="Q128" s="116"/>
      <c r="R128" s="57"/>
    </row>
    <row r="129" spans="1:18" s="58" customFormat="1">
      <c r="A129" s="56"/>
      <c r="C129" s="114"/>
      <c r="D129" s="114"/>
      <c r="E129" s="114"/>
      <c r="F129" s="1051"/>
      <c r="G129" s="1051"/>
      <c r="H129" s="114"/>
      <c r="I129" s="114"/>
      <c r="J129" s="114"/>
      <c r="K129" s="114"/>
      <c r="L129" s="114"/>
      <c r="M129" s="114"/>
      <c r="N129" s="114"/>
      <c r="O129" s="114"/>
      <c r="P129" s="114"/>
      <c r="Q129" s="116"/>
      <c r="R129" s="57"/>
    </row>
  </sheetData>
  <mergeCells count="34">
    <mergeCell ref="A3:R3"/>
    <mergeCell ref="A4:R4"/>
    <mergeCell ref="B122:R122"/>
    <mergeCell ref="B123:R123"/>
    <mergeCell ref="B124:R124"/>
    <mergeCell ref="E6:E10"/>
    <mergeCell ref="F129:G129"/>
    <mergeCell ref="N8:N10"/>
    <mergeCell ref="G9:G10"/>
    <mergeCell ref="H9:H10"/>
    <mergeCell ref="L6:L10"/>
    <mergeCell ref="M6:M10"/>
    <mergeCell ref="K8:K10"/>
    <mergeCell ref="B121:R121"/>
    <mergeCell ref="F126:G126"/>
    <mergeCell ref="F127:G127"/>
    <mergeCell ref="O8:O10"/>
    <mergeCell ref="F128:G128"/>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033" t="s">
        <v>500</v>
      </c>
      <c r="B1" s="1033"/>
      <c r="C1" s="1033"/>
      <c r="D1" s="1033"/>
      <c r="E1" s="1033"/>
      <c r="F1" s="1033"/>
      <c r="G1" s="1033"/>
      <c r="H1" s="1033"/>
      <c r="I1" s="1033"/>
      <c r="J1" s="1033"/>
      <c r="K1" s="1033"/>
      <c r="L1" s="1033"/>
      <c r="M1" s="1033"/>
      <c r="N1" s="1033"/>
      <c r="O1" s="1033"/>
      <c r="P1" s="1033"/>
      <c r="Q1" s="1033"/>
      <c r="R1" s="1033"/>
      <c r="S1" s="1033"/>
      <c r="T1" s="1033"/>
      <c r="U1" s="1033"/>
      <c r="V1" s="1033"/>
      <c r="W1" s="1033"/>
      <c r="X1" s="1033"/>
    </row>
    <row r="2" spans="1:25" s="1" customFormat="1" ht="55.15" customHeight="1">
      <c r="A2" s="1041" t="s">
        <v>1882</v>
      </c>
      <c r="B2" s="1041"/>
      <c r="C2" s="1041"/>
      <c r="D2" s="1041"/>
      <c r="E2" s="1041"/>
      <c r="F2" s="1041"/>
      <c r="G2" s="1041"/>
      <c r="H2" s="1041"/>
      <c r="I2" s="1041"/>
      <c r="J2" s="1041"/>
      <c r="K2" s="1041"/>
      <c r="L2" s="1041"/>
      <c r="M2" s="1041"/>
      <c r="N2" s="1041"/>
      <c r="O2" s="1041"/>
      <c r="P2" s="1041"/>
      <c r="Q2" s="1041"/>
      <c r="R2" s="1041"/>
      <c r="S2" s="1041"/>
      <c r="T2" s="1041"/>
      <c r="U2" s="1041"/>
      <c r="V2" s="1041"/>
      <c r="W2" s="1041"/>
      <c r="X2" s="1041"/>
    </row>
    <row r="3" spans="1:25" s="1" customFormat="1" ht="20.45" customHeight="1">
      <c r="A3" s="1057" t="s">
        <v>506</v>
      </c>
      <c r="B3" s="1057"/>
      <c r="C3" s="1057"/>
      <c r="D3" s="1057"/>
      <c r="E3" s="1057"/>
      <c r="F3" s="1057"/>
      <c r="G3" s="1057"/>
      <c r="H3" s="1057"/>
      <c r="I3" s="1057"/>
      <c r="J3" s="1057"/>
      <c r="K3" s="1057"/>
      <c r="L3" s="1057"/>
      <c r="M3" s="1057"/>
      <c r="N3" s="1057"/>
      <c r="O3" s="1057"/>
      <c r="P3" s="1057"/>
      <c r="Q3" s="1057"/>
      <c r="R3" s="1057"/>
      <c r="S3" s="1057"/>
      <c r="T3" s="1057"/>
      <c r="U3" s="1057"/>
      <c r="V3" s="1057"/>
      <c r="W3" s="1057"/>
      <c r="X3" s="1057"/>
    </row>
    <row r="4" spans="1:25" s="1" customFormat="1" ht="20.45" customHeight="1">
      <c r="A4" s="1058" t="s">
        <v>2057</v>
      </c>
      <c r="B4" s="1058"/>
      <c r="C4" s="1058"/>
      <c r="D4" s="1058"/>
      <c r="E4" s="1058"/>
      <c r="F4" s="1058"/>
      <c r="G4" s="1058"/>
      <c r="H4" s="1058"/>
      <c r="I4" s="1058"/>
      <c r="J4" s="1058"/>
      <c r="K4" s="1058"/>
      <c r="L4" s="1058"/>
      <c r="M4" s="1058"/>
      <c r="N4" s="1058"/>
      <c r="O4" s="1058"/>
      <c r="P4" s="1058"/>
      <c r="Q4" s="1058"/>
      <c r="R4" s="1058"/>
      <c r="S4" s="1058"/>
      <c r="T4" s="1058"/>
      <c r="U4" s="1058"/>
      <c r="V4" s="1058"/>
      <c r="W4" s="1058"/>
      <c r="X4" s="1058"/>
    </row>
    <row r="5" spans="1:25" s="1" customFormat="1" ht="18" customHeight="1">
      <c r="A5" s="3"/>
      <c r="B5" s="3"/>
      <c r="C5" s="4"/>
      <c r="D5" s="3"/>
      <c r="E5" s="70"/>
      <c r="F5" s="71"/>
      <c r="G5" s="71"/>
      <c r="H5" s="71"/>
      <c r="I5" s="71"/>
      <c r="J5" s="71"/>
      <c r="K5" s="71"/>
      <c r="M5" s="1068"/>
      <c r="N5" s="1068"/>
      <c r="O5" s="1068"/>
      <c r="P5" s="1068"/>
      <c r="Q5" s="1068"/>
      <c r="R5" s="1068"/>
      <c r="S5" s="1068"/>
      <c r="T5" s="1068"/>
      <c r="U5" s="1068"/>
      <c r="V5" s="1068"/>
      <c r="W5" s="2"/>
      <c r="X5" s="2"/>
    </row>
    <row r="6" spans="1:25" s="5" customFormat="1" ht="15.6" customHeight="1">
      <c r="A6" s="1035" t="s">
        <v>1883</v>
      </c>
      <c r="B6" s="1035" t="s">
        <v>1884</v>
      </c>
      <c r="C6" s="1069" t="s">
        <v>516</v>
      </c>
      <c r="D6" s="1072" t="s">
        <v>518</v>
      </c>
      <c r="E6" s="1036" t="s">
        <v>1887</v>
      </c>
      <c r="F6" s="1040" t="s">
        <v>1888</v>
      </c>
      <c r="G6" s="1045" t="s">
        <v>1889</v>
      </c>
      <c r="H6" s="1046"/>
      <c r="I6" s="1046"/>
      <c r="J6" s="1046"/>
      <c r="K6" s="1047"/>
      <c r="L6" s="1052" t="s">
        <v>1890</v>
      </c>
      <c r="M6" s="1040" t="s">
        <v>1891</v>
      </c>
      <c r="N6" s="1053" t="s">
        <v>520</v>
      </c>
      <c r="O6" s="1053" t="s">
        <v>1893</v>
      </c>
      <c r="P6" s="1035" t="s">
        <v>1889</v>
      </c>
      <c r="Q6" s="1035"/>
      <c r="R6" s="1035"/>
      <c r="S6" s="1035"/>
      <c r="T6" s="1035"/>
      <c r="U6" s="1035"/>
      <c r="V6" s="1035"/>
      <c r="W6" s="1035"/>
      <c r="X6" s="1042" t="s">
        <v>1894</v>
      </c>
    </row>
    <row r="7" spans="1:25" s="5" customFormat="1" ht="15.6" customHeight="1">
      <c r="A7" s="1035"/>
      <c r="B7" s="1035"/>
      <c r="C7" s="1070"/>
      <c r="D7" s="1072"/>
      <c r="E7" s="1037"/>
      <c r="F7" s="1040"/>
      <c r="G7" s="1048"/>
      <c r="H7" s="1049"/>
      <c r="I7" s="1049"/>
      <c r="J7" s="1049"/>
      <c r="K7" s="1050"/>
      <c r="L7" s="1052"/>
      <c r="M7" s="1040"/>
      <c r="N7" s="1054"/>
      <c r="O7" s="1054"/>
      <c r="P7" s="1035"/>
      <c r="Q7" s="1035"/>
      <c r="R7" s="1035"/>
      <c r="S7" s="1035"/>
      <c r="T7" s="1035"/>
      <c r="U7" s="1035"/>
      <c r="V7" s="1035"/>
      <c r="W7" s="1035"/>
      <c r="X7" s="1043"/>
    </row>
    <row r="8" spans="1:25" s="5" customFormat="1" ht="51" customHeight="1">
      <c r="A8" s="1035"/>
      <c r="B8" s="1035"/>
      <c r="C8" s="1070"/>
      <c r="D8" s="1072"/>
      <c r="E8" s="1037"/>
      <c r="F8" s="1040"/>
      <c r="G8" s="1040" t="s">
        <v>1895</v>
      </c>
      <c r="H8" s="1040"/>
      <c r="I8" s="1040" t="s">
        <v>1896</v>
      </c>
      <c r="J8" s="1040" t="s">
        <v>1897</v>
      </c>
      <c r="K8" s="1053" t="s">
        <v>1898</v>
      </c>
      <c r="L8" s="1052"/>
      <c r="M8" s="1040"/>
      <c r="N8" s="1054"/>
      <c r="O8" s="1054"/>
      <c r="P8" s="1063" t="s">
        <v>507</v>
      </c>
      <c r="Q8" s="1064"/>
      <c r="R8" s="1065"/>
      <c r="S8" s="1063" t="s">
        <v>508</v>
      </c>
      <c r="T8" s="1064"/>
      <c r="U8" s="1065"/>
      <c r="V8" s="1040" t="s">
        <v>509</v>
      </c>
      <c r="W8" s="1039" t="s">
        <v>1902</v>
      </c>
      <c r="X8" s="1043"/>
    </row>
    <row r="9" spans="1:25" s="5" customFormat="1" ht="27.6" customHeight="1">
      <c r="A9" s="1035"/>
      <c r="B9" s="1035"/>
      <c r="C9" s="1070"/>
      <c r="D9" s="1072"/>
      <c r="E9" s="1037"/>
      <c r="F9" s="1040"/>
      <c r="G9" s="1040" t="s">
        <v>1903</v>
      </c>
      <c r="H9" s="1040" t="s">
        <v>1904</v>
      </c>
      <c r="I9" s="1040"/>
      <c r="J9" s="1040"/>
      <c r="K9" s="1054"/>
      <c r="L9" s="1052"/>
      <c r="M9" s="1040"/>
      <c r="N9" s="1054"/>
      <c r="O9" s="1054"/>
      <c r="P9" s="1035" t="s">
        <v>1905</v>
      </c>
      <c r="Q9" s="1062" t="s">
        <v>2077</v>
      </c>
      <c r="R9" s="1062" t="s">
        <v>2078</v>
      </c>
      <c r="S9" s="1035" t="s">
        <v>1905</v>
      </c>
      <c r="T9" s="1062" t="s">
        <v>1906</v>
      </c>
      <c r="U9" s="1062" t="s">
        <v>1907</v>
      </c>
      <c r="V9" s="1040"/>
      <c r="W9" s="1039"/>
      <c r="X9" s="1043"/>
    </row>
    <row r="10" spans="1:25" s="5" customFormat="1" ht="72.599999999999994" customHeight="1">
      <c r="A10" s="1035"/>
      <c r="B10" s="1035"/>
      <c r="C10" s="1071"/>
      <c r="D10" s="1072"/>
      <c r="E10" s="1038"/>
      <c r="F10" s="1040"/>
      <c r="G10" s="1040"/>
      <c r="H10" s="1040"/>
      <c r="I10" s="1040"/>
      <c r="J10" s="1040"/>
      <c r="K10" s="1055"/>
      <c r="L10" s="1052"/>
      <c r="M10" s="1040"/>
      <c r="N10" s="1055"/>
      <c r="O10" s="1055"/>
      <c r="P10" s="1035"/>
      <c r="Q10" s="1062"/>
      <c r="R10" s="1062"/>
      <c r="S10" s="1035"/>
      <c r="T10" s="1062"/>
      <c r="U10" s="1062"/>
      <c r="V10" s="1040"/>
      <c r="W10" s="1039"/>
      <c r="X10" s="1044"/>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6" t="s">
        <v>510</v>
      </c>
      <c r="C110" s="537"/>
      <c r="D110" s="97"/>
      <c r="E110" s="97"/>
      <c r="F110" s="538"/>
      <c r="G110" s="97"/>
      <c r="H110" s="97"/>
      <c r="I110" s="97"/>
      <c r="J110" s="97"/>
      <c r="K110" s="97"/>
      <c r="L110" s="97"/>
      <c r="M110" s="97"/>
      <c r="N110" s="97"/>
      <c r="O110" s="97"/>
      <c r="P110" s="118"/>
      <c r="Q110" s="116"/>
      <c r="R110" s="5"/>
      <c r="S110" s="53"/>
      <c r="T110" s="53"/>
      <c r="U110" s="53"/>
      <c r="V110" s="55"/>
    </row>
    <row r="111" spans="1:24" ht="18.75">
      <c r="A111" s="53"/>
      <c r="B111" s="1056" t="s">
        <v>517</v>
      </c>
      <c r="C111" s="1056"/>
      <c r="D111" s="1056"/>
      <c r="E111" s="1056"/>
      <c r="F111" s="1056"/>
      <c r="G111" s="1056"/>
      <c r="H111" s="1056"/>
      <c r="I111" s="1056"/>
      <c r="J111" s="1056"/>
      <c r="K111" s="1056"/>
      <c r="L111" s="1056"/>
      <c r="M111" s="1056"/>
      <c r="N111" s="1056"/>
      <c r="O111" s="1056"/>
      <c r="P111" s="1056"/>
      <c r="Q111" s="1056"/>
      <c r="R111" s="1056"/>
      <c r="S111" s="1056"/>
      <c r="T111" s="1056"/>
      <c r="U111" s="1056"/>
      <c r="V111" s="1056"/>
      <c r="W111" s="1056"/>
      <c r="X111" s="1056"/>
    </row>
    <row r="112" spans="1:24" ht="38.450000000000003" customHeight="1">
      <c r="A112" s="53"/>
      <c r="B112" s="1061" t="s">
        <v>521</v>
      </c>
      <c r="C112" s="1061"/>
      <c r="D112" s="1061"/>
      <c r="E112" s="1061"/>
      <c r="F112" s="1061"/>
      <c r="G112" s="1061"/>
      <c r="H112" s="1061"/>
      <c r="I112" s="1061"/>
      <c r="J112" s="1061"/>
      <c r="K112" s="1061"/>
      <c r="L112" s="1061"/>
      <c r="M112" s="1061"/>
      <c r="N112" s="1061"/>
      <c r="O112" s="1061"/>
      <c r="P112" s="1061"/>
      <c r="Q112" s="1061"/>
      <c r="R112" s="1061"/>
      <c r="S112" s="1061"/>
      <c r="T112" s="1061"/>
      <c r="U112" s="1061"/>
      <c r="V112" s="1061"/>
      <c r="W112" s="1061"/>
      <c r="X112" s="1061"/>
    </row>
    <row r="113" spans="1:24" ht="18.75">
      <c r="A113" s="53"/>
      <c r="B113" s="1056" t="s">
        <v>511</v>
      </c>
      <c r="C113" s="1056"/>
      <c r="D113" s="1056"/>
      <c r="E113" s="1056"/>
      <c r="F113" s="1056"/>
      <c r="G113" s="1056"/>
      <c r="H113" s="1056"/>
      <c r="I113" s="1056"/>
      <c r="J113" s="1056"/>
      <c r="K113" s="1056"/>
      <c r="L113" s="1056"/>
      <c r="M113" s="1056"/>
      <c r="N113" s="1056"/>
      <c r="O113" s="1056"/>
      <c r="P113" s="1056"/>
      <c r="Q113" s="1056"/>
      <c r="R113" s="1056"/>
      <c r="S113" s="1056"/>
      <c r="T113" s="1056"/>
      <c r="U113" s="1056"/>
      <c r="V113" s="1056"/>
      <c r="W113" s="1056"/>
      <c r="X113" s="1056"/>
    </row>
    <row r="114" spans="1:24" ht="18" customHeight="1">
      <c r="A114" s="53"/>
      <c r="B114" s="1067" t="s">
        <v>512</v>
      </c>
      <c r="C114" s="1067"/>
      <c r="D114" s="1067"/>
      <c r="E114" s="1067"/>
      <c r="F114" s="1067"/>
      <c r="G114" s="1067"/>
      <c r="H114" s="1067"/>
      <c r="I114" s="1067"/>
      <c r="J114" s="1067"/>
      <c r="K114" s="1067"/>
      <c r="L114" s="1067"/>
      <c r="M114" s="1067"/>
      <c r="N114" s="1067"/>
      <c r="O114" s="1067"/>
      <c r="P114" s="1067"/>
      <c r="Q114" s="1067"/>
      <c r="R114" s="1067"/>
      <c r="S114" s="1067"/>
      <c r="T114" s="1067"/>
      <c r="U114" s="1067"/>
      <c r="V114" s="1067"/>
      <c r="W114" s="1067"/>
      <c r="X114" s="1067"/>
    </row>
    <row r="115" spans="1:24" ht="18.75">
      <c r="A115" s="53"/>
      <c r="B115" s="1060" t="s">
        <v>513</v>
      </c>
      <c r="C115" s="1060"/>
      <c r="D115" s="1060"/>
      <c r="E115" s="1060"/>
      <c r="F115" s="1060"/>
      <c r="G115" s="1060"/>
      <c r="H115" s="1060"/>
      <c r="I115" s="1060"/>
      <c r="J115" s="1060"/>
      <c r="K115" s="1060"/>
      <c r="L115" s="1060"/>
      <c r="M115" s="1060"/>
      <c r="N115" s="1060"/>
      <c r="O115" s="1060"/>
      <c r="P115" s="1060"/>
      <c r="Q115" s="1060"/>
      <c r="R115" s="1060"/>
      <c r="S115" s="1060"/>
      <c r="T115" s="1060"/>
      <c r="U115" s="1060"/>
      <c r="V115" s="1060"/>
      <c r="W115" s="1060"/>
      <c r="X115" s="1060"/>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066"/>
      <c r="G117" s="1066"/>
      <c r="L117" s="56"/>
      <c r="M117" s="56"/>
      <c r="N117" s="56"/>
      <c r="O117" s="56"/>
      <c r="V117" s="56"/>
      <c r="W117" s="57"/>
      <c r="X117" s="57"/>
    </row>
    <row r="118" spans="1:24" s="58" customFormat="1">
      <c r="A118" s="56"/>
      <c r="C118" s="59"/>
      <c r="E118" s="51"/>
      <c r="F118" s="1066"/>
      <c r="G118" s="1066"/>
      <c r="L118" s="56"/>
      <c r="M118" s="56"/>
      <c r="N118" s="56"/>
      <c r="O118" s="56"/>
      <c r="V118" s="56"/>
      <c r="W118" s="57"/>
      <c r="X118" s="57"/>
    </row>
    <row r="119" spans="1:24" s="58" customFormat="1">
      <c r="A119" s="56"/>
      <c r="C119" s="59"/>
      <c r="E119" s="51"/>
      <c r="F119" s="1066"/>
      <c r="G119" s="1066"/>
      <c r="L119" s="56"/>
      <c r="M119" s="56"/>
      <c r="N119" s="56"/>
      <c r="O119" s="56"/>
      <c r="V119" s="56"/>
      <c r="W119" s="57"/>
      <c r="X119" s="57"/>
    </row>
    <row r="120" spans="1:24" s="58" customFormat="1">
      <c r="A120" s="56"/>
      <c r="C120" s="59"/>
      <c r="E120" s="51"/>
      <c r="F120" s="1066"/>
      <c r="G120" s="1066"/>
      <c r="L120" s="56"/>
      <c r="M120" s="56"/>
      <c r="N120" s="56"/>
      <c r="O120" s="56"/>
      <c r="V120" s="56"/>
      <c r="W120" s="57"/>
      <c r="X120" s="57"/>
    </row>
  </sheetData>
  <mergeCells count="43">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B111:X111"/>
    <mergeCell ref="S9:S10"/>
    <mergeCell ref="B112:X112"/>
    <mergeCell ref="X6:X10"/>
    <mergeCell ref="V8:V10"/>
    <mergeCell ref="O6:O10"/>
    <mergeCell ref="I8:I10"/>
    <mergeCell ref="P6:W7"/>
    <mergeCell ref="Q9:Q10"/>
    <mergeCell ref="P8:R8"/>
    <mergeCell ref="T9:T10"/>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1"/>
  <sheetViews>
    <sheetView workbookViewId="0">
      <selection activeCell="J8" sqref="J8"/>
    </sheetView>
  </sheetViews>
  <sheetFormatPr defaultColWidth="8.75" defaultRowHeight="15.75" outlineLevelCol="1"/>
  <cols>
    <col min="1" max="1" width="4.75" style="818" customWidth="1"/>
    <col min="2" max="2" width="51.75" style="831" customWidth="1"/>
    <col min="3" max="3" width="14.125" style="831" customWidth="1"/>
    <col min="4" max="4" width="10.75" style="831" customWidth="1"/>
    <col min="5" max="5" width="12.375" style="831" customWidth="1"/>
    <col min="6" max="7" width="9.75" style="818" hidden="1" customWidth="1" outlineLevel="1"/>
    <col min="8" max="8" width="7.5" style="670" customWidth="1" collapsed="1"/>
    <col min="9" max="9" width="14.375" style="670" customWidth="1"/>
    <col min="10" max="16384" width="8.75" style="670"/>
  </cols>
  <sheetData>
    <row r="1" spans="1:11" s="678" customFormat="1" ht="16.5">
      <c r="A1" s="1097" t="s">
        <v>3191</v>
      </c>
      <c r="B1" s="1097"/>
      <c r="C1" s="1097"/>
      <c r="D1" s="1097"/>
      <c r="E1" s="1097"/>
      <c r="F1" s="690"/>
      <c r="G1" s="690"/>
      <c r="H1" s="690" t="s">
        <v>2055</v>
      </c>
      <c r="I1" s="690"/>
    </row>
    <row r="2" spans="1:11" s="678" customFormat="1" ht="40.5" customHeight="1">
      <c r="A2" s="1098" t="s">
        <v>3288</v>
      </c>
      <c r="B2" s="1098"/>
      <c r="C2" s="1098"/>
      <c r="D2" s="1098"/>
      <c r="E2" s="1098"/>
      <c r="F2" s="690"/>
      <c r="G2" s="690"/>
      <c r="H2" s="690" t="s">
        <v>2055</v>
      </c>
      <c r="I2" s="690"/>
    </row>
    <row r="3" spans="1:11" ht="18.75">
      <c r="A3" s="1099" t="s">
        <v>3307</v>
      </c>
      <c r="B3" s="1099"/>
      <c r="C3" s="1099"/>
      <c r="D3" s="1099"/>
      <c r="E3" s="1099"/>
      <c r="H3" s="818"/>
      <c r="I3" s="818"/>
    </row>
    <row r="4" spans="1:11">
      <c r="A4" s="669"/>
      <c r="B4" s="669"/>
      <c r="C4" s="669"/>
      <c r="D4" s="669"/>
      <c r="E4" s="669"/>
      <c r="H4" s="818"/>
      <c r="I4" s="818"/>
    </row>
    <row r="5" spans="1:11" s="678" customFormat="1" ht="19.5" customHeight="1">
      <c r="A5" s="1100" t="s">
        <v>1883</v>
      </c>
      <c r="B5" s="1100" t="s">
        <v>3143</v>
      </c>
      <c r="C5" s="1100" t="s">
        <v>3144</v>
      </c>
      <c r="D5" s="1100" t="s">
        <v>3289</v>
      </c>
      <c r="E5" s="1100"/>
      <c r="F5" s="1095" t="s">
        <v>3145</v>
      </c>
      <c r="G5" s="1095"/>
    </row>
    <row r="6" spans="1:11" s="678" customFormat="1" ht="33">
      <c r="A6" s="1100"/>
      <c r="B6" s="1100"/>
      <c r="C6" s="1100"/>
      <c r="D6" s="819" t="s">
        <v>3136</v>
      </c>
      <c r="E6" s="819" t="s">
        <v>3146</v>
      </c>
      <c r="F6" s="820" t="s">
        <v>3147</v>
      </c>
      <c r="G6" s="820" t="s">
        <v>3148</v>
      </c>
    </row>
    <row r="7" spans="1:11" s="678" customFormat="1" ht="39" customHeight="1">
      <c r="A7" s="806">
        <v>1</v>
      </c>
      <c r="B7" s="1096" t="s">
        <v>3149</v>
      </c>
      <c r="C7" s="1096"/>
      <c r="D7" s="1096"/>
      <c r="E7" s="1096"/>
      <c r="F7" s="716"/>
      <c r="G7" s="716"/>
      <c r="K7" s="678" t="s">
        <v>2055</v>
      </c>
    </row>
    <row r="8" spans="1:11" s="678" customFormat="1" ht="33">
      <c r="A8" s="821" t="s">
        <v>3027</v>
      </c>
      <c r="B8" s="717" t="s">
        <v>3150</v>
      </c>
      <c r="C8" s="821" t="s">
        <v>3151</v>
      </c>
      <c r="D8" s="806">
        <v>4</v>
      </c>
      <c r="E8" s="806">
        <v>4</v>
      </c>
      <c r="F8" s="716"/>
      <c r="G8" s="716"/>
      <c r="I8" s="678" t="s">
        <v>2055</v>
      </c>
    </row>
    <row r="9" spans="1:11" s="678" customFormat="1" ht="24.95" customHeight="1">
      <c r="A9" s="821" t="s">
        <v>3028</v>
      </c>
      <c r="B9" s="717" t="s">
        <v>3152</v>
      </c>
      <c r="C9" s="821"/>
      <c r="D9" s="821"/>
      <c r="E9" s="821"/>
      <c r="F9" s="716"/>
      <c r="G9" s="716"/>
    </row>
    <row r="10" spans="1:11" s="678" customFormat="1" ht="24.95" customHeight="1">
      <c r="A10" s="821" t="s">
        <v>2126</v>
      </c>
      <c r="B10" s="717" t="s">
        <v>3153</v>
      </c>
      <c r="C10" s="821" t="s">
        <v>3154</v>
      </c>
      <c r="D10" s="821" t="s">
        <v>3297</v>
      </c>
      <c r="E10" s="821" t="s">
        <v>3298</v>
      </c>
      <c r="F10" s="716"/>
      <c r="G10" s="822"/>
    </row>
    <row r="11" spans="1:11" s="678" customFormat="1" ht="24.95" customHeight="1">
      <c r="A11" s="821" t="s">
        <v>2126</v>
      </c>
      <c r="B11" s="717" t="s">
        <v>3155</v>
      </c>
      <c r="C11" s="821" t="s">
        <v>3151</v>
      </c>
      <c r="D11" s="821" t="s">
        <v>3156</v>
      </c>
      <c r="E11" s="821" t="s">
        <v>3299</v>
      </c>
      <c r="F11" s="716"/>
      <c r="G11" s="821" t="s">
        <v>3156</v>
      </c>
    </row>
    <row r="12" spans="1:11" s="678" customFormat="1" ht="24.95" customHeight="1">
      <c r="A12" s="806">
        <v>2</v>
      </c>
      <c r="B12" s="1096" t="s">
        <v>3157</v>
      </c>
      <c r="C12" s="1096"/>
      <c r="D12" s="1096"/>
      <c r="E12" s="1096"/>
      <c r="F12" s="716"/>
      <c r="G12" s="716"/>
    </row>
    <row r="13" spans="1:11" s="678" customFormat="1" ht="24.95" customHeight="1">
      <c r="A13" s="821" t="s">
        <v>2126</v>
      </c>
      <c r="B13" s="717" t="s">
        <v>3158</v>
      </c>
      <c r="C13" s="821" t="s">
        <v>3151</v>
      </c>
      <c r="D13" s="821">
        <v>3.5</v>
      </c>
      <c r="E13" s="821">
        <v>4.5</v>
      </c>
      <c r="F13" s="823" t="s">
        <v>3159</v>
      </c>
      <c r="G13" s="716"/>
    </row>
    <row r="14" spans="1:11" s="678" customFormat="1" ht="24.95" customHeight="1">
      <c r="A14" s="806">
        <v>3</v>
      </c>
      <c r="B14" s="1096" t="s">
        <v>3160</v>
      </c>
      <c r="C14" s="1096"/>
      <c r="D14" s="1096"/>
      <c r="E14" s="1096"/>
      <c r="F14" s="716"/>
      <c r="G14" s="716"/>
    </row>
    <row r="15" spans="1:11" s="678" customFormat="1" ht="24.95" customHeight="1">
      <c r="A15" s="821" t="s">
        <v>3141</v>
      </c>
      <c r="B15" s="717" t="s">
        <v>2070</v>
      </c>
      <c r="C15" s="821"/>
      <c r="D15" s="821"/>
      <c r="E15" s="821"/>
      <c r="F15" s="716"/>
      <c r="G15" s="716"/>
    </row>
    <row r="16" spans="1:11" s="678" customFormat="1" ht="57" customHeight="1">
      <c r="A16" s="821" t="s">
        <v>2126</v>
      </c>
      <c r="B16" s="717" t="s">
        <v>3296</v>
      </c>
      <c r="C16" s="821" t="s">
        <v>3161</v>
      </c>
      <c r="D16" s="821"/>
      <c r="E16" s="821"/>
      <c r="F16" s="716">
        <v>5</v>
      </c>
      <c r="G16" s="716"/>
    </row>
    <row r="17" spans="1:7" s="678" customFormat="1" ht="24.95" customHeight="1">
      <c r="A17" s="821" t="s">
        <v>3142</v>
      </c>
      <c r="B17" s="717" t="s">
        <v>3029</v>
      </c>
      <c r="C17" s="821"/>
      <c r="D17" s="821"/>
      <c r="E17" s="821"/>
      <c r="F17" s="716"/>
      <c r="G17" s="824">
        <v>85</v>
      </c>
    </row>
    <row r="18" spans="1:7" s="678" customFormat="1" ht="24.95" customHeight="1">
      <c r="A18" s="821" t="s">
        <v>2126</v>
      </c>
      <c r="B18" s="717" t="s">
        <v>3162</v>
      </c>
      <c r="C18" s="821" t="s">
        <v>3151</v>
      </c>
      <c r="D18" s="821">
        <v>3</v>
      </c>
      <c r="E18" s="821">
        <v>3</v>
      </c>
      <c r="F18" s="716">
        <v>60</v>
      </c>
      <c r="G18" s="825">
        <f>F18/$G$17*100</f>
        <v>70.588235294117652</v>
      </c>
    </row>
    <row r="19" spans="1:7" s="830" customFormat="1" ht="24.95" customHeight="1">
      <c r="A19" s="826"/>
      <c r="B19" s="827" t="s">
        <v>3163</v>
      </c>
      <c r="C19" s="826"/>
      <c r="D19" s="826"/>
      <c r="E19" s="826"/>
      <c r="F19" s="828"/>
      <c r="G19" s="829"/>
    </row>
    <row r="20" spans="1:7" s="678" customFormat="1" ht="24.95" customHeight="1">
      <c r="A20" s="821"/>
      <c r="B20" s="717" t="s">
        <v>3164</v>
      </c>
      <c r="C20" s="821" t="s">
        <v>3151</v>
      </c>
      <c r="D20" s="821"/>
      <c r="E20" s="821"/>
      <c r="F20" s="716">
        <v>20</v>
      </c>
      <c r="G20" s="825">
        <f>F20/F18*100</f>
        <v>33.333333333333329</v>
      </c>
    </row>
    <row r="21" spans="1:7" s="678" customFormat="1" ht="24.95" customHeight="1">
      <c r="A21" s="821"/>
      <c r="B21" s="717" t="s">
        <v>3165</v>
      </c>
      <c r="C21" s="821" t="s">
        <v>3151</v>
      </c>
      <c r="D21" s="821"/>
      <c r="E21" s="821"/>
      <c r="F21" s="716">
        <v>6</v>
      </c>
      <c r="G21" s="825">
        <f>F21/F18*100</f>
        <v>10</v>
      </c>
    </row>
  </sheetData>
  <mergeCells count="11">
    <mergeCell ref="F5:G5"/>
    <mergeCell ref="B7:E7"/>
    <mergeCell ref="B12:E12"/>
    <mergeCell ref="B14:E14"/>
    <mergeCell ref="A1:E1"/>
    <mergeCell ref="A2:E2"/>
    <mergeCell ref="A3:E3"/>
    <mergeCell ref="A5:A6"/>
    <mergeCell ref="B5:B6"/>
    <mergeCell ref="C5:C6"/>
    <mergeCell ref="D5:E5"/>
  </mergeCells>
  <pageMargins left="0.81" right="0.33" top="0.82" bottom="0.511811023622047" header="0.31496062992126" footer="0.31496062992126"/>
  <pageSetup paperSize="9" scale="9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4"/>
  <sheetViews>
    <sheetView workbookViewId="0">
      <selection activeCell="J13" sqref="J13"/>
    </sheetView>
  </sheetViews>
  <sheetFormatPr defaultColWidth="8.75" defaultRowHeight="16.5"/>
  <cols>
    <col min="1" max="1" width="4.375" style="690" customWidth="1"/>
    <col min="2" max="2" width="31.75" style="817" customWidth="1"/>
    <col min="3" max="4" width="8.75" style="817" customWidth="1"/>
    <col min="5" max="5" width="8.5" style="817" customWidth="1"/>
    <col min="6" max="7" width="9" style="817" customWidth="1"/>
    <col min="8" max="8" width="7.375" style="817" customWidth="1"/>
    <col min="9" max="16384" width="8.75" style="678"/>
  </cols>
  <sheetData>
    <row r="1" spans="1:10">
      <c r="A1" s="1097" t="s">
        <v>3081</v>
      </c>
      <c r="B1" s="1097"/>
      <c r="C1" s="1097"/>
      <c r="D1" s="1097"/>
      <c r="E1" s="1097"/>
      <c r="F1" s="1097"/>
      <c r="G1" s="1097"/>
      <c r="H1" s="1097"/>
    </row>
    <row r="2" spans="1:10" ht="40.5" customHeight="1">
      <c r="A2" s="1098" t="s">
        <v>3287</v>
      </c>
      <c r="B2" s="1098"/>
      <c r="C2" s="1098"/>
      <c r="D2" s="1098"/>
      <c r="E2" s="1098"/>
      <c r="F2" s="1098"/>
      <c r="G2" s="1098"/>
      <c r="H2" s="1098"/>
    </row>
    <row r="3" spans="1:10">
      <c r="A3" s="1103" t="str">
        <f>'PL I'!A3:E3</f>
        <v>(Kèm theo Nghị quyết số:         /NQ - HĐND ngày    /      /2023 của HDND huyện Đăk Glei)</v>
      </c>
      <c r="B3" s="1103"/>
      <c r="C3" s="1103"/>
      <c r="D3" s="1103"/>
      <c r="E3" s="1103"/>
      <c r="F3" s="1103"/>
      <c r="G3" s="1103"/>
      <c r="H3" s="1103"/>
    </row>
    <row r="4" spans="1:10" ht="18.75">
      <c r="A4" s="808"/>
      <c r="B4" s="808"/>
      <c r="C4" s="808"/>
      <c r="D4" s="808"/>
      <c r="E4" s="808"/>
      <c r="F4" s="808"/>
      <c r="G4" s="808"/>
      <c r="H4" s="808"/>
    </row>
    <row r="5" spans="1:10" ht="19.5" customHeight="1">
      <c r="B5" s="809"/>
      <c r="C5" s="809"/>
      <c r="D5" s="809"/>
      <c r="E5" s="809"/>
      <c r="F5" s="1102" t="s">
        <v>2057</v>
      </c>
      <c r="G5" s="1102"/>
      <c r="H5" s="1102"/>
    </row>
    <row r="6" spans="1:10" s="810" customFormat="1" ht="22.5" customHeight="1">
      <c r="A6" s="1101" t="s">
        <v>1883</v>
      </c>
      <c r="B6" s="1101" t="s">
        <v>3135</v>
      </c>
      <c r="C6" s="1101" t="s">
        <v>3136</v>
      </c>
      <c r="D6" s="1101"/>
      <c r="E6" s="1101"/>
      <c r="F6" s="1101" t="s">
        <v>3137</v>
      </c>
      <c r="G6" s="1101"/>
      <c r="H6" s="1101"/>
    </row>
    <row r="7" spans="1:10" s="810" customFormat="1" ht="17.25" customHeight="1">
      <c r="A7" s="1101"/>
      <c r="B7" s="1101"/>
      <c r="C7" s="1101" t="s">
        <v>2097</v>
      </c>
      <c r="D7" s="1101" t="s">
        <v>2061</v>
      </c>
      <c r="E7" s="1101"/>
      <c r="F7" s="1101" t="s">
        <v>2097</v>
      </c>
      <c r="G7" s="1101" t="s">
        <v>2061</v>
      </c>
      <c r="H7" s="1101"/>
    </row>
    <row r="8" spans="1:10" s="810" customFormat="1" ht="17.25" customHeight="1">
      <c r="A8" s="1101"/>
      <c r="B8" s="1101"/>
      <c r="C8" s="1101"/>
      <c r="D8" s="1104" t="s">
        <v>2062</v>
      </c>
      <c r="E8" s="1101" t="s">
        <v>2098</v>
      </c>
      <c r="F8" s="1101"/>
      <c r="G8" s="1104" t="s">
        <v>2062</v>
      </c>
      <c r="H8" s="1101" t="s">
        <v>2098</v>
      </c>
    </row>
    <row r="9" spans="1:10" s="810" customFormat="1" ht="40.9" customHeight="1">
      <c r="A9" s="1101"/>
      <c r="B9" s="1101"/>
      <c r="C9" s="1101"/>
      <c r="D9" s="1104"/>
      <c r="E9" s="1101"/>
      <c r="F9" s="1101"/>
      <c r="G9" s="1104"/>
      <c r="H9" s="1101"/>
    </row>
    <row r="10" spans="1:10" s="813" customFormat="1" ht="24.95" customHeight="1">
      <c r="A10" s="811"/>
      <c r="B10" s="806" t="s">
        <v>2067</v>
      </c>
      <c r="C10" s="812">
        <f>C11+C12+C13</f>
        <v>126444</v>
      </c>
      <c r="D10" s="812">
        <f t="shared" ref="D10:G10" si="0">D11+D12+D13</f>
        <v>77479</v>
      </c>
      <c r="E10" s="812">
        <f t="shared" si="0"/>
        <v>48965</v>
      </c>
      <c r="F10" s="812">
        <f t="shared" si="0"/>
        <v>126444</v>
      </c>
      <c r="G10" s="812">
        <f t="shared" si="0"/>
        <v>77479</v>
      </c>
      <c r="H10" s="812">
        <f>H11+H12+H13</f>
        <v>48965</v>
      </c>
    </row>
    <row r="11" spans="1:10" ht="42" customHeight="1">
      <c r="A11" s="716">
        <v>1</v>
      </c>
      <c r="B11" s="814" t="s">
        <v>3104</v>
      </c>
      <c r="C11" s="815">
        <f>D11+E11</f>
        <v>6284</v>
      </c>
      <c r="D11" s="815">
        <v>3444</v>
      </c>
      <c r="E11" s="815">
        <v>2840</v>
      </c>
      <c r="F11" s="815">
        <f>G11+H11</f>
        <v>6284</v>
      </c>
      <c r="G11" s="815">
        <v>3444</v>
      </c>
      <c r="H11" s="815">
        <v>2840</v>
      </c>
      <c r="J11" s="816"/>
    </row>
    <row r="12" spans="1:10" ht="39.75" customHeight="1">
      <c r="A12" s="716">
        <v>2</v>
      </c>
      <c r="B12" s="717" t="s">
        <v>3105</v>
      </c>
      <c r="C12" s="815">
        <f t="shared" ref="C12:C13" si="1">D12+E12</f>
        <v>13830</v>
      </c>
      <c r="D12" s="815"/>
      <c r="E12" s="815">
        <v>13830</v>
      </c>
      <c r="F12" s="815">
        <f>G12+H12</f>
        <v>13830</v>
      </c>
      <c r="G12" s="815"/>
      <c r="H12" s="815">
        <v>13830</v>
      </c>
      <c r="J12" s="816"/>
    </row>
    <row r="13" spans="1:10" ht="72.75" customHeight="1">
      <c r="A13" s="716">
        <v>3</v>
      </c>
      <c r="B13" s="717" t="s">
        <v>3222</v>
      </c>
      <c r="C13" s="815">
        <f t="shared" si="1"/>
        <v>106330</v>
      </c>
      <c r="D13" s="815">
        <v>74035</v>
      </c>
      <c r="E13" s="815">
        <v>32295</v>
      </c>
      <c r="F13" s="815">
        <f>G13+H13</f>
        <v>106330</v>
      </c>
      <c r="G13" s="815">
        <v>74035</v>
      </c>
      <c r="H13" s="815">
        <v>32295</v>
      </c>
      <c r="J13" s="816"/>
    </row>
    <row r="14" spans="1:10">
      <c r="J14" s="816"/>
    </row>
  </sheetData>
  <mergeCells count="16">
    <mergeCell ref="A1:H1"/>
    <mergeCell ref="F6:H6"/>
    <mergeCell ref="G7:H7"/>
    <mergeCell ref="F5:H5"/>
    <mergeCell ref="C7:C9"/>
    <mergeCell ref="A6:A9"/>
    <mergeCell ref="B6:B9"/>
    <mergeCell ref="C6:E6"/>
    <mergeCell ref="A2:H2"/>
    <mergeCell ref="A3:H3"/>
    <mergeCell ref="G8:G9"/>
    <mergeCell ref="H8:H9"/>
    <mergeCell ref="D7:E7"/>
    <mergeCell ref="D8:D9"/>
    <mergeCell ref="E8:E9"/>
    <mergeCell ref="F7:F9"/>
  </mergeCells>
  <pageMargins left="0.74" right="0.27" top="0.74803149606299202" bottom="0.23622047244094499" header="0.31496062992126" footer="0.31496062992126"/>
  <pageSetup paperSize="9" scale="9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Q37"/>
  <sheetViews>
    <sheetView showZeros="0" zoomScale="70" zoomScaleNormal="85" workbookViewId="0">
      <selection activeCell="C19" sqref="C19:C23"/>
    </sheetView>
  </sheetViews>
  <sheetFormatPr defaultColWidth="8.75" defaultRowHeight="16.5"/>
  <cols>
    <col min="1" max="1" width="4.75" style="690" customWidth="1"/>
    <col min="2" max="2" width="27" style="817" customWidth="1"/>
    <col min="3" max="3" width="11" style="817" customWidth="1"/>
    <col min="4" max="4" width="10.5" style="817" customWidth="1"/>
    <col min="5" max="5" width="11" style="817" customWidth="1"/>
    <col min="6" max="6" width="9.625" style="817" customWidth="1"/>
    <col min="7" max="7" width="10.375" style="817" customWidth="1"/>
    <col min="8" max="8" width="9.75" style="817" customWidth="1"/>
    <col min="9" max="9" width="9" style="817" customWidth="1"/>
    <col min="10" max="10" width="7.5" style="817" customWidth="1"/>
    <col min="11" max="11" width="8.875" style="817" customWidth="1"/>
    <col min="12" max="14" width="10.375" style="817" customWidth="1"/>
    <col min="15" max="39" width="8.75" style="678" customWidth="1"/>
    <col min="40" max="16384" width="8.75" style="678"/>
  </cols>
  <sheetData>
    <row r="1" spans="1:17">
      <c r="A1" s="1097" t="s">
        <v>3041</v>
      </c>
      <c r="B1" s="1097"/>
      <c r="C1" s="1097"/>
      <c r="D1" s="1097"/>
      <c r="E1" s="1097"/>
      <c r="F1" s="1097"/>
      <c r="G1" s="1097"/>
      <c r="H1" s="1097"/>
      <c r="I1" s="1097"/>
      <c r="J1" s="1097"/>
      <c r="K1" s="1097"/>
      <c r="L1" s="1097"/>
      <c r="M1" s="1097"/>
      <c r="N1" s="1097"/>
    </row>
    <row r="2" spans="1:17" s="835" customFormat="1" ht="43.5" customHeight="1">
      <c r="A2" s="1105" t="s">
        <v>3290</v>
      </c>
      <c r="B2" s="1105"/>
      <c r="C2" s="1105"/>
      <c r="D2" s="1105"/>
      <c r="E2" s="1105"/>
      <c r="F2" s="1105"/>
      <c r="G2" s="1105"/>
      <c r="H2" s="1105"/>
      <c r="I2" s="1105"/>
      <c r="J2" s="1105"/>
      <c r="K2" s="1105"/>
      <c r="L2" s="1105"/>
      <c r="M2" s="1105"/>
      <c r="N2" s="1105"/>
    </row>
    <row r="3" spans="1:17" s="836" customFormat="1" ht="24.75" customHeight="1">
      <c r="A3" s="1106" t="str">
        <f>'PL II '!A3:H3</f>
        <v>(Kèm theo Nghị quyết số:         /NQ - HĐND ngày    /      /2023 của HDND huyện Đăk Glei)</v>
      </c>
      <c r="B3" s="1106"/>
      <c r="C3" s="1106"/>
      <c r="D3" s="1106"/>
      <c r="E3" s="1106"/>
      <c r="F3" s="1106"/>
      <c r="G3" s="1106"/>
      <c r="H3" s="1106"/>
      <c r="I3" s="1106"/>
      <c r="J3" s="1106"/>
      <c r="K3" s="1106"/>
      <c r="L3" s="1106"/>
      <c r="M3" s="1106"/>
      <c r="N3" s="1106"/>
    </row>
    <row r="4" spans="1:17" ht="22.5" customHeight="1">
      <c r="B4" s="809"/>
      <c r="C4" s="809"/>
      <c r="D4" s="809"/>
      <c r="E4" s="809"/>
      <c r="F4" s="809"/>
      <c r="G4" s="809"/>
      <c r="H4" s="809"/>
      <c r="I4" s="809"/>
      <c r="J4" s="809"/>
      <c r="K4" s="809"/>
      <c r="L4" s="809"/>
      <c r="M4" s="1102" t="s">
        <v>2057</v>
      </c>
      <c r="N4" s="1102"/>
    </row>
    <row r="5" spans="1:17" s="813" customFormat="1" ht="74.25" customHeight="1">
      <c r="A5" s="1100" t="s">
        <v>1883</v>
      </c>
      <c r="B5" s="1100" t="s">
        <v>3102</v>
      </c>
      <c r="C5" s="1100" t="s">
        <v>3103</v>
      </c>
      <c r="D5" s="1100"/>
      <c r="E5" s="1100"/>
      <c r="F5" s="1100" t="s">
        <v>3104</v>
      </c>
      <c r="G5" s="1100"/>
      <c r="H5" s="1100"/>
      <c r="I5" s="1100" t="s">
        <v>3105</v>
      </c>
      <c r="J5" s="1100"/>
      <c r="K5" s="1100"/>
      <c r="L5" s="1100" t="s">
        <v>3069</v>
      </c>
      <c r="M5" s="1100"/>
      <c r="N5" s="1100"/>
    </row>
    <row r="6" spans="1:17" s="813" customFormat="1" ht="17.25" customHeight="1">
      <c r="A6" s="1100"/>
      <c r="B6" s="1100"/>
      <c r="C6" s="1100" t="s">
        <v>3042</v>
      </c>
      <c r="D6" s="1100" t="s">
        <v>2062</v>
      </c>
      <c r="E6" s="1100" t="s">
        <v>2098</v>
      </c>
      <c r="F6" s="1100" t="s">
        <v>3042</v>
      </c>
      <c r="G6" s="1100" t="s">
        <v>2062</v>
      </c>
      <c r="H6" s="1100" t="s">
        <v>2098</v>
      </c>
      <c r="I6" s="1100" t="s">
        <v>3042</v>
      </c>
      <c r="J6" s="1100" t="s">
        <v>2062</v>
      </c>
      <c r="K6" s="1100" t="s">
        <v>2098</v>
      </c>
      <c r="L6" s="1100" t="s">
        <v>3042</v>
      </c>
      <c r="M6" s="1100" t="s">
        <v>2062</v>
      </c>
      <c r="N6" s="1100" t="s">
        <v>2098</v>
      </c>
    </row>
    <row r="7" spans="1:17" s="813" customFormat="1" ht="59.25" customHeight="1">
      <c r="A7" s="1100"/>
      <c r="B7" s="1100"/>
      <c r="C7" s="1100"/>
      <c r="D7" s="1100"/>
      <c r="E7" s="1100"/>
      <c r="F7" s="1100"/>
      <c r="G7" s="1100"/>
      <c r="H7" s="1100"/>
      <c r="I7" s="1100"/>
      <c r="J7" s="1100"/>
      <c r="K7" s="1100"/>
      <c r="L7" s="1100"/>
      <c r="M7" s="1100"/>
      <c r="N7" s="1100"/>
    </row>
    <row r="8" spans="1:17" s="813" customFormat="1" ht="30" customHeight="1">
      <c r="A8" s="811"/>
      <c r="B8" s="806" t="s">
        <v>2067</v>
      </c>
      <c r="C8" s="837">
        <f>C9+C24</f>
        <v>126444</v>
      </c>
      <c r="D8" s="837">
        <f>D9+D24</f>
        <v>77479</v>
      </c>
      <c r="E8" s="837">
        <f>E9+E24</f>
        <v>48965</v>
      </c>
      <c r="F8" s="837">
        <f>G8+H8</f>
        <v>6284</v>
      </c>
      <c r="G8" s="837">
        <f>G9+G24</f>
        <v>3444</v>
      </c>
      <c r="H8" s="837">
        <f>H9+H24</f>
        <v>2840</v>
      </c>
      <c r="I8" s="837">
        <f>J8+K8</f>
        <v>13830</v>
      </c>
      <c r="J8" s="837">
        <f>J9+J24</f>
        <v>0</v>
      </c>
      <c r="K8" s="837">
        <f>K9+K24</f>
        <v>13830</v>
      </c>
      <c r="L8" s="837">
        <f>M8+N8</f>
        <v>106330</v>
      </c>
      <c r="M8" s="837">
        <f>M9+M24</f>
        <v>74035</v>
      </c>
      <c r="N8" s="837">
        <f>N9+N24</f>
        <v>32295</v>
      </c>
    </row>
    <row r="9" spans="1:17" s="813" customFormat="1" ht="29.25" customHeight="1">
      <c r="A9" s="820" t="s">
        <v>1909</v>
      </c>
      <c r="B9" s="838" t="s">
        <v>2070</v>
      </c>
      <c r="C9" s="837">
        <f>SUM(C10:C23)</f>
        <v>58328</v>
      </c>
      <c r="D9" s="837">
        <f t="shared" ref="D9:N9" si="0">SUM(D10:D23)</f>
        <v>47236</v>
      </c>
      <c r="E9" s="837">
        <f>SUM(E10:E23)</f>
        <v>11092</v>
      </c>
      <c r="F9" s="837">
        <f>SUM(F10:F23)</f>
        <v>930</v>
      </c>
      <c r="G9" s="837">
        <f t="shared" si="0"/>
        <v>0</v>
      </c>
      <c r="H9" s="837">
        <f t="shared" si="0"/>
        <v>930</v>
      </c>
      <c r="I9" s="837">
        <f t="shared" si="0"/>
        <v>7029</v>
      </c>
      <c r="J9" s="837">
        <f t="shared" si="0"/>
        <v>0</v>
      </c>
      <c r="K9" s="837">
        <f t="shared" si="0"/>
        <v>7029</v>
      </c>
      <c r="L9" s="837">
        <f t="shared" si="0"/>
        <v>50369</v>
      </c>
      <c r="M9" s="837">
        <f t="shared" si="0"/>
        <v>47236</v>
      </c>
      <c r="N9" s="837">
        <f t="shared" si="0"/>
        <v>3133</v>
      </c>
      <c r="Q9" s="839"/>
    </row>
    <row r="10" spans="1:17" ht="24.95" customHeight="1">
      <c r="A10" s="840" t="s">
        <v>2330</v>
      </c>
      <c r="B10" s="717" t="s">
        <v>3070</v>
      </c>
      <c r="C10" s="833">
        <f>D10+E10</f>
        <v>3527</v>
      </c>
      <c r="D10" s="833">
        <v>2400</v>
      </c>
      <c r="E10" s="833">
        <f>H10+K10+N10</f>
        <v>1127</v>
      </c>
      <c r="F10" s="833">
        <f t="shared" ref="F10:F36" si="1">G10+H10</f>
        <v>0</v>
      </c>
      <c r="G10" s="833"/>
      <c r="H10" s="833"/>
      <c r="I10" s="833">
        <f t="shared" ref="I10:I36" si="2">J10+K10</f>
        <v>0</v>
      </c>
      <c r="J10" s="833"/>
      <c r="K10" s="833"/>
      <c r="L10" s="833">
        <f>M10+N10</f>
        <v>3527</v>
      </c>
      <c r="M10" s="833">
        <v>2400</v>
      </c>
      <c r="N10" s="930">
        <v>1127</v>
      </c>
    </row>
    <row r="11" spans="1:17" ht="28.5" customHeight="1">
      <c r="A11" s="840" t="s">
        <v>2337</v>
      </c>
      <c r="B11" s="717" t="s">
        <v>3062</v>
      </c>
      <c r="C11" s="833">
        <f t="shared" ref="C11:C36" si="3">D11+E11</f>
        <v>44876</v>
      </c>
      <c r="D11" s="833">
        <f t="shared" ref="D11:D36" si="4">G11+J11+M11</f>
        <v>44836</v>
      </c>
      <c r="E11" s="833">
        <f t="shared" ref="E11:E36" si="5">H11+K11+N11</f>
        <v>40</v>
      </c>
      <c r="F11" s="833">
        <f t="shared" si="1"/>
        <v>0</v>
      </c>
      <c r="G11" s="833"/>
      <c r="H11" s="833"/>
      <c r="I11" s="833">
        <f t="shared" si="2"/>
        <v>0</v>
      </c>
      <c r="J11" s="833"/>
      <c r="K11" s="833"/>
      <c r="L11" s="833">
        <f t="shared" ref="L11:L36" si="6">M11+N11</f>
        <v>44876</v>
      </c>
      <c r="M11" s="833">
        <v>44836</v>
      </c>
      <c r="N11" s="930">
        <v>40</v>
      </c>
    </row>
    <row r="12" spans="1:17" ht="29.25" customHeight="1">
      <c r="A12" s="840" t="s">
        <v>2372</v>
      </c>
      <c r="B12" s="717" t="s">
        <v>3094</v>
      </c>
      <c r="C12" s="833">
        <f t="shared" si="3"/>
        <v>1527</v>
      </c>
      <c r="D12" s="833">
        <f t="shared" si="4"/>
        <v>0</v>
      </c>
      <c r="E12" s="833">
        <f t="shared" si="5"/>
        <v>1527</v>
      </c>
      <c r="F12" s="833">
        <f t="shared" si="1"/>
        <v>180</v>
      </c>
      <c r="G12" s="833"/>
      <c r="H12" s="833">
        <v>180</v>
      </c>
      <c r="I12" s="833">
        <f t="shared" si="2"/>
        <v>501</v>
      </c>
      <c r="J12" s="833"/>
      <c r="K12" s="833">
        <v>501</v>
      </c>
      <c r="L12" s="833">
        <f t="shared" si="6"/>
        <v>846</v>
      </c>
      <c r="M12" s="833"/>
      <c r="N12" s="930">
        <v>846</v>
      </c>
    </row>
    <row r="13" spans="1:17" ht="47.25" customHeight="1">
      <c r="A13" s="840" t="s">
        <v>2534</v>
      </c>
      <c r="B13" s="717" t="s">
        <v>3091</v>
      </c>
      <c r="C13" s="833">
        <f t="shared" si="3"/>
        <v>3784</v>
      </c>
      <c r="D13" s="833">
        <f t="shared" si="4"/>
        <v>0</v>
      </c>
      <c r="E13" s="833">
        <f t="shared" si="5"/>
        <v>3784</v>
      </c>
      <c r="F13" s="833">
        <f t="shared" si="1"/>
        <v>650</v>
      </c>
      <c r="G13" s="833"/>
      <c r="H13" s="833">
        <v>650</v>
      </c>
      <c r="I13" s="833">
        <f t="shared" si="2"/>
        <v>3134</v>
      </c>
      <c r="J13" s="833"/>
      <c r="K13" s="833">
        <v>3134</v>
      </c>
      <c r="L13" s="841">
        <f t="shared" si="6"/>
        <v>0</v>
      </c>
      <c r="M13" s="841">
        <v>0</v>
      </c>
      <c r="N13" s="931">
        <v>0</v>
      </c>
    </row>
    <row r="14" spans="1:17" ht="40.5" customHeight="1">
      <c r="A14" s="840" t="s">
        <v>2538</v>
      </c>
      <c r="B14" s="717" t="s">
        <v>3092</v>
      </c>
      <c r="C14" s="833">
        <f t="shared" si="3"/>
        <v>944</v>
      </c>
      <c r="D14" s="833">
        <f t="shared" si="4"/>
        <v>0</v>
      </c>
      <c r="E14" s="833">
        <f t="shared" si="5"/>
        <v>944</v>
      </c>
      <c r="F14" s="833">
        <f t="shared" si="1"/>
        <v>0</v>
      </c>
      <c r="G14" s="833"/>
      <c r="H14" s="833"/>
      <c r="I14" s="833">
        <f t="shared" si="2"/>
        <v>944</v>
      </c>
      <c r="J14" s="833"/>
      <c r="K14" s="833">
        <v>944</v>
      </c>
      <c r="L14" s="841">
        <f t="shared" si="6"/>
        <v>0</v>
      </c>
      <c r="M14" s="841">
        <v>0</v>
      </c>
      <c r="N14" s="931">
        <v>0</v>
      </c>
    </row>
    <row r="15" spans="1:17" ht="59.25" customHeight="1">
      <c r="A15" s="840" t="s">
        <v>2558</v>
      </c>
      <c r="B15" s="717" t="s">
        <v>3093</v>
      </c>
      <c r="C15" s="833">
        <f t="shared" si="3"/>
        <v>1518</v>
      </c>
      <c r="D15" s="833">
        <f t="shared" si="4"/>
        <v>0</v>
      </c>
      <c r="E15" s="833">
        <f t="shared" si="5"/>
        <v>1518</v>
      </c>
      <c r="F15" s="833">
        <f t="shared" si="1"/>
        <v>0</v>
      </c>
      <c r="G15" s="833"/>
      <c r="H15" s="833"/>
      <c r="I15" s="833">
        <f t="shared" si="2"/>
        <v>1518</v>
      </c>
      <c r="J15" s="833"/>
      <c r="K15" s="833">
        <v>1518</v>
      </c>
      <c r="L15" s="841">
        <f t="shared" si="6"/>
        <v>0</v>
      </c>
      <c r="M15" s="841">
        <v>0</v>
      </c>
      <c r="N15" s="931">
        <v>0</v>
      </c>
    </row>
    <row r="16" spans="1:17" ht="30.75" customHeight="1">
      <c r="A16" s="840" t="s">
        <v>2562</v>
      </c>
      <c r="B16" s="717" t="s">
        <v>3100</v>
      </c>
      <c r="C16" s="833">
        <f t="shared" si="3"/>
        <v>326</v>
      </c>
      <c r="D16" s="833">
        <f t="shared" si="4"/>
        <v>0</v>
      </c>
      <c r="E16" s="833">
        <f t="shared" si="5"/>
        <v>326</v>
      </c>
      <c r="F16" s="833">
        <f t="shared" si="1"/>
        <v>0</v>
      </c>
      <c r="G16" s="833"/>
      <c r="H16" s="833"/>
      <c r="I16" s="833">
        <f t="shared" si="2"/>
        <v>0</v>
      </c>
      <c r="J16" s="833"/>
      <c r="K16" s="833"/>
      <c r="L16" s="833">
        <f t="shared" si="6"/>
        <v>326</v>
      </c>
      <c r="M16" s="841">
        <v>0</v>
      </c>
      <c r="N16" s="930">
        <v>326</v>
      </c>
    </row>
    <row r="17" spans="1:17" ht="30.75" customHeight="1">
      <c r="A17" s="840" t="s">
        <v>2566</v>
      </c>
      <c r="B17" s="717" t="s">
        <v>3101</v>
      </c>
      <c r="C17" s="833">
        <f t="shared" si="3"/>
        <v>630</v>
      </c>
      <c r="D17" s="833">
        <f t="shared" si="4"/>
        <v>0</v>
      </c>
      <c r="E17" s="833">
        <f t="shared" si="5"/>
        <v>630</v>
      </c>
      <c r="F17" s="833">
        <f t="shared" si="1"/>
        <v>0</v>
      </c>
      <c r="G17" s="833"/>
      <c r="H17" s="833"/>
      <c r="I17" s="833">
        <f t="shared" si="2"/>
        <v>0</v>
      </c>
      <c r="J17" s="833"/>
      <c r="K17" s="833"/>
      <c r="L17" s="833">
        <f t="shared" si="6"/>
        <v>630</v>
      </c>
      <c r="M17" s="841">
        <v>0</v>
      </c>
      <c r="N17" s="930">
        <v>630</v>
      </c>
    </row>
    <row r="18" spans="1:17" ht="30.75" customHeight="1">
      <c r="A18" s="840" t="s">
        <v>2571</v>
      </c>
      <c r="B18" s="717" t="s">
        <v>3221</v>
      </c>
      <c r="C18" s="833">
        <f t="shared" si="3"/>
        <v>164</v>
      </c>
      <c r="D18" s="833">
        <f t="shared" si="4"/>
        <v>0</v>
      </c>
      <c r="E18" s="833">
        <f t="shared" si="5"/>
        <v>164</v>
      </c>
      <c r="F18" s="833">
        <f t="shared" si="1"/>
        <v>0</v>
      </c>
      <c r="G18" s="833"/>
      <c r="H18" s="833"/>
      <c r="I18" s="833">
        <f t="shared" si="2"/>
        <v>0</v>
      </c>
      <c r="J18" s="833"/>
      <c r="K18" s="833"/>
      <c r="L18" s="833">
        <f t="shared" si="6"/>
        <v>164</v>
      </c>
      <c r="M18" s="841">
        <v>0</v>
      </c>
      <c r="N18" s="930">
        <v>164</v>
      </c>
    </row>
    <row r="19" spans="1:17" ht="42.75" customHeight="1">
      <c r="A19" s="840" t="s">
        <v>2576</v>
      </c>
      <c r="B19" s="832" t="s">
        <v>3196</v>
      </c>
      <c r="C19" s="833">
        <f t="shared" si="3"/>
        <v>50</v>
      </c>
      <c r="D19" s="833">
        <f t="shared" si="4"/>
        <v>0</v>
      </c>
      <c r="E19" s="833">
        <f t="shared" si="5"/>
        <v>50</v>
      </c>
      <c r="F19" s="833">
        <f t="shared" si="1"/>
        <v>50</v>
      </c>
      <c r="G19" s="833"/>
      <c r="H19" s="833">
        <v>50</v>
      </c>
      <c r="I19" s="833">
        <f t="shared" si="2"/>
        <v>0</v>
      </c>
      <c r="J19" s="833"/>
      <c r="K19" s="833"/>
      <c r="L19" s="833">
        <f t="shared" si="6"/>
        <v>0</v>
      </c>
      <c r="M19" s="841">
        <v>0</v>
      </c>
      <c r="N19" s="931">
        <v>0</v>
      </c>
    </row>
    <row r="20" spans="1:17" ht="30.75" customHeight="1">
      <c r="A20" s="840" t="s">
        <v>2581</v>
      </c>
      <c r="B20" s="832" t="s">
        <v>3198</v>
      </c>
      <c r="C20" s="833">
        <f t="shared" si="3"/>
        <v>0</v>
      </c>
      <c r="D20" s="833">
        <f t="shared" si="4"/>
        <v>0</v>
      </c>
      <c r="E20" s="833">
        <f t="shared" si="5"/>
        <v>0</v>
      </c>
      <c r="F20" s="833">
        <f t="shared" si="1"/>
        <v>0</v>
      </c>
      <c r="G20" s="833"/>
      <c r="H20" s="833"/>
      <c r="I20" s="833">
        <f t="shared" si="2"/>
        <v>0</v>
      </c>
      <c r="J20" s="833"/>
      <c r="K20" s="833"/>
      <c r="L20" s="833">
        <f t="shared" si="6"/>
        <v>0</v>
      </c>
      <c r="M20" s="841">
        <v>0</v>
      </c>
      <c r="N20" s="931">
        <v>0</v>
      </c>
    </row>
    <row r="21" spans="1:17" ht="30.75" customHeight="1">
      <c r="A21" s="840" t="s">
        <v>2587</v>
      </c>
      <c r="B21" s="832" t="s">
        <v>3199</v>
      </c>
      <c r="C21" s="833">
        <f t="shared" si="3"/>
        <v>0</v>
      </c>
      <c r="D21" s="833">
        <f t="shared" si="4"/>
        <v>0</v>
      </c>
      <c r="E21" s="833">
        <f t="shared" si="5"/>
        <v>0</v>
      </c>
      <c r="F21" s="833">
        <f t="shared" si="1"/>
        <v>0</v>
      </c>
      <c r="G21" s="833"/>
      <c r="H21" s="833"/>
      <c r="I21" s="833">
        <f t="shared" si="2"/>
        <v>0</v>
      </c>
      <c r="J21" s="833"/>
      <c r="K21" s="833"/>
      <c r="L21" s="833">
        <f t="shared" si="6"/>
        <v>0</v>
      </c>
      <c r="M21" s="841">
        <v>0</v>
      </c>
      <c r="N21" s="931">
        <v>0</v>
      </c>
    </row>
    <row r="22" spans="1:17" ht="30.75" customHeight="1">
      <c r="A22" s="840" t="s">
        <v>2593</v>
      </c>
      <c r="B22" s="832" t="s">
        <v>3223</v>
      </c>
      <c r="C22" s="833">
        <f t="shared" si="3"/>
        <v>50</v>
      </c>
      <c r="D22" s="833"/>
      <c r="E22" s="833">
        <f t="shared" si="5"/>
        <v>50</v>
      </c>
      <c r="F22" s="833">
        <f t="shared" si="1"/>
        <v>50</v>
      </c>
      <c r="G22" s="833"/>
      <c r="H22" s="833">
        <v>50</v>
      </c>
      <c r="I22" s="833"/>
      <c r="J22" s="833"/>
      <c r="K22" s="833"/>
      <c r="L22" s="833"/>
      <c r="M22" s="841"/>
      <c r="N22" s="931"/>
    </row>
    <row r="23" spans="1:17" ht="30.75" customHeight="1">
      <c r="A23" s="840" t="s">
        <v>2598</v>
      </c>
      <c r="B23" s="832" t="s">
        <v>3200</v>
      </c>
      <c r="C23" s="833">
        <f t="shared" si="3"/>
        <v>932</v>
      </c>
      <c r="D23" s="833">
        <f t="shared" si="4"/>
        <v>0</v>
      </c>
      <c r="E23" s="833">
        <f t="shared" si="5"/>
        <v>932</v>
      </c>
      <c r="F23" s="833">
        <f t="shared" si="1"/>
        <v>0</v>
      </c>
      <c r="G23" s="833"/>
      <c r="H23" s="833"/>
      <c r="I23" s="833">
        <f t="shared" si="2"/>
        <v>932</v>
      </c>
      <c r="J23" s="833"/>
      <c r="K23" s="833">
        <v>932</v>
      </c>
      <c r="L23" s="833">
        <f t="shared" si="6"/>
        <v>0</v>
      </c>
      <c r="M23" s="841">
        <v>0</v>
      </c>
      <c r="N23" s="931">
        <v>0</v>
      </c>
    </row>
    <row r="24" spans="1:17" s="813" customFormat="1" ht="24.95" customHeight="1">
      <c r="A24" s="820" t="s">
        <v>1923</v>
      </c>
      <c r="B24" s="842" t="s">
        <v>3029</v>
      </c>
      <c r="C24" s="837">
        <f>SUM(C25:C36)</f>
        <v>68116</v>
      </c>
      <c r="D24" s="837">
        <f t="shared" ref="D24:N24" si="7">SUM(D25:D36)</f>
        <v>30243</v>
      </c>
      <c r="E24" s="837">
        <f t="shared" si="5"/>
        <v>37873</v>
      </c>
      <c r="F24" s="837">
        <f t="shared" si="7"/>
        <v>5354</v>
      </c>
      <c r="G24" s="837">
        <f t="shared" si="7"/>
        <v>3444</v>
      </c>
      <c r="H24" s="837">
        <f t="shared" si="7"/>
        <v>1910</v>
      </c>
      <c r="I24" s="837">
        <f t="shared" si="7"/>
        <v>6801</v>
      </c>
      <c r="J24" s="837">
        <f>SUM(J25:J36)</f>
        <v>0</v>
      </c>
      <c r="K24" s="837">
        <f t="shared" si="7"/>
        <v>6801</v>
      </c>
      <c r="L24" s="837">
        <f t="shared" si="7"/>
        <v>55961</v>
      </c>
      <c r="M24" s="837">
        <f t="shared" si="7"/>
        <v>26799</v>
      </c>
      <c r="N24" s="837">
        <f t="shared" si="7"/>
        <v>29162</v>
      </c>
      <c r="P24" s="813">
        <f>D24/C24%</f>
        <v>44.399260085736103</v>
      </c>
      <c r="Q24" s="813">
        <f>E24/C24</f>
        <v>0.55600739914263908</v>
      </c>
    </row>
    <row r="25" spans="1:17" ht="24.95" customHeight="1">
      <c r="A25" s="716">
        <v>1</v>
      </c>
      <c r="B25" s="717" t="s">
        <v>178</v>
      </c>
      <c r="C25" s="833">
        <f>D25+E25</f>
        <v>7555</v>
      </c>
      <c r="D25" s="833">
        <f>G25+J25+M25</f>
        <v>3240</v>
      </c>
      <c r="E25" s="833">
        <f t="shared" si="5"/>
        <v>4315</v>
      </c>
      <c r="F25" s="833">
        <f t="shared" si="1"/>
        <v>0</v>
      </c>
      <c r="G25" s="833"/>
      <c r="H25" s="833">
        <v>0</v>
      </c>
      <c r="I25" s="833">
        <f t="shared" si="2"/>
        <v>583</v>
      </c>
      <c r="J25" s="833"/>
      <c r="K25" s="833">
        <v>583</v>
      </c>
      <c r="L25" s="833">
        <f t="shared" si="6"/>
        <v>6972</v>
      </c>
      <c r="M25" s="833">
        <v>3240</v>
      </c>
      <c r="N25" s="930">
        <v>3732</v>
      </c>
    </row>
    <row r="26" spans="1:17" ht="24.95" customHeight="1">
      <c r="A26" s="716">
        <v>2</v>
      </c>
      <c r="B26" s="717" t="s">
        <v>2540</v>
      </c>
      <c r="C26" s="833">
        <f t="shared" si="3"/>
        <v>7383</v>
      </c>
      <c r="D26" s="833">
        <f t="shared" si="4"/>
        <v>2566</v>
      </c>
      <c r="E26" s="833">
        <f t="shared" si="5"/>
        <v>4817</v>
      </c>
      <c r="F26" s="833">
        <f t="shared" si="1"/>
        <v>160</v>
      </c>
      <c r="G26" s="833"/>
      <c r="H26" s="833">
        <v>160</v>
      </c>
      <c r="I26" s="833">
        <f t="shared" si="2"/>
        <v>583</v>
      </c>
      <c r="J26" s="833"/>
      <c r="K26" s="833">
        <v>583</v>
      </c>
      <c r="L26" s="833">
        <f t="shared" si="6"/>
        <v>6640</v>
      </c>
      <c r="M26" s="833">
        <v>2566</v>
      </c>
      <c r="N26" s="930">
        <v>4074</v>
      </c>
    </row>
    <row r="27" spans="1:17" ht="24.95" customHeight="1">
      <c r="A27" s="716">
        <v>3</v>
      </c>
      <c r="B27" s="717" t="s">
        <v>98</v>
      </c>
      <c r="C27" s="833">
        <f t="shared" si="3"/>
        <v>3866</v>
      </c>
      <c r="D27" s="833">
        <f t="shared" si="4"/>
        <v>256</v>
      </c>
      <c r="E27" s="833">
        <f t="shared" si="5"/>
        <v>3610</v>
      </c>
      <c r="F27" s="833">
        <f t="shared" si="1"/>
        <v>130</v>
      </c>
      <c r="G27" s="833"/>
      <c r="H27" s="833">
        <v>130</v>
      </c>
      <c r="I27" s="833">
        <f t="shared" si="2"/>
        <v>470</v>
      </c>
      <c r="J27" s="833"/>
      <c r="K27" s="833">
        <v>470</v>
      </c>
      <c r="L27" s="833">
        <f t="shared" si="6"/>
        <v>3266</v>
      </c>
      <c r="M27" s="833">
        <v>256</v>
      </c>
      <c r="N27" s="930">
        <v>3010</v>
      </c>
    </row>
    <row r="28" spans="1:17" ht="24.95" customHeight="1">
      <c r="A28" s="716">
        <v>4</v>
      </c>
      <c r="B28" s="834" t="s">
        <v>3072</v>
      </c>
      <c r="C28" s="833">
        <f t="shared" si="3"/>
        <v>6552</v>
      </c>
      <c r="D28" s="833">
        <f t="shared" si="4"/>
        <v>3998</v>
      </c>
      <c r="E28" s="833">
        <f t="shared" si="5"/>
        <v>2554</v>
      </c>
      <c r="F28" s="833">
        <f t="shared" si="1"/>
        <v>170</v>
      </c>
      <c r="G28" s="833"/>
      <c r="H28" s="833">
        <v>170</v>
      </c>
      <c r="I28" s="833">
        <f t="shared" si="2"/>
        <v>516</v>
      </c>
      <c r="J28" s="833"/>
      <c r="K28" s="833">
        <v>516</v>
      </c>
      <c r="L28" s="833">
        <f t="shared" si="6"/>
        <v>5866</v>
      </c>
      <c r="M28" s="833">
        <v>3998</v>
      </c>
      <c r="N28" s="930">
        <v>1868</v>
      </c>
    </row>
    <row r="29" spans="1:17" ht="24.95" customHeight="1">
      <c r="A29" s="716">
        <v>5</v>
      </c>
      <c r="B29" s="834" t="s">
        <v>2867</v>
      </c>
      <c r="C29" s="833">
        <f t="shared" si="3"/>
        <v>6113</v>
      </c>
      <c r="D29" s="833">
        <f t="shared" si="4"/>
        <v>2994</v>
      </c>
      <c r="E29" s="833">
        <f t="shared" si="5"/>
        <v>3119</v>
      </c>
      <c r="F29" s="833">
        <f t="shared" si="1"/>
        <v>140</v>
      </c>
      <c r="G29" s="833"/>
      <c r="H29" s="833">
        <v>140</v>
      </c>
      <c r="I29" s="833">
        <f t="shared" si="2"/>
        <v>510</v>
      </c>
      <c r="J29" s="833"/>
      <c r="K29" s="833">
        <v>510</v>
      </c>
      <c r="L29" s="833">
        <f t="shared" si="6"/>
        <v>5463</v>
      </c>
      <c r="M29" s="833">
        <v>2994</v>
      </c>
      <c r="N29" s="930">
        <v>2469</v>
      </c>
    </row>
    <row r="30" spans="1:17" ht="24.95" customHeight="1">
      <c r="A30" s="716">
        <v>6</v>
      </c>
      <c r="B30" s="834" t="s">
        <v>2883</v>
      </c>
      <c r="C30" s="833">
        <f t="shared" si="3"/>
        <v>7144</v>
      </c>
      <c r="D30" s="833">
        <f t="shared" si="4"/>
        <v>2655</v>
      </c>
      <c r="E30" s="833">
        <f t="shared" si="5"/>
        <v>4489</v>
      </c>
      <c r="F30" s="833">
        <f t="shared" si="1"/>
        <v>200</v>
      </c>
      <c r="G30" s="833"/>
      <c r="H30" s="833">
        <v>200</v>
      </c>
      <c r="I30" s="833">
        <f t="shared" si="2"/>
        <v>525</v>
      </c>
      <c r="J30" s="833"/>
      <c r="K30" s="833">
        <v>525</v>
      </c>
      <c r="L30" s="833">
        <f t="shared" si="6"/>
        <v>6419</v>
      </c>
      <c r="M30" s="833">
        <v>2655</v>
      </c>
      <c r="N30" s="930">
        <v>3764</v>
      </c>
    </row>
    <row r="31" spans="1:17" ht="24.95" customHeight="1">
      <c r="A31" s="716">
        <v>7</v>
      </c>
      <c r="B31" s="834" t="s">
        <v>88</v>
      </c>
      <c r="C31" s="833">
        <f t="shared" si="3"/>
        <v>6660</v>
      </c>
      <c r="D31" s="833">
        <f t="shared" si="4"/>
        <v>3158</v>
      </c>
      <c r="E31" s="833">
        <f t="shared" si="5"/>
        <v>3502</v>
      </c>
      <c r="F31" s="833">
        <f t="shared" si="1"/>
        <v>290</v>
      </c>
      <c r="G31" s="833"/>
      <c r="H31" s="833">
        <v>290</v>
      </c>
      <c r="I31" s="833">
        <f t="shared" si="2"/>
        <v>473</v>
      </c>
      <c r="J31" s="833"/>
      <c r="K31" s="833">
        <v>473</v>
      </c>
      <c r="L31" s="833">
        <f t="shared" si="6"/>
        <v>5897</v>
      </c>
      <c r="M31" s="833">
        <v>3158</v>
      </c>
      <c r="N31" s="930">
        <v>2739</v>
      </c>
    </row>
    <row r="32" spans="1:17" ht="24.95" customHeight="1">
      <c r="A32" s="840" t="s">
        <v>2566</v>
      </c>
      <c r="B32" s="834" t="s">
        <v>2874</v>
      </c>
      <c r="C32" s="833">
        <f t="shared" si="3"/>
        <v>6639</v>
      </c>
      <c r="D32" s="833">
        <f t="shared" si="4"/>
        <v>2948</v>
      </c>
      <c r="E32" s="833">
        <f t="shared" si="5"/>
        <v>3691</v>
      </c>
      <c r="F32" s="833">
        <f t="shared" si="1"/>
        <v>160</v>
      </c>
      <c r="G32" s="833"/>
      <c r="H32" s="833">
        <v>160</v>
      </c>
      <c r="I32" s="833">
        <f t="shared" si="2"/>
        <v>648</v>
      </c>
      <c r="J32" s="833"/>
      <c r="K32" s="833">
        <v>648</v>
      </c>
      <c r="L32" s="833">
        <f t="shared" si="6"/>
        <v>5831</v>
      </c>
      <c r="M32" s="833">
        <v>2948</v>
      </c>
      <c r="N32" s="930">
        <v>2883</v>
      </c>
    </row>
    <row r="33" spans="1:14" ht="24.95" customHeight="1">
      <c r="A33" s="840" t="s">
        <v>2571</v>
      </c>
      <c r="B33" s="834" t="s">
        <v>2886</v>
      </c>
      <c r="C33" s="833">
        <f t="shared" si="3"/>
        <v>6912</v>
      </c>
      <c r="D33" s="833">
        <f t="shared" si="4"/>
        <v>2997</v>
      </c>
      <c r="E33" s="833">
        <f t="shared" si="5"/>
        <v>3915</v>
      </c>
      <c r="F33" s="833">
        <f t="shared" si="1"/>
        <v>160</v>
      </c>
      <c r="G33" s="833"/>
      <c r="H33" s="833">
        <v>160</v>
      </c>
      <c r="I33" s="833">
        <f t="shared" si="2"/>
        <v>786</v>
      </c>
      <c r="J33" s="833"/>
      <c r="K33" s="833">
        <v>786</v>
      </c>
      <c r="L33" s="833">
        <f t="shared" si="6"/>
        <v>5966</v>
      </c>
      <c r="M33" s="833">
        <v>2997</v>
      </c>
      <c r="N33" s="930">
        <v>2969</v>
      </c>
    </row>
    <row r="34" spans="1:14" ht="24.95" customHeight="1">
      <c r="A34" s="840" t="s">
        <v>2576</v>
      </c>
      <c r="B34" s="834" t="s">
        <v>2910</v>
      </c>
      <c r="C34" s="833">
        <f t="shared" ref="C34" si="8">D34+E34</f>
        <v>3085</v>
      </c>
      <c r="D34" s="833">
        <f t="shared" ref="D34" si="9">G34+J34+M34</f>
        <v>1835</v>
      </c>
      <c r="E34" s="833">
        <f t="shared" si="5"/>
        <v>1250</v>
      </c>
      <c r="F34" s="833">
        <f t="shared" ref="F34" si="10">G34+H34</f>
        <v>1328</v>
      </c>
      <c r="G34" s="833">
        <v>1148</v>
      </c>
      <c r="H34" s="833">
        <v>180</v>
      </c>
      <c r="I34" s="833">
        <f t="shared" ref="I34" si="11">J34+K34</f>
        <v>663</v>
      </c>
      <c r="J34" s="833"/>
      <c r="K34" s="833">
        <v>663</v>
      </c>
      <c r="L34" s="833">
        <f t="shared" ref="L34" si="12">M34+N34</f>
        <v>1094</v>
      </c>
      <c r="M34" s="833">
        <v>687</v>
      </c>
      <c r="N34" s="930">
        <v>407</v>
      </c>
    </row>
    <row r="35" spans="1:14" ht="24.95" customHeight="1">
      <c r="A35" s="840" t="s">
        <v>2581</v>
      </c>
      <c r="B35" s="717" t="s">
        <v>2908</v>
      </c>
      <c r="C35" s="833">
        <f t="shared" si="3"/>
        <v>4319</v>
      </c>
      <c r="D35" s="833">
        <f t="shared" si="4"/>
        <v>2448</v>
      </c>
      <c r="E35" s="833">
        <f t="shared" si="5"/>
        <v>1871</v>
      </c>
      <c r="F35" s="833">
        <f t="shared" si="1"/>
        <v>1308</v>
      </c>
      <c r="G35" s="833">
        <v>1148</v>
      </c>
      <c r="H35" s="833">
        <v>160</v>
      </c>
      <c r="I35" s="833">
        <f t="shared" si="2"/>
        <v>523</v>
      </c>
      <c r="J35" s="833"/>
      <c r="K35" s="833">
        <v>523</v>
      </c>
      <c r="L35" s="833">
        <f t="shared" si="6"/>
        <v>2488</v>
      </c>
      <c r="M35" s="833">
        <v>1300</v>
      </c>
      <c r="N35" s="930">
        <v>1188</v>
      </c>
    </row>
    <row r="36" spans="1:14" ht="24.95" customHeight="1">
      <c r="A36" s="840" t="s">
        <v>2587</v>
      </c>
      <c r="B36" s="834" t="s">
        <v>67</v>
      </c>
      <c r="C36" s="833">
        <f t="shared" si="3"/>
        <v>1888</v>
      </c>
      <c r="D36" s="833">
        <f t="shared" si="4"/>
        <v>1148</v>
      </c>
      <c r="E36" s="833">
        <f t="shared" si="5"/>
        <v>740</v>
      </c>
      <c r="F36" s="833">
        <f t="shared" si="1"/>
        <v>1308</v>
      </c>
      <c r="G36" s="833">
        <v>1148</v>
      </c>
      <c r="H36" s="833">
        <v>160</v>
      </c>
      <c r="I36" s="833">
        <f t="shared" si="2"/>
        <v>521</v>
      </c>
      <c r="J36" s="833"/>
      <c r="K36" s="833">
        <v>521</v>
      </c>
      <c r="L36" s="843">
        <f t="shared" si="6"/>
        <v>59</v>
      </c>
      <c r="M36" s="843">
        <v>0</v>
      </c>
      <c r="N36" s="932">
        <v>59</v>
      </c>
    </row>
    <row r="37" spans="1:14" ht="11.25" customHeight="1"/>
  </sheetData>
  <mergeCells count="22">
    <mergeCell ref="A1:N1"/>
    <mergeCell ref="C5:E5"/>
    <mergeCell ref="C6:C7"/>
    <mergeCell ref="D6:D7"/>
    <mergeCell ref="E6:E7"/>
    <mergeCell ref="A2:N2"/>
    <mergeCell ref="A3:N3"/>
    <mergeCell ref="I5:K5"/>
    <mergeCell ref="F5:H5"/>
    <mergeCell ref="G6:G7"/>
    <mergeCell ref="A5:A7"/>
    <mergeCell ref="B5:B7"/>
    <mergeCell ref="L6:L7"/>
    <mergeCell ref="M6:M7"/>
    <mergeCell ref="F6:F7"/>
    <mergeCell ref="M4:N4"/>
    <mergeCell ref="H6:H7"/>
    <mergeCell ref="L5:N5"/>
    <mergeCell ref="I6:I7"/>
    <mergeCell ref="J6:J7"/>
    <mergeCell ref="K6:K7"/>
    <mergeCell ref="N6:N7"/>
  </mergeCells>
  <phoneticPr fontId="0" type="noConversion"/>
  <pageMargins left="0.69" right="0.24" top="0.69" bottom="0.5" header="0.2" footer="0.2"/>
  <pageSetup paperSize="9" scale="84" fitToHeight="0" orientation="landscape" r:id="rId1"/>
  <headerFooter alignWithMargins="0">
    <oddFooter>&amp;C&amp;14&amp;P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5" customWidth="1"/>
    <col min="2" max="2" width="30.25" style="303" customWidth="1"/>
    <col min="3" max="3" width="7.25" style="303" hidden="1" customWidth="1" outlineLevel="1"/>
    <col min="4" max="4" width="11.25" style="303" customWidth="1" collapsed="1"/>
    <col min="5" max="5" width="11.125" style="304" customWidth="1"/>
    <col min="6" max="6" width="16.25" style="304" hidden="1" customWidth="1" outlineLevel="1"/>
    <col min="7" max="7" width="9.75" style="304" customWidth="1" collapsed="1"/>
    <col min="8" max="8" width="11.25" style="304" customWidth="1"/>
    <col min="9" max="10" width="8.375" style="305" customWidth="1"/>
    <col min="11" max="13" width="8.375" style="305" hidden="1" customWidth="1" outlineLevel="1"/>
    <col min="14" max="14" width="8.375" style="304" hidden="1" customWidth="1" outlineLevel="1"/>
    <col min="15" max="19" width="8.375" style="305" hidden="1" customWidth="1" outlineLevel="1"/>
    <col min="20" max="20" width="8.375" style="305" customWidth="1" collapsed="1"/>
    <col min="21" max="21" width="8.375" style="305" customWidth="1"/>
    <col min="22" max="31" width="8.375" style="305" hidden="1" customWidth="1" outlineLevel="1"/>
    <col min="32" max="32" width="8.375" style="305" customWidth="1" collapsed="1"/>
    <col min="33" max="33" width="8.375" style="305" customWidth="1"/>
    <col min="34" max="35" width="8.375" style="305" hidden="1" customWidth="1" outlineLevel="1"/>
    <col min="36" max="36" width="8.375" style="305" hidden="1" customWidth="1" outlineLevel="2"/>
    <col min="37" max="37" width="8.375" style="305" hidden="1" customWidth="1" outlineLevel="1" collapsed="1"/>
    <col min="38" max="38" width="12.875" style="305" customWidth="1" collapsed="1"/>
    <col min="39" max="39" width="11.625" style="306" hidden="1" customWidth="1" outlineLevel="1" collapsed="1"/>
    <col min="40" max="40" width="11.75" style="306" hidden="1" customWidth="1" outlineLevel="1"/>
    <col min="41" max="41" width="10.5" style="306" hidden="1" customWidth="1" outlineLevel="1"/>
    <col min="42" max="42" width="10.25" style="306" hidden="1" customWidth="1" outlineLevel="1"/>
    <col min="43" max="43" width="9.5" style="306" hidden="1" customWidth="1" outlineLevel="1"/>
    <col min="44" max="44" width="8.25" style="306" hidden="1" customWidth="1" outlineLevel="1"/>
    <col min="45" max="45" width="8.25" style="306" hidden="1" customWidth="1" outlineLevel="1" collapsed="1"/>
    <col min="46" max="47" width="8.25" style="306" hidden="1" customWidth="1" outlineLevel="1"/>
    <col min="48" max="49" width="9.5" style="306" hidden="1" customWidth="1" outlineLevel="1"/>
    <col min="50" max="52" width="8.25" style="306" hidden="1" customWidth="1" outlineLevel="1"/>
    <col min="53" max="53" width="8.25" style="306" hidden="1" customWidth="1" outlineLevel="1" collapsed="1"/>
    <col min="54" max="56" width="8.25" style="306" hidden="1" customWidth="1" outlineLevel="1"/>
    <col min="57" max="57" width="8.25" style="306" collapsed="1"/>
    <col min="58" max="16384" width="8.25" style="306"/>
  </cols>
  <sheetData>
    <row r="1" spans="1:56" ht="14.25">
      <c r="A1" s="533" t="s">
        <v>499</v>
      </c>
    </row>
    <row r="2" spans="1:56" s="307" customFormat="1" ht="36.75" customHeight="1">
      <c r="A2" s="1116" t="s">
        <v>505</v>
      </c>
      <c r="B2" s="1116"/>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row>
    <row r="3" spans="1:56" s="307" customFormat="1" ht="15.6" customHeight="1">
      <c r="A3" s="1117" t="s">
        <v>506</v>
      </c>
      <c r="B3" s="1117"/>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row>
    <row r="4" spans="1:56" s="307" customFormat="1" ht="23.25" customHeight="1">
      <c r="A4" s="308"/>
      <c r="B4" s="308"/>
      <c r="C4" s="308"/>
      <c r="D4" s="308"/>
      <c r="E4" s="308"/>
      <c r="F4" s="309"/>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10"/>
      <c r="AG4" s="1118" t="s">
        <v>2293</v>
      </c>
      <c r="AH4" s="1118"/>
      <c r="AI4" s="1118"/>
      <c r="AJ4" s="1118"/>
      <c r="AK4" s="1118"/>
      <c r="AL4" s="1118"/>
    </row>
    <row r="5" spans="1:56" s="307" customFormat="1" ht="39" customHeight="1">
      <c r="A5" s="1107" t="s">
        <v>2294</v>
      </c>
      <c r="B5" s="1107" t="s">
        <v>2295</v>
      </c>
      <c r="C5" s="1119" t="s">
        <v>2296</v>
      </c>
      <c r="D5" s="1107" t="s">
        <v>2297</v>
      </c>
      <c r="E5" s="1107" t="s">
        <v>2298</v>
      </c>
      <c r="F5" s="1107" t="s">
        <v>2299</v>
      </c>
      <c r="G5" s="1107" t="s">
        <v>2300</v>
      </c>
      <c r="H5" s="1107" t="s">
        <v>2301</v>
      </c>
      <c r="I5" s="1107"/>
      <c r="J5" s="1107"/>
      <c r="K5" s="1107"/>
      <c r="L5" s="1107"/>
      <c r="M5" s="1107"/>
      <c r="N5" s="1107" t="s">
        <v>2302</v>
      </c>
      <c r="O5" s="1107"/>
      <c r="P5" s="1107"/>
      <c r="Q5" s="1107"/>
      <c r="R5" s="1107"/>
      <c r="S5" s="1107"/>
      <c r="T5" s="1122" t="s">
        <v>2303</v>
      </c>
      <c r="U5" s="1123"/>
      <c r="V5" s="1124"/>
      <c r="W5" s="1122" t="s">
        <v>2304</v>
      </c>
      <c r="X5" s="1123"/>
      <c r="Y5" s="1124"/>
      <c r="Z5" s="1107" t="s">
        <v>2305</v>
      </c>
      <c r="AA5" s="1107"/>
      <c r="AB5" s="1107"/>
      <c r="AC5" s="1107"/>
      <c r="AD5" s="1107"/>
      <c r="AE5" s="1107"/>
      <c r="AF5" s="1107" t="s">
        <v>2306</v>
      </c>
      <c r="AG5" s="1107"/>
      <c r="AH5" s="1107"/>
      <c r="AI5" s="1107"/>
      <c r="AJ5" s="1107"/>
      <c r="AK5" s="1107"/>
      <c r="AL5" s="1107" t="s">
        <v>1894</v>
      </c>
    </row>
    <row r="6" spans="1:56" s="307" customFormat="1" ht="19.5" customHeight="1">
      <c r="A6" s="1107"/>
      <c r="B6" s="1107"/>
      <c r="C6" s="1120"/>
      <c r="D6" s="1107"/>
      <c r="E6" s="1107"/>
      <c r="F6" s="1107"/>
      <c r="G6" s="1107"/>
      <c r="H6" s="1107" t="s">
        <v>2307</v>
      </c>
      <c r="I6" s="1107" t="s">
        <v>2308</v>
      </c>
      <c r="J6" s="1107"/>
      <c r="K6" s="1107"/>
      <c r="L6" s="1107"/>
      <c r="M6" s="1107"/>
      <c r="N6" s="1107" t="s">
        <v>2307</v>
      </c>
      <c r="O6" s="1107" t="s">
        <v>2309</v>
      </c>
      <c r="P6" s="1107"/>
      <c r="Q6" s="1107"/>
      <c r="R6" s="1107"/>
      <c r="S6" s="1107"/>
      <c r="T6" s="1107" t="s">
        <v>2310</v>
      </c>
      <c r="U6" s="1108" t="s">
        <v>2311</v>
      </c>
      <c r="V6" s="312"/>
      <c r="W6" s="1107" t="s">
        <v>2310</v>
      </c>
      <c r="X6" s="1108" t="s">
        <v>2061</v>
      </c>
      <c r="Y6" s="1109"/>
      <c r="Z6" s="1107" t="s">
        <v>2310</v>
      </c>
      <c r="AA6" s="1107" t="s">
        <v>1889</v>
      </c>
      <c r="AB6" s="1107"/>
      <c r="AC6" s="1107"/>
      <c r="AD6" s="1107"/>
      <c r="AE6" s="1107"/>
      <c r="AF6" s="1107" t="s">
        <v>2310</v>
      </c>
      <c r="AG6" s="1108" t="s">
        <v>2312</v>
      </c>
      <c r="AH6" s="313"/>
      <c r="AI6" s="313"/>
      <c r="AJ6" s="313"/>
      <c r="AK6" s="314"/>
      <c r="AL6" s="1107"/>
    </row>
    <row r="7" spans="1:56" s="318" customFormat="1" ht="5.25" customHeight="1">
      <c r="A7" s="1107"/>
      <c r="B7" s="1107"/>
      <c r="C7" s="1120"/>
      <c r="D7" s="1107"/>
      <c r="E7" s="1107"/>
      <c r="F7" s="1107"/>
      <c r="G7" s="1107"/>
      <c r="H7" s="1107"/>
      <c r="I7" s="1107"/>
      <c r="J7" s="1107"/>
      <c r="K7" s="1107"/>
      <c r="L7" s="1107"/>
      <c r="M7" s="1107"/>
      <c r="N7" s="1107"/>
      <c r="O7" s="1107"/>
      <c r="P7" s="1107"/>
      <c r="Q7" s="1107"/>
      <c r="R7" s="1107"/>
      <c r="S7" s="1107"/>
      <c r="T7" s="1107"/>
      <c r="U7" s="1115"/>
      <c r="V7" s="315" t="s">
        <v>2313</v>
      </c>
      <c r="W7" s="1107"/>
      <c r="X7" s="1110"/>
      <c r="Y7" s="1111"/>
      <c r="Z7" s="1107"/>
      <c r="AA7" s="1107"/>
      <c r="AB7" s="1107"/>
      <c r="AC7" s="1107"/>
      <c r="AD7" s="1107"/>
      <c r="AE7" s="1107"/>
      <c r="AF7" s="1107"/>
      <c r="AG7" s="1115"/>
      <c r="AH7" s="316"/>
      <c r="AI7" s="316"/>
      <c r="AJ7" s="316"/>
      <c r="AK7" s="317"/>
      <c r="AL7" s="1107"/>
    </row>
    <row r="8" spans="1:56" s="318" customFormat="1" ht="24.75" customHeight="1">
      <c r="A8" s="1107"/>
      <c r="B8" s="1107"/>
      <c r="C8" s="1120"/>
      <c r="D8" s="1107"/>
      <c r="E8" s="1107"/>
      <c r="F8" s="1107"/>
      <c r="G8" s="1107"/>
      <c r="H8" s="1107"/>
      <c r="I8" s="1107" t="s">
        <v>2310</v>
      </c>
      <c r="J8" s="1108" t="s">
        <v>2311</v>
      </c>
      <c r="K8" s="319"/>
      <c r="L8" s="319"/>
      <c r="M8" s="312"/>
      <c r="N8" s="1107"/>
      <c r="O8" s="1107" t="s">
        <v>2310</v>
      </c>
      <c r="P8" s="1107" t="s">
        <v>2061</v>
      </c>
      <c r="Q8" s="1107"/>
      <c r="R8" s="1107"/>
      <c r="S8" s="1107"/>
      <c r="T8" s="1107"/>
      <c r="U8" s="1115"/>
      <c r="V8" s="320"/>
      <c r="W8" s="1107"/>
      <c r="X8" s="1119" t="s">
        <v>2077</v>
      </c>
      <c r="Y8" s="1119" t="s">
        <v>2313</v>
      </c>
      <c r="Z8" s="1107"/>
      <c r="AA8" s="1107" t="s">
        <v>2077</v>
      </c>
      <c r="AB8" s="1107" t="s">
        <v>2314</v>
      </c>
      <c r="AC8" s="1107" t="s">
        <v>2315</v>
      </c>
      <c r="AD8" s="1119" t="s">
        <v>2316</v>
      </c>
      <c r="AE8" s="1107" t="s">
        <v>2317</v>
      </c>
      <c r="AF8" s="1107"/>
      <c r="AG8" s="1115"/>
      <c r="AH8" s="315" t="s">
        <v>2318</v>
      </c>
      <c r="AI8" s="315" t="s">
        <v>2319</v>
      </c>
      <c r="AJ8" s="315" t="s">
        <v>2316</v>
      </c>
      <c r="AK8" s="315" t="s">
        <v>2317</v>
      </c>
      <c r="AL8" s="1107"/>
    </row>
    <row r="9" spans="1:56" s="318" customFormat="1" ht="24" customHeight="1">
      <c r="A9" s="1107"/>
      <c r="B9" s="1107"/>
      <c r="C9" s="1121"/>
      <c r="D9" s="1107"/>
      <c r="E9" s="1107"/>
      <c r="F9" s="1107"/>
      <c r="G9" s="1107"/>
      <c r="H9" s="1107"/>
      <c r="I9" s="1107"/>
      <c r="J9" s="1110"/>
      <c r="K9" s="311" t="s">
        <v>2318</v>
      </c>
      <c r="L9" s="311" t="s">
        <v>2319</v>
      </c>
      <c r="M9" s="311" t="s">
        <v>2320</v>
      </c>
      <c r="N9" s="1107"/>
      <c r="O9" s="1107"/>
      <c r="P9" s="311" t="s">
        <v>2321</v>
      </c>
      <c r="Q9" s="311" t="s">
        <v>2314</v>
      </c>
      <c r="R9" s="311" t="s">
        <v>2322</v>
      </c>
      <c r="S9" s="311" t="s">
        <v>2323</v>
      </c>
      <c r="T9" s="1107"/>
      <c r="U9" s="1110"/>
      <c r="V9" s="321"/>
      <c r="W9" s="1107"/>
      <c r="X9" s="1121"/>
      <c r="Y9" s="1121"/>
      <c r="Z9" s="1107"/>
      <c r="AA9" s="1107"/>
      <c r="AB9" s="1107"/>
      <c r="AC9" s="1107"/>
      <c r="AD9" s="1121"/>
      <c r="AE9" s="1107"/>
      <c r="AF9" s="1107"/>
      <c r="AG9" s="1110"/>
      <c r="AH9" s="321"/>
      <c r="AI9" s="321"/>
      <c r="AJ9" s="321"/>
      <c r="AK9" s="321"/>
      <c r="AL9" s="1107"/>
      <c r="AS9" s="322"/>
    </row>
    <row r="10" spans="1:56" s="307" customFormat="1" ht="30" hidden="1" customHeight="1" outlineLevel="1">
      <c r="A10" s="323">
        <v>1</v>
      </c>
      <c r="B10" s="323">
        <v>2</v>
      </c>
      <c r="C10" s="323"/>
      <c r="D10" s="323">
        <v>3</v>
      </c>
      <c r="E10" s="323">
        <v>4</v>
      </c>
      <c r="F10" s="323">
        <v>5</v>
      </c>
      <c r="G10" s="323">
        <v>5</v>
      </c>
      <c r="H10" s="323">
        <v>6</v>
      </c>
      <c r="I10" s="323">
        <v>7</v>
      </c>
      <c r="J10" s="323">
        <v>8</v>
      </c>
      <c r="K10" s="323">
        <v>9</v>
      </c>
      <c r="L10" s="323">
        <v>10</v>
      </c>
      <c r="M10" s="323">
        <v>11</v>
      </c>
      <c r="N10" s="323">
        <v>7</v>
      </c>
      <c r="O10" s="323">
        <v>8</v>
      </c>
      <c r="P10" s="323">
        <v>9</v>
      </c>
      <c r="Q10" s="323">
        <v>10</v>
      </c>
      <c r="R10" s="323">
        <v>11</v>
      </c>
      <c r="S10" s="323">
        <v>12</v>
      </c>
      <c r="T10" s="323">
        <v>13</v>
      </c>
      <c r="U10" s="323">
        <v>14</v>
      </c>
      <c r="V10" s="323">
        <v>15</v>
      </c>
      <c r="W10" s="323">
        <v>12</v>
      </c>
      <c r="X10" s="323">
        <v>13</v>
      </c>
      <c r="Y10" s="323">
        <v>14</v>
      </c>
      <c r="Z10" s="323">
        <v>19</v>
      </c>
      <c r="AA10" s="323">
        <v>20</v>
      </c>
      <c r="AB10" s="323">
        <v>21</v>
      </c>
      <c r="AC10" s="323">
        <v>22</v>
      </c>
      <c r="AD10" s="323"/>
      <c r="AE10" s="323">
        <v>23</v>
      </c>
      <c r="AF10" s="323">
        <v>15</v>
      </c>
      <c r="AG10" s="323">
        <v>16</v>
      </c>
      <c r="AH10" s="323">
        <v>17</v>
      </c>
      <c r="AI10" s="323">
        <v>18</v>
      </c>
      <c r="AJ10" s="323"/>
      <c r="AK10" s="323">
        <v>19</v>
      </c>
      <c r="AL10" s="323">
        <v>20</v>
      </c>
    </row>
    <row r="11" spans="1:56" s="307" customFormat="1" ht="30" customHeight="1" collapsed="1">
      <c r="A11" s="324"/>
      <c r="B11" s="325" t="s">
        <v>2324</v>
      </c>
      <c r="C11" s="325"/>
      <c r="D11" s="325"/>
      <c r="E11" s="324"/>
      <c r="F11" s="324"/>
      <c r="G11" s="324"/>
      <c r="H11" s="324"/>
      <c r="I11" s="552">
        <f>I12+I266</f>
        <v>1386245.2901671091</v>
      </c>
      <c r="J11" s="552">
        <f>J12+J266</f>
        <v>1287429.9272828968</v>
      </c>
      <c r="K11" s="552">
        <f>K12+K266</f>
        <v>1950</v>
      </c>
      <c r="L11" s="552">
        <f>L12+L266</f>
        <v>41638.492332645335</v>
      </c>
      <c r="M11" s="552">
        <f>M12+M266</f>
        <v>51392.734592566914</v>
      </c>
      <c r="N11" s="553"/>
      <c r="O11" s="552">
        <f t="shared" ref="O11:AC11" si="0">O12+O266</f>
        <v>566007.92017537425</v>
      </c>
      <c r="P11" s="552">
        <f t="shared" si="0"/>
        <v>513266.05287499994</v>
      </c>
      <c r="Q11" s="552">
        <f t="shared" si="0"/>
        <v>0</v>
      </c>
      <c r="R11" s="552">
        <f t="shared" si="0"/>
        <v>26033.555555555555</v>
      </c>
      <c r="S11" s="552">
        <f t="shared" si="0"/>
        <v>26707.311744818715</v>
      </c>
      <c r="T11" s="552">
        <f t="shared" si="0"/>
        <v>366493.48700000002</v>
      </c>
      <c r="U11" s="552">
        <f t="shared" si="0"/>
        <v>357859.48700000002</v>
      </c>
      <c r="V11" s="552">
        <f t="shared" si="0"/>
        <v>8634</v>
      </c>
      <c r="W11" s="552">
        <f t="shared" si="0"/>
        <v>366492.37300000002</v>
      </c>
      <c r="X11" s="552">
        <f t="shared" si="0"/>
        <v>357858.37300000002</v>
      </c>
      <c r="Y11" s="552">
        <f t="shared" si="0"/>
        <v>8634</v>
      </c>
      <c r="Z11" s="552">
        <f t="shared" si="0"/>
        <v>918720.05699163151</v>
      </c>
      <c r="AA11" s="552">
        <f t="shared" si="0"/>
        <v>849866.42017919687</v>
      </c>
      <c r="AB11" s="552">
        <f t="shared" si="0"/>
        <v>1000</v>
      </c>
      <c r="AC11" s="552">
        <f t="shared" si="0"/>
        <v>27953.194083756451</v>
      </c>
      <c r="AD11" s="552"/>
      <c r="AE11" s="552">
        <f>AE12+AE266</f>
        <v>39875.358178678034</v>
      </c>
      <c r="AF11" s="552">
        <f>AF12+AF266</f>
        <v>916787.68564037862</v>
      </c>
      <c r="AG11" s="552">
        <f>AG12+AG266</f>
        <v>848595.00225999998</v>
      </c>
      <c r="AH11" s="325">
        <f>AH12+AH266</f>
        <v>1000</v>
      </c>
      <c r="AI11" s="325">
        <f>AI12+AI266</f>
        <v>27909.156932053666</v>
      </c>
      <c r="AJ11" s="325"/>
      <c r="AK11" s="325">
        <f>AK12+AK266</f>
        <v>39283.526448325087</v>
      </c>
      <c r="AL11" s="324"/>
      <c r="AS11" s="307">
        <f>I11-W11-AF11</f>
        <v>102965.23152673047</v>
      </c>
      <c r="AT11" s="307">
        <f>AF11-AH11-AI11-AK11</f>
        <v>848595.00225999986</v>
      </c>
      <c r="AU11" s="307">
        <f>AG11-AT11</f>
        <v>0</v>
      </c>
      <c r="AV11" s="307">
        <f>J11-AG11</f>
        <v>438834.92502289684</v>
      </c>
      <c r="AW11" s="307">
        <f>I11-AF11</f>
        <v>469457.60452673049</v>
      </c>
    </row>
    <row r="12" spans="1:56" s="307" customFormat="1" ht="30" customHeight="1">
      <c r="A12" s="326" t="s">
        <v>2073</v>
      </c>
      <c r="B12" s="327" t="s">
        <v>2325</v>
      </c>
      <c r="C12" s="327"/>
      <c r="D12" s="327"/>
      <c r="E12" s="326"/>
      <c r="F12" s="326"/>
      <c r="G12" s="326"/>
      <c r="H12" s="326"/>
      <c r="I12" s="554">
        <f t="shared" ref="I12:AC12" si="1">I15+I84+I148+I208+I232+I13</f>
        <v>937022.49913133343</v>
      </c>
      <c r="J12" s="554">
        <f t="shared" si="1"/>
        <v>890568.17241600004</v>
      </c>
      <c r="K12" s="554">
        <f t="shared" si="1"/>
        <v>0</v>
      </c>
      <c r="L12" s="554">
        <f t="shared" si="1"/>
        <v>30240.166666666664</v>
      </c>
      <c r="M12" s="554">
        <f t="shared" si="1"/>
        <v>12379.003411666667</v>
      </c>
      <c r="N12" s="554">
        <f t="shared" si="1"/>
        <v>0</v>
      </c>
      <c r="O12" s="554">
        <f t="shared" si="1"/>
        <v>336622.87712433335</v>
      </c>
      <c r="P12" s="554">
        <f t="shared" si="1"/>
        <v>309511.50579099997</v>
      </c>
      <c r="Q12" s="554">
        <f t="shared" si="1"/>
        <v>0</v>
      </c>
      <c r="R12" s="554">
        <f t="shared" si="1"/>
        <v>18945.166666666668</v>
      </c>
      <c r="S12" s="554">
        <f t="shared" si="1"/>
        <v>8165.2046666666674</v>
      </c>
      <c r="T12" s="554">
        <f t="shared" si="1"/>
        <v>332740.37800000003</v>
      </c>
      <c r="U12" s="554">
        <f t="shared" si="1"/>
        <v>325153.37800000003</v>
      </c>
      <c r="V12" s="554">
        <f t="shared" si="1"/>
        <v>7587</v>
      </c>
      <c r="W12" s="554">
        <f t="shared" si="1"/>
        <v>332739.26400000002</v>
      </c>
      <c r="X12" s="554">
        <f t="shared" si="1"/>
        <v>325152.26400000002</v>
      </c>
      <c r="Y12" s="554">
        <f t="shared" si="1"/>
        <v>7587</v>
      </c>
      <c r="Z12" s="554">
        <f t="shared" si="1"/>
        <v>534341.46054363344</v>
      </c>
      <c r="AA12" s="554">
        <f t="shared" si="1"/>
        <v>505184.09208630002</v>
      </c>
      <c r="AB12" s="554">
        <f t="shared" si="1"/>
        <v>0</v>
      </c>
      <c r="AC12" s="554">
        <f t="shared" si="1"/>
        <v>17361.166666666668</v>
      </c>
      <c r="AD12" s="554"/>
      <c r="AE12" s="554">
        <f>AE15+AE84+AE148+AE208+AE232+AE13</f>
        <v>11796.201790666668</v>
      </c>
      <c r="AF12" s="554">
        <f>AF15+AF84+AF148+AF208+AF232+AF13</f>
        <v>534337.33333333326</v>
      </c>
      <c r="AG12" s="554">
        <f>AG15+AG84+AG148+AG208+AG232+AG13</f>
        <v>505183</v>
      </c>
      <c r="AH12" s="328">
        <f>AH15+AH84+AH148+AH208+AH232+AH13</f>
        <v>0</v>
      </c>
      <c r="AI12" s="328">
        <f>AI15+AI84+AI148+AI208+AI232+AI13</f>
        <v>17361.166666666668</v>
      </c>
      <c r="AJ12" s="328"/>
      <c r="AK12" s="328">
        <f>AK15+AK84+AK148+AK208+AK232+AK13</f>
        <v>11793.166666666666</v>
      </c>
      <c r="AL12" s="326"/>
      <c r="AS12" s="307">
        <f>I12-W12-AF12</f>
        <v>69945.901798000094</v>
      </c>
      <c r="AT12" s="307">
        <f>AF12-AH12-AI12-AK12</f>
        <v>505182.99999999988</v>
      </c>
      <c r="AU12" s="307">
        <f>AG12-AT12</f>
        <v>0</v>
      </c>
      <c r="AV12" s="307">
        <f>J12-AG12</f>
        <v>385385.17241600004</v>
      </c>
      <c r="AW12" s="307">
        <f>I12-AF12</f>
        <v>402685.16579800018</v>
      </c>
      <c r="AX12" s="307">
        <f t="shared" ref="AX12:BD12" si="2">I14+I13</f>
        <v>937022.49913133343</v>
      </c>
      <c r="AY12" s="307">
        <f t="shared" si="2"/>
        <v>890568.17241600004</v>
      </c>
      <c r="AZ12" s="307">
        <f t="shared" si="2"/>
        <v>0</v>
      </c>
      <c r="BA12" s="307">
        <f t="shared" si="2"/>
        <v>30240.166666666664</v>
      </c>
      <c r="BB12" s="307">
        <f t="shared" si="2"/>
        <v>12379.003411666667</v>
      </c>
      <c r="BC12" s="307">
        <f t="shared" si="2"/>
        <v>0</v>
      </c>
      <c r="BD12" s="307">
        <f t="shared" si="2"/>
        <v>336622.87712433335</v>
      </c>
    </row>
    <row r="13" spans="1:56" s="331" customFormat="1" ht="30" customHeight="1">
      <c r="A13" s="329" t="s">
        <v>2123</v>
      </c>
      <c r="B13" s="330" t="s">
        <v>2066</v>
      </c>
      <c r="C13" s="330"/>
      <c r="D13" s="329"/>
      <c r="E13" s="329"/>
      <c r="F13" s="329"/>
      <c r="G13" s="329"/>
      <c r="H13" s="329"/>
      <c r="I13" s="489">
        <f>AF13</f>
        <v>50518</v>
      </c>
      <c r="J13" s="489">
        <f>AG13</f>
        <v>50518</v>
      </c>
      <c r="K13" s="489"/>
      <c r="L13" s="489"/>
      <c r="M13" s="489"/>
      <c r="N13" s="489"/>
      <c r="O13" s="489"/>
      <c r="P13" s="489"/>
      <c r="Q13" s="489"/>
      <c r="R13" s="489"/>
      <c r="S13" s="489"/>
      <c r="T13" s="489"/>
      <c r="U13" s="489"/>
      <c r="V13" s="489"/>
      <c r="W13" s="489"/>
      <c r="X13" s="489"/>
      <c r="Y13" s="489"/>
      <c r="Z13" s="489">
        <v>50518</v>
      </c>
      <c r="AA13" s="489">
        <v>50518</v>
      </c>
      <c r="AB13" s="489"/>
      <c r="AC13" s="489"/>
      <c r="AD13" s="489"/>
      <c r="AE13" s="489"/>
      <c r="AF13" s="489">
        <v>50518</v>
      </c>
      <c r="AG13" s="489">
        <v>50518</v>
      </c>
      <c r="AH13" s="329"/>
      <c r="AI13" s="329"/>
      <c r="AJ13" s="329"/>
      <c r="AK13" s="329"/>
      <c r="AL13" s="329"/>
      <c r="AS13" s="331">
        <f>I13-W13-AF13</f>
        <v>0</v>
      </c>
      <c r="AT13" s="331">
        <f>AF13-AH13-AI13-AK13</f>
        <v>50518</v>
      </c>
      <c r="AU13" s="331">
        <f>AG13-AT13</f>
        <v>0</v>
      </c>
      <c r="AV13" s="331">
        <f>J13-AG13</f>
        <v>0</v>
      </c>
      <c r="AW13" s="331">
        <f>I13-AF13</f>
        <v>0</v>
      </c>
      <c r="AZ13" s="331">
        <f>AF13+AF14</f>
        <v>534337.33333333326</v>
      </c>
      <c r="BA13" s="331">
        <f>AG13+AG14</f>
        <v>505183</v>
      </c>
    </row>
    <row r="14" spans="1:56" s="331" customFormat="1" ht="30" customHeight="1">
      <c r="A14" s="329" t="s">
        <v>2123</v>
      </c>
      <c r="B14" s="330" t="s">
        <v>2326</v>
      </c>
      <c r="C14" s="330"/>
      <c r="D14" s="329"/>
      <c r="E14" s="329"/>
      <c r="F14" s="329"/>
      <c r="G14" s="329"/>
      <c r="H14" s="329"/>
      <c r="I14" s="489">
        <f t="shared" ref="I14:AG14" si="3">I15+I84+I148+I208+I232</f>
        <v>886504.49913133343</v>
      </c>
      <c r="J14" s="489">
        <f t="shared" si="3"/>
        <v>840050.17241600004</v>
      </c>
      <c r="K14" s="489">
        <f t="shared" si="3"/>
        <v>0</v>
      </c>
      <c r="L14" s="489">
        <f t="shared" si="3"/>
        <v>30240.166666666664</v>
      </c>
      <c r="M14" s="489">
        <f t="shared" si="3"/>
        <v>12379.003411666667</v>
      </c>
      <c r="N14" s="489">
        <f t="shared" si="3"/>
        <v>0</v>
      </c>
      <c r="O14" s="489">
        <f t="shared" si="3"/>
        <v>336622.87712433335</v>
      </c>
      <c r="P14" s="489">
        <f t="shared" si="3"/>
        <v>309511.50579099997</v>
      </c>
      <c r="Q14" s="489">
        <f t="shared" si="3"/>
        <v>0</v>
      </c>
      <c r="R14" s="489">
        <f t="shared" si="3"/>
        <v>18945.166666666668</v>
      </c>
      <c r="S14" s="489">
        <f t="shared" si="3"/>
        <v>8165.2046666666674</v>
      </c>
      <c r="T14" s="489">
        <f t="shared" si="3"/>
        <v>332740.37800000003</v>
      </c>
      <c r="U14" s="489">
        <f t="shared" si="3"/>
        <v>325153.37800000003</v>
      </c>
      <c r="V14" s="489">
        <f t="shared" si="3"/>
        <v>7587</v>
      </c>
      <c r="W14" s="489">
        <f t="shared" si="3"/>
        <v>332739.26400000002</v>
      </c>
      <c r="X14" s="489">
        <f t="shared" si="3"/>
        <v>325152.26400000002</v>
      </c>
      <c r="Y14" s="489">
        <f t="shared" si="3"/>
        <v>7587</v>
      </c>
      <c r="Z14" s="489">
        <f t="shared" si="3"/>
        <v>483823.46054363338</v>
      </c>
      <c r="AA14" s="489">
        <f t="shared" si="3"/>
        <v>454666.09208630002</v>
      </c>
      <c r="AB14" s="489">
        <f t="shared" si="3"/>
        <v>0</v>
      </c>
      <c r="AC14" s="489">
        <f t="shared" si="3"/>
        <v>17361.166666666668</v>
      </c>
      <c r="AD14" s="489">
        <f t="shared" si="3"/>
        <v>0</v>
      </c>
      <c r="AE14" s="489">
        <f t="shared" si="3"/>
        <v>11796.201790666668</v>
      </c>
      <c r="AF14" s="489">
        <f t="shared" si="3"/>
        <v>483819.33333333331</v>
      </c>
      <c r="AG14" s="489">
        <f t="shared" si="3"/>
        <v>454665</v>
      </c>
      <c r="AH14" s="329"/>
      <c r="AI14" s="329"/>
      <c r="AJ14" s="329"/>
      <c r="AK14" s="329"/>
      <c r="AL14" s="329"/>
    </row>
    <row r="15" spans="1:56" s="336" customFormat="1" ht="30" customHeight="1">
      <c r="A15" s="332" t="s">
        <v>1909</v>
      </c>
      <c r="B15" s="333" t="s">
        <v>2030</v>
      </c>
      <c r="C15" s="333"/>
      <c r="D15" s="333"/>
      <c r="E15" s="334"/>
      <c r="F15" s="334"/>
      <c r="G15" s="334"/>
      <c r="H15" s="334"/>
      <c r="I15" s="487">
        <f>I16+I25</f>
        <v>467366.25892499997</v>
      </c>
      <c r="J15" s="487">
        <f>J16+J25</f>
        <v>445404.30283100001</v>
      </c>
      <c r="K15" s="487">
        <f>K16+K25</f>
        <v>0</v>
      </c>
      <c r="L15" s="487">
        <f>L16+L25</f>
        <v>18488</v>
      </c>
      <c r="M15" s="487">
        <f>M16+M25</f>
        <v>3474</v>
      </c>
      <c r="N15" s="488"/>
      <c r="O15" s="487">
        <f t="shared" ref="O15:AC15" si="4">O16+O25</f>
        <v>79636.353791000001</v>
      </c>
      <c r="P15" s="487">
        <f t="shared" si="4"/>
        <v>60942.353791000001</v>
      </c>
      <c r="Q15" s="487">
        <f t="shared" si="4"/>
        <v>0</v>
      </c>
      <c r="R15" s="487">
        <f t="shared" si="4"/>
        <v>16679</v>
      </c>
      <c r="S15" s="487">
        <f t="shared" si="4"/>
        <v>2015</v>
      </c>
      <c r="T15" s="487">
        <f t="shared" si="4"/>
        <v>307815</v>
      </c>
      <c r="U15" s="487">
        <f t="shared" si="4"/>
        <v>307815</v>
      </c>
      <c r="V15" s="487">
        <f t="shared" si="4"/>
        <v>0</v>
      </c>
      <c r="W15" s="487">
        <f t="shared" si="4"/>
        <v>307814.89</v>
      </c>
      <c r="X15" s="487">
        <f t="shared" si="4"/>
        <v>307814.89</v>
      </c>
      <c r="Y15" s="487">
        <f t="shared" si="4"/>
        <v>0</v>
      </c>
      <c r="Z15" s="487">
        <f t="shared" si="4"/>
        <v>142204</v>
      </c>
      <c r="AA15" s="487">
        <f t="shared" si="4"/>
        <v>125656</v>
      </c>
      <c r="AB15" s="487">
        <f t="shared" si="4"/>
        <v>0</v>
      </c>
      <c r="AC15" s="487">
        <f t="shared" si="4"/>
        <v>13538</v>
      </c>
      <c r="AD15" s="487"/>
      <c r="AE15" s="487">
        <f>AE16+AE25</f>
        <v>3010</v>
      </c>
      <c r="AF15" s="487">
        <f>AF16+AF25</f>
        <v>141972</v>
      </c>
      <c r="AG15" s="487">
        <f>AG16+AG25</f>
        <v>125424</v>
      </c>
      <c r="AH15" s="335">
        <f>AH16+AH25</f>
        <v>0</v>
      </c>
      <c r="AI15" s="335">
        <f>AI16+AI25</f>
        <v>13538</v>
      </c>
      <c r="AJ15" s="335"/>
      <c r="AK15" s="335">
        <f>AK16+AK25</f>
        <v>3010</v>
      </c>
      <c r="AL15" s="332"/>
      <c r="AS15" s="307">
        <f t="shared" ref="AS15:AS78" si="5">I15-W15-AF15</f>
        <v>17579.368924999959</v>
      </c>
      <c r="AT15" s="307">
        <f t="shared" ref="AT15:AT78" si="6">AF15-AH15-AI15-AK15</f>
        <v>125424</v>
      </c>
      <c r="AU15" s="307">
        <f t="shared" ref="AU15:AU78" si="7">AG15-AT15</f>
        <v>0</v>
      </c>
      <c r="AV15" s="307">
        <f t="shared" ref="AV15:AV78" si="8">J15-AG15</f>
        <v>319980.30283100001</v>
      </c>
      <c r="AW15" s="307">
        <f t="shared" ref="AW15:AW78" si="9">I15-AF15</f>
        <v>325394.25892499997</v>
      </c>
    </row>
    <row r="16" spans="1:56" s="342" customFormat="1" ht="30" customHeight="1">
      <c r="A16" s="337" t="s">
        <v>2327</v>
      </c>
      <c r="B16" s="338" t="s">
        <v>2328</v>
      </c>
      <c r="C16" s="338"/>
      <c r="D16" s="339"/>
      <c r="E16" s="340"/>
      <c r="F16" s="340"/>
      <c r="G16" s="340"/>
      <c r="H16" s="340"/>
      <c r="I16" s="489">
        <f>I17+I20</f>
        <v>349689.5</v>
      </c>
      <c r="J16" s="489">
        <f>J17+J20</f>
        <v>349689.5</v>
      </c>
      <c r="K16" s="489">
        <f>K17+K20</f>
        <v>0</v>
      </c>
      <c r="L16" s="489">
        <f>L17+L20</f>
        <v>0</v>
      </c>
      <c r="M16" s="489">
        <f>M17+M20</f>
        <v>0</v>
      </c>
      <c r="N16" s="490"/>
      <c r="O16" s="489">
        <f t="shared" ref="O16:AC16" si="10">O17+O20</f>
        <v>0</v>
      </c>
      <c r="P16" s="489">
        <f t="shared" si="10"/>
        <v>0</v>
      </c>
      <c r="Q16" s="489">
        <f t="shared" si="10"/>
        <v>0</v>
      </c>
      <c r="R16" s="489">
        <f t="shared" si="10"/>
        <v>0</v>
      </c>
      <c r="S16" s="489">
        <f t="shared" si="10"/>
        <v>0</v>
      </c>
      <c r="T16" s="489">
        <f t="shared" si="10"/>
        <v>307815</v>
      </c>
      <c r="U16" s="489">
        <f t="shared" si="10"/>
        <v>307815</v>
      </c>
      <c r="V16" s="489">
        <f t="shared" si="10"/>
        <v>0</v>
      </c>
      <c r="W16" s="489">
        <f t="shared" si="10"/>
        <v>307814.89</v>
      </c>
      <c r="X16" s="489">
        <f t="shared" si="10"/>
        <v>307814.89</v>
      </c>
      <c r="Y16" s="489">
        <f t="shared" si="10"/>
        <v>0</v>
      </c>
      <c r="Z16" s="489">
        <f t="shared" si="10"/>
        <v>34573</v>
      </c>
      <c r="AA16" s="489">
        <f t="shared" si="10"/>
        <v>34573</v>
      </c>
      <c r="AB16" s="489">
        <f t="shared" si="10"/>
        <v>0</v>
      </c>
      <c r="AC16" s="489">
        <f t="shared" si="10"/>
        <v>0</v>
      </c>
      <c r="AD16" s="489"/>
      <c r="AE16" s="489">
        <f>AE17+AE20</f>
        <v>0</v>
      </c>
      <c r="AF16" s="489">
        <f>AF17+AF20</f>
        <v>34573</v>
      </c>
      <c r="AG16" s="489">
        <f>AG17+AG20</f>
        <v>34573</v>
      </c>
      <c r="AH16" s="341">
        <f>AH17+AH20</f>
        <v>0</v>
      </c>
      <c r="AI16" s="341">
        <f>AI17+AI20</f>
        <v>0</v>
      </c>
      <c r="AJ16" s="341"/>
      <c r="AK16" s="341">
        <f>AK17+AK20</f>
        <v>0</v>
      </c>
      <c r="AL16" s="341"/>
      <c r="AS16" s="307">
        <f t="shared" si="5"/>
        <v>7301.609999999986</v>
      </c>
      <c r="AT16" s="307">
        <f t="shared" si="6"/>
        <v>34573</v>
      </c>
      <c r="AU16" s="307">
        <f t="shared" si="7"/>
        <v>0</v>
      </c>
      <c r="AV16" s="307">
        <f t="shared" si="8"/>
        <v>315116.5</v>
      </c>
      <c r="AW16" s="307">
        <f t="shared" si="9"/>
        <v>315116.5</v>
      </c>
    </row>
    <row r="17" spans="1:49" s="336" customFormat="1" ht="30" customHeight="1">
      <c r="A17" s="343" t="s">
        <v>2126</v>
      </c>
      <c r="B17" s="344" t="s">
        <v>2329</v>
      </c>
      <c r="C17" s="345"/>
      <c r="D17" s="346"/>
      <c r="E17" s="347"/>
      <c r="F17" s="347"/>
      <c r="G17" s="347"/>
      <c r="H17" s="347"/>
      <c r="I17" s="491">
        <f>SUM(I18:I19)</f>
        <v>8341</v>
      </c>
      <c r="J17" s="491">
        <f>SUM(J18:J19)</f>
        <v>8341</v>
      </c>
      <c r="K17" s="491">
        <f>SUM(K18:K19)</f>
        <v>0</v>
      </c>
      <c r="L17" s="491">
        <f>SUM(L18:L19)</f>
        <v>0</v>
      </c>
      <c r="M17" s="491">
        <f>SUM(M18:M19)</f>
        <v>0</v>
      </c>
      <c r="N17" s="492"/>
      <c r="O17" s="491">
        <f t="shared" ref="O17:AC17" si="11">SUM(O18:O19)</f>
        <v>0</v>
      </c>
      <c r="P17" s="491">
        <f t="shared" si="11"/>
        <v>0</v>
      </c>
      <c r="Q17" s="491">
        <f t="shared" si="11"/>
        <v>0</v>
      </c>
      <c r="R17" s="491">
        <f t="shared" si="11"/>
        <v>0</v>
      </c>
      <c r="S17" s="491">
        <f t="shared" si="11"/>
        <v>0</v>
      </c>
      <c r="T17" s="491">
        <f t="shared" si="11"/>
        <v>6596</v>
      </c>
      <c r="U17" s="491">
        <f t="shared" si="11"/>
        <v>6596</v>
      </c>
      <c r="V17" s="491">
        <f t="shared" si="11"/>
        <v>0</v>
      </c>
      <c r="W17" s="491">
        <f t="shared" si="11"/>
        <v>6596</v>
      </c>
      <c r="X17" s="491">
        <f t="shared" si="11"/>
        <v>6596</v>
      </c>
      <c r="Y17" s="491">
        <f t="shared" si="11"/>
        <v>0</v>
      </c>
      <c r="Z17" s="491">
        <f t="shared" si="11"/>
        <v>1160</v>
      </c>
      <c r="AA17" s="491">
        <f t="shared" si="11"/>
        <v>1160</v>
      </c>
      <c r="AB17" s="491">
        <f t="shared" si="11"/>
        <v>0</v>
      </c>
      <c r="AC17" s="491">
        <f t="shared" si="11"/>
        <v>0</v>
      </c>
      <c r="AD17" s="491"/>
      <c r="AE17" s="491">
        <f>SUM(AE18:AE19)</f>
        <v>0</v>
      </c>
      <c r="AF17" s="491">
        <f>SUM(AF18:AF19)</f>
        <v>1160</v>
      </c>
      <c r="AG17" s="491">
        <f>SUM(AG18:AG19)</f>
        <v>1160</v>
      </c>
      <c r="AH17" s="348">
        <f>SUM(AH18:AH19)</f>
        <v>0</v>
      </c>
      <c r="AI17" s="348">
        <f>SUM(AI18:AI19)</f>
        <v>0</v>
      </c>
      <c r="AJ17" s="348"/>
      <c r="AK17" s="348">
        <f>SUM(AK18:AK19)</f>
        <v>0</v>
      </c>
      <c r="AL17" s="348"/>
      <c r="AS17" s="307">
        <f t="shared" si="5"/>
        <v>585</v>
      </c>
      <c r="AT17" s="307">
        <f t="shared" si="6"/>
        <v>1160</v>
      </c>
      <c r="AU17" s="307">
        <f t="shared" si="7"/>
        <v>0</v>
      </c>
      <c r="AV17" s="307">
        <f t="shared" si="8"/>
        <v>7181</v>
      </c>
      <c r="AW17" s="307">
        <f t="shared" si="9"/>
        <v>7181</v>
      </c>
    </row>
    <row r="18" spans="1:49" s="336" customFormat="1" ht="40.5">
      <c r="A18" s="349" t="s">
        <v>2330</v>
      </c>
      <c r="B18" s="350" t="s">
        <v>2331</v>
      </c>
      <c r="C18" s="350"/>
      <c r="D18" s="351" t="s">
        <v>2332</v>
      </c>
      <c r="E18" s="351" t="s">
        <v>2333</v>
      </c>
      <c r="F18" s="351" t="s">
        <v>2334</v>
      </c>
      <c r="G18" s="351" t="s">
        <v>2335</v>
      </c>
      <c r="H18" s="351" t="s">
        <v>2336</v>
      </c>
      <c r="I18" s="493">
        <v>4344</v>
      </c>
      <c r="J18" s="493">
        <v>4344</v>
      </c>
      <c r="K18" s="493"/>
      <c r="L18" s="493"/>
      <c r="M18" s="493"/>
      <c r="N18" s="494"/>
      <c r="O18" s="493"/>
      <c r="P18" s="493"/>
      <c r="Q18" s="493"/>
      <c r="R18" s="493"/>
      <c r="S18" s="493"/>
      <c r="T18" s="493">
        <v>3400</v>
      </c>
      <c r="U18" s="493">
        <v>3400</v>
      </c>
      <c r="V18" s="493"/>
      <c r="W18" s="493">
        <v>3400</v>
      </c>
      <c r="X18" s="493">
        <v>3400</v>
      </c>
      <c r="Y18" s="493"/>
      <c r="Z18" s="493">
        <f>SUM(AA18:AE18)</f>
        <v>639</v>
      </c>
      <c r="AA18" s="493">
        <v>639</v>
      </c>
      <c r="AB18" s="493"/>
      <c r="AC18" s="493"/>
      <c r="AD18" s="493"/>
      <c r="AE18" s="493"/>
      <c r="AF18" s="493">
        <f>SUM(AG18:AK18)</f>
        <v>639</v>
      </c>
      <c r="AG18" s="493">
        <v>639</v>
      </c>
      <c r="AH18" s="352"/>
      <c r="AI18" s="352"/>
      <c r="AJ18" s="352"/>
      <c r="AK18" s="352"/>
      <c r="AL18" s="348"/>
      <c r="AS18" s="307">
        <f t="shared" si="5"/>
        <v>305</v>
      </c>
      <c r="AT18" s="307">
        <f t="shared" si="6"/>
        <v>639</v>
      </c>
      <c r="AU18" s="307">
        <f t="shared" si="7"/>
        <v>0</v>
      </c>
      <c r="AV18" s="307">
        <f t="shared" si="8"/>
        <v>3705</v>
      </c>
      <c r="AW18" s="307">
        <f t="shared" si="9"/>
        <v>3705</v>
      </c>
    </row>
    <row r="19" spans="1:49" s="336" customFormat="1" ht="40.5">
      <c r="A19" s="349" t="s">
        <v>2337</v>
      </c>
      <c r="B19" s="350" t="s">
        <v>2338</v>
      </c>
      <c r="C19" s="350"/>
      <c r="D19" s="351" t="s">
        <v>2332</v>
      </c>
      <c r="E19" s="351" t="s">
        <v>2339</v>
      </c>
      <c r="F19" s="351" t="s">
        <v>2340</v>
      </c>
      <c r="G19" s="351" t="s">
        <v>2335</v>
      </c>
      <c r="H19" s="351" t="s">
        <v>2341</v>
      </c>
      <c r="I19" s="493">
        <v>3997</v>
      </c>
      <c r="J19" s="493">
        <v>3997</v>
      </c>
      <c r="K19" s="493"/>
      <c r="L19" s="493"/>
      <c r="M19" s="493"/>
      <c r="N19" s="494"/>
      <c r="O19" s="493"/>
      <c r="P19" s="493"/>
      <c r="Q19" s="493"/>
      <c r="R19" s="493"/>
      <c r="S19" s="493"/>
      <c r="T19" s="493">
        <v>3196</v>
      </c>
      <c r="U19" s="493">
        <v>3196</v>
      </c>
      <c r="V19" s="493"/>
      <c r="W19" s="493">
        <v>3196</v>
      </c>
      <c r="X19" s="493">
        <v>3196</v>
      </c>
      <c r="Y19" s="493"/>
      <c r="Z19" s="493">
        <f>SUM(AA19:AE19)</f>
        <v>521</v>
      </c>
      <c r="AA19" s="493">
        <v>521</v>
      </c>
      <c r="AB19" s="493"/>
      <c r="AC19" s="493"/>
      <c r="AD19" s="493"/>
      <c r="AE19" s="493"/>
      <c r="AF19" s="493">
        <f>SUM(AG19:AK19)</f>
        <v>521</v>
      </c>
      <c r="AG19" s="493">
        <v>521</v>
      </c>
      <c r="AH19" s="352"/>
      <c r="AI19" s="352"/>
      <c r="AJ19" s="352"/>
      <c r="AK19" s="352"/>
      <c r="AL19" s="348"/>
      <c r="AS19" s="307">
        <f t="shared" si="5"/>
        <v>280</v>
      </c>
      <c r="AT19" s="307">
        <f t="shared" si="6"/>
        <v>521</v>
      </c>
      <c r="AU19" s="307">
        <f t="shared" si="7"/>
        <v>0</v>
      </c>
      <c r="AV19" s="307">
        <f t="shared" si="8"/>
        <v>3476</v>
      </c>
      <c r="AW19" s="307">
        <f t="shared" si="9"/>
        <v>3476</v>
      </c>
    </row>
    <row r="20" spans="1:49" s="336" customFormat="1" ht="30" customHeight="1">
      <c r="A20" s="337" t="s">
        <v>2126</v>
      </c>
      <c r="B20" s="344" t="s">
        <v>2342</v>
      </c>
      <c r="C20" s="345"/>
      <c r="D20" s="351"/>
      <c r="E20" s="351"/>
      <c r="F20" s="351"/>
      <c r="G20" s="351"/>
      <c r="H20" s="351"/>
      <c r="I20" s="491">
        <f>SUM(I21:I24)</f>
        <v>341348.5</v>
      </c>
      <c r="J20" s="491">
        <f>SUM(J21:J24)</f>
        <v>341348.5</v>
      </c>
      <c r="K20" s="491">
        <f>SUM(K21:K24)</f>
        <v>0</v>
      </c>
      <c r="L20" s="491">
        <f>SUM(L21:L24)</f>
        <v>0</v>
      </c>
      <c r="M20" s="491">
        <f>SUM(M21:M24)</f>
        <v>0</v>
      </c>
      <c r="N20" s="494"/>
      <c r="O20" s="491">
        <f t="shared" ref="O20:AC20" si="12">SUM(O21:O24)</f>
        <v>0</v>
      </c>
      <c r="P20" s="491">
        <f t="shared" si="12"/>
        <v>0</v>
      </c>
      <c r="Q20" s="491">
        <f t="shared" si="12"/>
        <v>0</v>
      </c>
      <c r="R20" s="491">
        <f t="shared" si="12"/>
        <v>0</v>
      </c>
      <c r="S20" s="491">
        <f t="shared" si="12"/>
        <v>0</v>
      </c>
      <c r="T20" s="491">
        <f t="shared" si="12"/>
        <v>301219</v>
      </c>
      <c r="U20" s="491">
        <f t="shared" si="12"/>
        <v>301219</v>
      </c>
      <c r="V20" s="491">
        <f t="shared" si="12"/>
        <v>0</v>
      </c>
      <c r="W20" s="491">
        <f t="shared" si="12"/>
        <v>301218.89</v>
      </c>
      <c r="X20" s="491">
        <f t="shared" si="12"/>
        <v>301218.89</v>
      </c>
      <c r="Y20" s="491">
        <f t="shared" si="12"/>
        <v>0</v>
      </c>
      <c r="Z20" s="491">
        <f t="shared" si="12"/>
        <v>33413</v>
      </c>
      <c r="AA20" s="491">
        <f t="shared" si="12"/>
        <v>33413</v>
      </c>
      <c r="AB20" s="491">
        <f t="shared" si="12"/>
        <v>0</v>
      </c>
      <c r="AC20" s="491">
        <f t="shared" si="12"/>
        <v>0</v>
      </c>
      <c r="AD20" s="491"/>
      <c r="AE20" s="491">
        <f>SUM(AE21:AE24)</f>
        <v>0</v>
      </c>
      <c r="AF20" s="491">
        <f>SUM(AF21:AF24)</f>
        <v>33413</v>
      </c>
      <c r="AG20" s="491">
        <f>SUM(AG21:AG24)</f>
        <v>33413</v>
      </c>
      <c r="AH20" s="348">
        <f>SUM(AH21:AH24)</f>
        <v>0</v>
      </c>
      <c r="AI20" s="348">
        <f>SUM(AI21:AI24)</f>
        <v>0</v>
      </c>
      <c r="AJ20" s="348"/>
      <c r="AK20" s="348">
        <f>SUM(AK21:AK24)</f>
        <v>0</v>
      </c>
      <c r="AL20" s="348"/>
      <c r="AS20" s="307">
        <f t="shared" si="5"/>
        <v>6716.609999999986</v>
      </c>
      <c r="AT20" s="307">
        <f t="shared" si="6"/>
        <v>33413</v>
      </c>
      <c r="AU20" s="307">
        <f t="shared" si="7"/>
        <v>0</v>
      </c>
      <c r="AV20" s="307">
        <f t="shared" si="8"/>
        <v>307935.5</v>
      </c>
      <c r="AW20" s="307">
        <f t="shared" si="9"/>
        <v>307935.5</v>
      </c>
    </row>
    <row r="21" spans="1:49" s="336" customFormat="1" ht="30" customHeight="1">
      <c r="A21" s="353">
        <v>1</v>
      </c>
      <c r="B21" s="350" t="s">
        <v>2343</v>
      </c>
      <c r="C21" s="350"/>
      <c r="D21" s="351" t="s">
        <v>2332</v>
      </c>
      <c r="E21" s="351" t="s">
        <v>2344</v>
      </c>
      <c r="F21" s="351" t="s">
        <v>2345</v>
      </c>
      <c r="G21" s="351" t="s">
        <v>2346</v>
      </c>
      <c r="H21" s="351" t="s">
        <v>2347</v>
      </c>
      <c r="I21" s="493">
        <f>J21</f>
        <v>182941.5</v>
      </c>
      <c r="J21" s="493">
        <v>182941.5</v>
      </c>
      <c r="K21" s="493"/>
      <c r="L21" s="493"/>
      <c r="M21" s="493"/>
      <c r="N21" s="494"/>
      <c r="O21" s="493"/>
      <c r="P21" s="493"/>
      <c r="Q21" s="493"/>
      <c r="R21" s="493"/>
      <c r="S21" s="493"/>
      <c r="T21" s="493">
        <v>171926</v>
      </c>
      <c r="U21" s="493">
        <v>171926</v>
      </c>
      <c r="V21" s="493"/>
      <c r="W21" s="495">
        <v>171926</v>
      </c>
      <c r="X21" s="495">
        <v>171926</v>
      </c>
      <c r="Y21" s="495"/>
      <c r="Z21" s="493">
        <f>SUM(AA21:AE21)</f>
        <v>7521</v>
      </c>
      <c r="AA21" s="493">
        <v>7521</v>
      </c>
      <c r="AB21" s="493"/>
      <c r="AC21" s="493"/>
      <c r="AD21" s="493"/>
      <c r="AE21" s="493"/>
      <c r="AF21" s="493">
        <f>SUM(AG21:AK21)</f>
        <v>7521</v>
      </c>
      <c r="AG21" s="493">
        <v>7521</v>
      </c>
      <c r="AH21" s="352"/>
      <c r="AI21" s="352"/>
      <c r="AJ21" s="352"/>
      <c r="AK21" s="352"/>
      <c r="AL21" s="348"/>
      <c r="AS21" s="307">
        <f t="shared" si="5"/>
        <v>3494.5</v>
      </c>
      <c r="AT21" s="307">
        <f t="shared" si="6"/>
        <v>7521</v>
      </c>
      <c r="AU21" s="307">
        <f t="shared" si="7"/>
        <v>0</v>
      </c>
      <c r="AV21" s="307">
        <f t="shared" si="8"/>
        <v>175420.5</v>
      </c>
      <c r="AW21" s="307">
        <f t="shared" si="9"/>
        <v>175420.5</v>
      </c>
    </row>
    <row r="22" spans="1:49" s="336" customFormat="1" ht="54">
      <c r="A22" s="353">
        <v>2</v>
      </c>
      <c r="B22" s="350" t="s">
        <v>2348</v>
      </c>
      <c r="C22" s="350"/>
      <c r="D22" s="351" t="s">
        <v>2332</v>
      </c>
      <c r="E22" s="351" t="s">
        <v>2349</v>
      </c>
      <c r="F22" s="351" t="s">
        <v>2350</v>
      </c>
      <c r="G22" s="351" t="s">
        <v>2335</v>
      </c>
      <c r="H22" s="351" t="s">
        <v>2351</v>
      </c>
      <c r="I22" s="493">
        <v>24999</v>
      </c>
      <c r="J22" s="493">
        <v>24999</v>
      </c>
      <c r="K22" s="493"/>
      <c r="L22" s="493"/>
      <c r="M22" s="493"/>
      <c r="N22" s="494"/>
      <c r="O22" s="493"/>
      <c r="P22" s="493"/>
      <c r="Q22" s="493"/>
      <c r="R22" s="493"/>
      <c r="S22" s="493"/>
      <c r="T22" s="493">
        <v>13507</v>
      </c>
      <c r="U22" s="493">
        <v>13507</v>
      </c>
      <c r="V22" s="493"/>
      <c r="W22" s="493">
        <v>13506.89</v>
      </c>
      <c r="X22" s="493">
        <v>13506.89</v>
      </c>
      <c r="Y22" s="493"/>
      <c r="Z22" s="493">
        <f>SUM(AA22:AE22)</f>
        <v>10575</v>
      </c>
      <c r="AA22" s="493">
        <v>10575</v>
      </c>
      <c r="AB22" s="493"/>
      <c r="AC22" s="493"/>
      <c r="AD22" s="493"/>
      <c r="AE22" s="493"/>
      <c r="AF22" s="493">
        <f>SUM(AG22:AK22)</f>
        <v>10575</v>
      </c>
      <c r="AG22" s="493">
        <v>10575</v>
      </c>
      <c r="AH22" s="352"/>
      <c r="AI22" s="352"/>
      <c r="AJ22" s="352"/>
      <c r="AK22" s="352"/>
      <c r="AL22" s="348"/>
      <c r="AS22" s="307">
        <f t="shared" si="5"/>
        <v>917.11000000000058</v>
      </c>
      <c r="AT22" s="307">
        <f t="shared" si="6"/>
        <v>10575</v>
      </c>
      <c r="AU22" s="307">
        <f t="shared" si="7"/>
        <v>0</v>
      </c>
      <c r="AV22" s="307">
        <f t="shared" si="8"/>
        <v>14424</v>
      </c>
      <c r="AW22" s="307">
        <f t="shared" si="9"/>
        <v>14424</v>
      </c>
    </row>
    <row r="23" spans="1:49" s="336" customFormat="1" ht="30" customHeight="1">
      <c r="A23" s="353">
        <v>3</v>
      </c>
      <c r="B23" s="350" t="s">
        <v>2352</v>
      </c>
      <c r="C23" s="350"/>
      <c r="D23" s="351" t="s">
        <v>2332</v>
      </c>
      <c r="E23" s="351" t="s">
        <v>2353</v>
      </c>
      <c r="F23" s="351" t="s">
        <v>2354</v>
      </c>
      <c r="G23" s="351" t="s">
        <v>2355</v>
      </c>
      <c r="H23" s="351" t="s">
        <v>2356</v>
      </c>
      <c r="I23" s="493">
        <v>114928</v>
      </c>
      <c r="J23" s="493">
        <v>114928</v>
      </c>
      <c r="K23" s="493"/>
      <c r="L23" s="493"/>
      <c r="M23" s="493"/>
      <c r="N23" s="494"/>
      <c r="O23" s="493"/>
      <c r="P23" s="493"/>
      <c r="Q23" s="493"/>
      <c r="R23" s="493"/>
      <c r="S23" s="493"/>
      <c r="T23" s="493">
        <v>106286</v>
      </c>
      <c r="U23" s="493">
        <v>106286</v>
      </c>
      <c r="V23" s="493"/>
      <c r="W23" s="493">
        <v>106286</v>
      </c>
      <c r="X23" s="493">
        <v>106286</v>
      </c>
      <c r="Y23" s="493"/>
      <c r="Z23" s="493">
        <f>SUM(AA23:AE23)</f>
        <v>7130</v>
      </c>
      <c r="AA23" s="493">
        <v>7130</v>
      </c>
      <c r="AB23" s="493"/>
      <c r="AC23" s="493"/>
      <c r="AD23" s="493"/>
      <c r="AE23" s="493"/>
      <c r="AF23" s="493">
        <f>SUM(AG23:AK23)</f>
        <v>7130</v>
      </c>
      <c r="AG23" s="493">
        <v>7130</v>
      </c>
      <c r="AH23" s="352"/>
      <c r="AI23" s="352"/>
      <c r="AJ23" s="352"/>
      <c r="AK23" s="352"/>
      <c r="AL23" s="348"/>
      <c r="AS23" s="307">
        <f t="shared" si="5"/>
        <v>1512</v>
      </c>
      <c r="AT23" s="307">
        <f t="shared" si="6"/>
        <v>7130</v>
      </c>
      <c r="AU23" s="307">
        <f t="shared" si="7"/>
        <v>0</v>
      </c>
      <c r="AV23" s="307">
        <f t="shared" si="8"/>
        <v>107798</v>
      </c>
      <c r="AW23" s="307">
        <f t="shared" si="9"/>
        <v>107798</v>
      </c>
    </row>
    <row r="24" spans="1:49" s="356" customFormat="1" ht="30" customHeight="1">
      <c r="A24" s="353">
        <v>4</v>
      </c>
      <c r="B24" s="350" t="s">
        <v>2357</v>
      </c>
      <c r="C24" s="350"/>
      <c r="D24" s="351" t="s">
        <v>2332</v>
      </c>
      <c r="E24" s="351" t="s">
        <v>2344</v>
      </c>
      <c r="F24" s="351" t="s">
        <v>2358</v>
      </c>
      <c r="G24" s="351" t="s">
        <v>2335</v>
      </c>
      <c r="H24" s="351" t="s">
        <v>2359</v>
      </c>
      <c r="I24" s="493">
        <v>18480</v>
      </c>
      <c r="J24" s="493">
        <v>18480</v>
      </c>
      <c r="K24" s="493"/>
      <c r="L24" s="493"/>
      <c r="M24" s="493"/>
      <c r="N24" s="494"/>
      <c r="O24" s="493"/>
      <c r="P24" s="493"/>
      <c r="Q24" s="493"/>
      <c r="R24" s="493"/>
      <c r="S24" s="493"/>
      <c r="T24" s="493">
        <v>9500</v>
      </c>
      <c r="U24" s="493">
        <v>9500</v>
      </c>
      <c r="V24" s="493"/>
      <c r="W24" s="493">
        <v>9500</v>
      </c>
      <c r="X24" s="493">
        <v>9500</v>
      </c>
      <c r="Y24" s="493"/>
      <c r="Z24" s="493">
        <f>SUM(AA24:AE24)</f>
        <v>8187</v>
      </c>
      <c r="AA24" s="493">
        <v>8187</v>
      </c>
      <c r="AB24" s="493"/>
      <c r="AC24" s="493"/>
      <c r="AD24" s="493"/>
      <c r="AE24" s="493"/>
      <c r="AF24" s="493">
        <f>SUM(AG24:AK24)</f>
        <v>8187</v>
      </c>
      <c r="AG24" s="493">
        <v>8187</v>
      </c>
      <c r="AH24" s="352"/>
      <c r="AI24" s="352"/>
      <c r="AJ24" s="352"/>
      <c r="AK24" s="352"/>
      <c r="AL24" s="355"/>
      <c r="AS24" s="307">
        <f t="shared" si="5"/>
        <v>793</v>
      </c>
      <c r="AT24" s="307">
        <f t="shared" si="6"/>
        <v>8187</v>
      </c>
      <c r="AU24" s="307">
        <f t="shared" si="7"/>
        <v>0</v>
      </c>
      <c r="AV24" s="307">
        <f t="shared" si="8"/>
        <v>10293</v>
      </c>
      <c r="AW24" s="307">
        <f t="shared" si="9"/>
        <v>10293</v>
      </c>
    </row>
    <row r="25" spans="1:49" s="336" customFormat="1" ht="30" customHeight="1">
      <c r="A25" s="343" t="s">
        <v>2360</v>
      </c>
      <c r="B25" s="338" t="s">
        <v>2361</v>
      </c>
      <c r="C25" s="338"/>
      <c r="D25" s="338"/>
      <c r="E25" s="347"/>
      <c r="F25" s="347"/>
      <c r="G25" s="347"/>
      <c r="H25" s="347"/>
      <c r="I25" s="491">
        <f>I26</f>
        <v>117676.758925</v>
      </c>
      <c r="J25" s="491">
        <f>J26</f>
        <v>95714.802831000008</v>
      </c>
      <c r="K25" s="491">
        <f>K26</f>
        <v>0</v>
      </c>
      <c r="L25" s="491">
        <f>L26</f>
        <v>18488</v>
      </c>
      <c r="M25" s="491">
        <f>M26</f>
        <v>3474</v>
      </c>
      <c r="N25" s="492"/>
      <c r="O25" s="491">
        <f t="shared" ref="O25:AC25" si="13">O26</f>
        <v>79636.353791000001</v>
      </c>
      <c r="P25" s="491">
        <f t="shared" si="13"/>
        <v>60942.353791000001</v>
      </c>
      <c r="Q25" s="491">
        <f t="shared" si="13"/>
        <v>0</v>
      </c>
      <c r="R25" s="491">
        <f t="shared" si="13"/>
        <v>16679</v>
      </c>
      <c r="S25" s="491">
        <f t="shared" si="13"/>
        <v>2015</v>
      </c>
      <c r="T25" s="491">
        <f t="shared" si="13"/>
        <v>0</v>
      </c>
      <c r="U25" s="491">
        <f t="shared" si="13"/>
        <v>0</v>
      </c>
      <c r="V25" s="491">
        <f t="shared" si="13"/>
        <v>0</v>
      </c>
      <c r="W25" s="491">
        <f t="shared" si="13"/>
        <v>0</v>
      </c>
      <c r="X25" s="491">
        <f t="shared" si="13"/>
        <v>0</v>
      </c>
      <c r="Y25" s="491">
        <f t="shared" si="13"/>
        <v>0</v>
      </c>
      <c r="Z25" s="491">
        <f t="shared" si="13"/>
        <v>107631</v>
      </c>
      <c r="AA25" s="491">
        <f t="shared" si="13"/>
        <v>91083</v>
      </c>
      <c r="AB25" s="491">
        <f t="shared" si="13"/>
        <v>0</v>
      </c>
      <c r="AC25" s="491">
        <f t="shared" si="13"/>
        <v>13538</v>
      </c>
      <c r="AD25" s="491"/>
      <c r="AE25" s="491">
        <f>AE26</f>
        <v>3010</v>
      </c>
      <c r="AF25" s="491">
        <f>AF26</f>
        <v>107399</v>
      </c>
      <c r="AG25" s="491">
        <f>AG26</f>
        <v>90851</v>
      </c>
      <c r="AH25" s="348">
        <f>AH26</f>
        <v>0</v>
      </c>
      <c r="AI25" s="348">
        <f>AI26</f>
        <v>13538</v>
      </c>
      <c r="AJ25" s="348"/>
      <c r="AK25" s="348">
        <f>AK26</f>
        <v>3010</v>
      </c>
      <c r="AL25" s="348"/>
      <c r="AS25" s="307">
        <f t="shared" si="5"/>
        <v>10277.758925000002</v>
      </c>
      <c r="AT25" s="307">
        <f t="shared" si="6"/>
        <v>90851</v>
      </c>
      <c r="AU25" s="307">
        <f t="shared" si="7"/>
        <v>0</v>
      </c>
      <c r="AV25" s="307">
        <f t="shared" si="8"/>
        <v>4863.8028310000082</v>
      </c>
      <c r="AW25" s="307">
        <f t="shared" si="9"/>
        <v>10277.758925000002</v>
      </c>
    </row>
    <row r="26" spans="1:49" s="336" customFormat="1" ht="40.5" customHeight="1">
      <c r="A26" s="343" t="s">
        <v>2126</v>
      </c>
      <c r="B26" s="344" t="s">
        <v>2362</v>
      </c>
      <c r="C26" s="345"/>
      <c r="D26" s="357"/>
      <c r="E26" s="347"/>
      <c r="F26" s="347"/>
      <c r="G26" s="347"/>
      <c r="H26" s="347"/>
      <c r="I26" s="491">
        <f t="shared" ref="I26:AC26" si="14">SUM(I27:I29)</f>
        <v>117676.758925</v>
      </c>
      <c r="J26" s="491">
        <f t="shared" si="14"/>
        <v>95714.802831000008</v>
      </c>
      <c r="K26" s="491">
        <f t="shared" si="14"/>
        <v>0</v>
      </c>
      <c r="L26" s="491">
        <f t="shared" si="14"/>
        <v>18488</v>
      </c>
      <c r="M26" s="491">
        <f t="shared" si="14"/>
        <v>3474</v>
      </c>
      <c r="N26" s="491">
        <f t="shared" si="14"/>
        <v>0</v>
      </c>
      <c r="O26" s="491">
        <f t="shared" si="14"/>
        <v>79636.353791000001</v>
      </c>
      <c r="P26" s="491">
        <f t="shared" si="14"/>
        <v>60942.353791000001</v>
      </c>
      <c r="Q26" s="491">
        <f t="shared" si="14"/>
        <v>0</v>
      </c>
      <c r="R26" s="491">
        <f t="shared" si="14"/>
        <v>16679</v>
      </c>
      <c r="S26" s="491">
        <f t="shared" si="14"/>
        <v>2015</v>
      </c>
      <c r="T26" s="491">
        <f t="shared" si="14"/>
        <v>0</v>
      </c>
      <c r="U26" s="491">
        <f t="shared" si="14"/>
        <v>0</v>
      </c>
      <c r="V26" s="491">
        <f t="shared" si="14"/>
        <v>0</v>
      </c>
      <c r="W26" s="491">
        <f t="shared" si="14"/>
        <v>0</v>
      </c>
      <c r="X26" s="491">
        <f t="shared" si="14"/>
        <v>0</v>
      </c>
      <c r="Y26" s="491">
        <f t="shared" si="14"/>
        <v>0</v>
      </c>
      <c r="Z26" s="491">
        <f t="shared" si="14"/>
        <v>107631</v>
      </c>
      <c r="AA26" s="491">
        <f t="shared" si="14"/>
        <v>91083</v>
      </c>
      <c r="AB26" s="491">
        <f t="shared" si="14"/>
        <v>0</v>
      </c>
      <c r="AC26" s="491">
        <f t="shared" si="14"/>
        <v>13538</v>
      </c>
      <c r="AD26" s="491"/>
      <c r="AE26" s="491">
        <f>SUM(AE27:AE29)</f>
        <v>3010</v>
      </c>
      <c r="AF26" s="491">
        <f>SUM(AF27:AF29)</f>
        <v>107399</v>
      </c>
      <c r="AG26" s="491">
        <f>SUM(AG27:AG29)</f>
        <v>90851</v>
      </c>
      <c r="AH26" s="348">
        <f>SUM(AH27:AH29)</f>
        <v>0</v>
      </c>
      <c r="AI26" s="348">
        <f>SUM(AI27:AI29)</f>
        <v>13538</v>
      </c>
      <c r="AJ26" s="348"/>
      <c r="AK26" s="348">
        <f>SUM(AK27:AK29)</f>
        <v>3010</v>
      </c>
      <c r="AL26" s="348"/>
      <c r="AS26" s="307">
        <f t="shared" si="5"/>
        <v>10277.758925000002</v>
      </c>
      <c r="AT26" s="307">
        <f t="shared" si="6"/>
        <v>90851</v>
      </c>
      <c r="AU26" s="307">
        <f t="shared" si="7"/>
        <v>0</v>
      </c>
      <c r="AV26" s="307">
        <f t="shared" si="8"/>
        <v>4863.8028310000082</v>
      </c>
      <c r="AW26" s="307">
        <f t="shared" si="9"/>
        <v>10277.758925000002</v>
      </c>
    </row>
    <row r="27" spans="1:49" ht="30" customHeight="1">
      <c r="A27" s="358" t="s">
        <v>2330</v>
      </c>
      <c r="B27" s="359" t="s">
        <v>2363</v>
      </c>
      <c r="C27" s="359"/>
      <c r="D27" s="351" t="s">
        <v>2332</v>
      </c>
      <c r="E27" s="351" t="s">
        <v>2344</v>
      </c>
      <c r="F27" s="351" t="s">
        <v>2364</v>
      </c>
      <c r="G27" s="358" t="s">
        <v>2365</v>
      </c>
      <c r="H27" s="351" t="s">
        <v>2366</v>
      </c>
      <c r="I27" s="493">
        <f>SUM(J27:M27)</f>
        <v>49500</v>
      </c>
      <c r="J27" s="493">
        <v>40000</v>
      </c>
      <c r="K27" s="493"/>
      <c r="L27" s="493">
        <v>9500</v>
      </c>
      <c r="M27" s="493"/>
      <c r="N27" s="494" t="s">
        <v>2367</v>
      </c>
      <c r="O27" s="493">
        <f>SUM(P27:S27)</f>
        <v>49500</v>
      </c>
      <c r="P27" s="493">
        <v>40000</v>
      </c>
      <c r="Q27" s="493"/>
      <c r="R27" s="493">
        <v>9500</v>
      </c>
      <c r="S27" s="493"/>
      <c r="T27" s="493"/>
      <c r="U27" s="493"/>
      <c r="V27" s="493"/>
      <c r="W27" s="493"/>
      <c r="X27" s="493"/>
      <c r="Y27" s="493"/>
      <c r="Z27" s="493">
        <f>SUM(AA27:AE27)</f>
        <v>44550</v>
      </c>
      <c r="AA27" s="493">
        <v>40000</v>
      </c>
      <c r="AB27" s="493"/>
      <c r="AC27" s="493">
        <v>4550</v>
      </c>
      <c r="AD27" s="493"/>
      <c r="AE27" s="493"/>
      <c r="AF27" s="496">
        <f>SUM(AG27:AK27)</f>
        <v>44550</v>
      </c>
      <c r="AG27" s="493">
        <v>40000</v>
      </c>
      <c r="AH27" s="352"/>
      <c r="AI27" s="354">
        <v>4550</v>
      </c>
      <c r="AJ27" s="354"/>
      <c r="AK27" s="360">
        <f>AE27</f>
        <v>0</v>
      </c>
      <c r="AL27" s="352"/>
      <c r="AS27" s="307">
        <f t="shared" si="5"/>
        <v>4950</v>
      </c>
      <c r="AT27" s="307">
        <f t="shared" si="6"/>
        <v>40000</v>
      </c>
      <c r="AU27" s="307">
        <f t="shared" si="7"/>
        <v>0</v>
      </c>
      <c r="AV27" s="307">
        <f t="shared" si="8"/>
        <v>0</v>
      </c>
      <c r="AW27" s="307">
        <f t="shared" si="9"/>
        <v>4950</v>
      </c>
    </row>
    <row r="28" spans="1:49" s="365" customFormat="1" ht="30" customHeight="1">
      <c r="A28" s="358" t="s">
        <v>2337</v>
      </c>
      <c r="B28" s="361" t="s">
        <v>2368</v>
      </c>
      <c r="C28" s="361"/>
      <c r="D28" s="362" t="s">
        <v>2332</v>
      </c>
      <c r="E28" s="362" t="s">
        <v>2369</v>
      </c>
      <c r="F28" s="362" t="s">
        <v>2370</v>
      </c>
      <c r="G28" s="363" t="s">
        <v>2371</v>
      </c>
      <c r="H28" s="362"/>
      <c r="I28" s="495">
        <f>SUM(J28:M28)</f>
        <v>13682</v>
      </c>
      <c r="J28" s="495">
        <v>11882</v>
      </c>
      <c r="K28" s="495"/>
      <c r="L28" s="495">
        <v>1500</v>
      </c>
      <c r="M28" s="495">
        <v>300</v>
      </c>
      <c r="N28" s="497"/>
      <c r="O28" s="495">
        <f>SUM(P28:S28)</f>
        <v>0</v>
      </c>
      <c r="P28" s="495"/>
      <c r="Q28" s="495"/>
      <c r="R28" s="495"/>
      <c r="S28" s="495"/>
      <c r="T28" s="495"/>
      <c r="U28" s="495"/>
      <c r="V28" s="495"/>
      <c r="W28" s="495"/>
      <c r="X28" s="495"/>
      <c r="Y28" s="495"/>
      <c r="Z28" s="495">
        <f>SUM(AA28:AE28)</f>
        <v>13682</v>
      </c>
      <c r="AA28" s="495">
        <v>11882</v>
      </c>
      <c r="AB28" s="495">
        <f>K28</f>
        <v>0</v>
      </c>
      <c r="AC28" s="495">
        <f>L28</f>
        <v>1500</v>
      </c>
      <c r="AD28" s="495"/>
      <c r="AE28" s="495">
        <f>M28</f>
        <v>300</v>
      </c>
      <c r="AF28" s="498">
        <f>SUM(AG28:AK28)</f>
        <v>13682</v>
      </c>
      <c r="AG28" s="495">
        <v>11882</v>
      </c>
      <c r="AH28" s="354">
        <f>K28</f>
        <v>0</v>
      </c>
      <c r="AI28" s="354">
        <f>L28</f>
        <v>1500</v>
      </c>
      <c r="AJ28" s="354"/>
      <c r="AK28" s="354">
        <f>M28</f>
        <v>300</v>
      </c>
      <c r="AL28" s="354"/>
      <c r="AS28" s="307">
        <f t="shared" si="5"/>
        <v>0</v>
      </c>
      <c r="AT28" s="307">
        <f t="shared" si="6"/>
        <v>11882</v>
      </c>
      <c r="AU28" s="307">
        <f t="shared" si="7"/>
        <v>0</v>
      </c>
      <c r="AV28" s="307">
        <f t="shared" si="8"/>
        <v>0</v>
      </c>
      <c r="AW28" s="307">
        <f t="shared" si="9"/>
        <v>0</v>
      </c>
    </row>
    <row r="29" spans="1:49" ht="30" customHeight="1">
      <c r="A29" s="358" t="s">
        <v>2372</v>
      </c>
      <c r="B29" s="350" t="s">
        <v>2373</v>
      </c>
      <c r="C29" s="350"/>
      <c r="D29" s="359"/>
      <c r="E29" s="351"/>
      <c r="F29" s="351"/>
      <c r="G29" s="351"/>
      <c r="H29" s="351"/>
      <c r="I29" s="493">
        <f t="shared" ref="I29:AC29" si="15">SUM(I30:I83)</f>
        <v>54494.758925000002</v>
      </c>
      <c r="J29" s="493">
        <f t="shared" si="15"/>
        <v>43832.802831000001</v>
      </c>
      <c r="K29" s="493">
        <f t="shared" si="15"/>
        <v>0</v>
      </c>
      <c r="L29" s="493">
        <f t="shared" si="15"/>
        <v>7488</v>
      </c>
      <c r="M29" s="493">
        <f t="shared" si="15"/>
        <v>3174</v>
      </c>
      <c r="N29" s="493">
        <f t="shared" si="15"/>
        <v>0</v>
      </c>
      <c r="O29" s="493">
        <f t="shared" si="15"/>
        <v>30136.353791000001</v>
      </c>
      <c r="P29" s="493">
        <f t="shared" si="15"/>
        <v>20942.353791000001</v>
      </c>
      <c r="Q29" s="493">
        <f t="shared" si="15"/>
        <v>0</v>
      </c>
      <c r="R29" s="493">
        <f t="shared" si="15"/>
        <v>7179</v>
      </c>
      <c r="S29" s="493">
        <f t="shared" si="15"/>
        <v>2015</v>
      </c>
      <c r="T29" s="493">
        <f t="shared" si="15"/>
        <v>0</v>
      </c>
      <c r="U29" s="493">
        <f t="shared" si="15"/>
        <v>0</v>
      </c>
      <c r="V29" s="493">
        <f t="shared" si="15"/>
        <v>0</v>
      </c>
      <c r="W29" s="493">
        <f t="shared" si="15"/>
        <v>0</v>
      </c>
      <c r="X29" s="493">
        <f t="shared" si="15"/>
        <v>0</v>
      </c>
      <c r="Y29" s="493">
        <f t="shared" si="15"/>
        <v>0</v>
      </c>
      <c r="Z29" s="493">
        <f t="shared" si="15"/>
        <v>49399</v>
      </c>
      <c r="AA29" s="493">
        <f t="shared" si="15"/>
        <v>39201</v>
      </c>
      <c r="AB29" s="493">
        <f t="shared" si="15"/>
        <v>0</v>
      </c>
      <c r="AC29" s="493">
        <f t="shared" si="15"/>
        <v>7488</v>
      </c>
      <c r="AD29" s="493"/>
      <c r="AE29" s="493">
        <f>SUM(AE30:AE83)</f>
        <v>2710</v>
      </c>
      <c r="AF29" s="493">
        <f>SUM(AF30:AF83)</f>
        <v>49167</v>
      </c>
      <c r="AG29" s="493">
        <f>SUM(AG30:AG83)</f>
        <v>38969</v>
      </c>
      <c r="AH29" s="352">
        <f>SUM(AH30:AH83)</f>
        <v>0</v>
      </c>
      <c r="AI29" s="352">
        <f>SUM(AI30:AI83)</f>
        <v>7488</v>
      </c>
      <c r="AJ29" s="352"/>
      <c r="AK29" s="352">
        <f>SUM(AK30:AK83)</f>
        <v>2710</v>
      </c>
      <c r="AL29" s="358" t="s">
        <v>2374</v>
      </c>
      <c r="AS29" s="307">
        <f t="shared" si="5"/>
        <v>5327.7589250000019</v>
      </c>
      <c r="AT29" s="307">
        <f t="shared" si="6"/>
        <v>38969</v>
      </c>
      <c r="AU29" s="307">
        <f t="shared" si="7"/>
        <v>0</v>
      </c>
      <c r="AV29" s="307">
        <f t="shared" si="8"/>
        <v>4863.8028310000009</v>
      </c>
      <c r="AW29" s="307">
        <f t="shared" si="9"/>
        <v>5327.7589250000019</v>
      </c>
    </row>
    <row r="30" spans="1:49" ht="40.5" hidden="1" customHeight="1" outlineLevel="1">
      <c r="A30" s="366">
        <v>1</v>
      </c>
      <c r="B30" s="350" t="s">
        <v>2375</v>
      </c>
      <c r="C30" s="350"/>
      <c r="D30" s="351" t="s">
        <v>2376</v>
      </c>
      <c r="E30" s="351" t="s">
        <v>2349</v>
      </c>
      <c r="F30" s="358" t="s">
        <v>2377</v>
      </c>
      <c r="G30" s="358" t="s">
        <v>2378</v>
      </c>
      <c r="H30" s="358" t="s">
        <v>2379</v>
      </c>
      <c r="I30" s="493">
        <v>765.736132</v>
      </c>
      <c r="J30" s="499">
        <v>765.73599999999999</v>
      </c>
      <c r="K30" s="493"/>
      <c r="L30" s="493"/>
      <c r="M30" s="493"/>
      <c r="N30" s="500" t="s">
        <v>2380</v>
      </c>
      <c r="O30" s="493">
        <f t="shared" ref="O30:O61" si="16">SUM(P30:S30)</f>
        <v>617</v>
      </c>
      <c r="P30" s="493">
        <v>561</v>
      </c>
      <c r="Q30" s="493"/>
      <c r="R30" s="493"/>
      <c r="S30" s="493">
        <v>56</v>
      </c>
      <c r="T30" s="493"/>
      <c r="U30" s="493"/>
      <c r="V30" s="493"/>
      <c r="W30" s="493"/>
      <c r="X30" s="493"/>
      <c r="Y30" s="493"/>
      <c r="Z30" s="493">
        <f t="shared" ref="Z30:Z61" si="17">SUM(AA30:AE30)</f>
        <v>593</v>
      </c>
      <c r="AA30" s="493">
        <f>561+32</f>
        <v>593</v>
      </c>
      <c r="AB30" s="493"/>
      <c r="AC30" s="493"/>
      <c r="AD30" s="493"/>
      <c r="AE30" s="493"/>
      <c r="AF30" s="496">
        <f t="shared" ref="AF30:AF61" si="18">SUM(AG30:AK30)</f>
        <v>593</v>
      </c>
      <c r="AG30" s="496">
        <v>593</v>
      </c>
      <c r="AH30" s="360"/>
      <c r="AI30" s="360"/>
      <c r="AJ30" s="360"/>
      <c r="AK30" s="360">
        <f t="shared" ref="AK30:AK41" si="19">AE30</f>
        <v>0</v>
      </c>
      <c r="AL30" s="351" t="s">
        <v>2381</v>
      </c>
      <c r="AM30" s="367"/>
      <c r="AS30" s="307">
        <f t="shared" si="5"/>
        <v>172.736132</v>
      </c>
      <c r="AT30" s="307">
        <f t="shared" si="6"/>
        <v>593</v>
      </c>
      <c r="AU30" s="307">
        <f t="shared" si="7"/>
        <v>0</v>
      </c>
      <c r="AV30" s="307">
        <f t="shared" si="8"/>
        <v>172.73599999999999</v>
      </c>
      <c r="AW30" s="307">
        <f t="shared" si="9"/>
        <v>172.736132</v>
      </c>
    </row>
    <row r="31" spans="1:49" ht="40.5" hidden="1" customHeight="1" outlineLevel="1">
      <c r="A31" s="366">
        <v>2</v>
      </c>
      <c r="B31" s="350" t="s">
        <v>2382</v>
      </c>
      <c r="C31" s="350"/>
      <c r="D31" s="351" t="s">
        <v>2383</v>
      </c>
      <c r="E31" s="351" t="s">
        <v>2384</v>
      </c>
      <c r="F31" s="358" t="s">
        <v>2385</v>
      </c>
      <c r="G31" s="358" t="s">
        <v>2378</v>
      </c>
      <c r="H31" s="358" t="s">
        <v>2386</v>
      </c>
      <c r="I31" s="493">
        <v>560.47167899999999</v>
      </c>
      <c r="J31" s="493">
        <v>560.47167899999999</v>
      </c>
      <c r="K31" s="493"/>
      <c r="L31" s="493"/>
      <c r="M31" s="493"/>
      <c r="N31" s="500" t="s">
        <v>2380</v>
      </c>
      <c r="O31" s="493">
        <f t="shared" si="16"/>
        <v>617</v>
      </c>
      <c r="P31" s="493">
        <v>561</v>
      </c>
      <c r="Q31" s="493"/>
      <c r="R31" s="493"/>
      <c r="S31" s="493">
        <v>56</v>
      </c>
      <c r="T31" s="493"/>
      <c r="U31" s="493"/>
      <c r="V31" s="493"/>
      <c r="W31" s="493"/>
      <c r="X31" s="493"/>
      <c r="Y31" s="493"/>
      <c r="Z31" s="493">
        <f t="shared" si="17"/>
        <v>560</v>
      </c>
      <c r="AA31" s="493">
        <v>560</v>
      </c>
      <c r="AB31" s="493"/>
      <c r="AC31" s="493"/>
      <c r="AD31" s="493"/>
      <c r="AE31" s="493"/>
      <c r="AF31" s="496">
        <f t="shared" si="18"/>
        <v>560</v>
      </c>
      <c r="AG31" s="496">
        <v>560</v>
      </c>
      <c r="AH31" s="360"/>
      <c r="AI31" s="360"/>
      <c r="AJ31" s="360"/>
      <c r="AK31" s="360">
        <f t="shared" si="19"/>
        <v>0</v>
      </c>
      <c r="AL31" s="351" t="s">
        <v>2381</v>
      </c>
      <c r="AM31" s="367"/>
      <c r="AS31" s="307">
        <f t="shared" si="5"/>
        <v>0.47167899999999463</v>
      </c>
      <c r="AT31" s="307">
        <f t="shared" si="6"/>
        <v>560</v>
      </c>
      <c r="AU31" s="307">
        <f t="shared" si="7"/>
        <v>0</v>
      </c>
      <c r="AV31" s="307">
        <f t="shared" si="8"/>
        <v>0.47167899999999463</v>
      </c>
      <c r="AW31" s="307">
        <f t="shared" si="9"/>
        <v>0.47167899999999463</v>
      </c>
    </row>
    <row r="32" spans="1:49" ht="40.5" hidden="1" customHeight="1" outlineLevel="1">
      <c r="A32" s="366">
        <v>3</v>
      </c>
      <c r="B32" s="350" t="s">
        <v>2387</v>
      </c>
      <c r="C32" s="350"/>
      <c r="D32" s="351" t="s">
        <v>2388</v>
      </c>
      <c r="E32" s="351" t="s">
        <v>2389</v>
      </c>
      <c r="F32" s="358" t="s">
        <v>2390</v>
      </c>
      <c r="G32" s="358" t="s">
        <v>2378</v>
      </c>
      <c r="H32" s="358" t="s">
        <v>2391</v>
      </c>
      <c r="I32" s="493">
        <v>540.45629799999995</v>
      </c>
      <c r="J32" s="493">
        <v>540.45629799999995</v>
      </c>
      <c r="K32" s="493"/>
      <c r="L32" s="493"/>
      <c r="M32" s="493"/>
      <c r="N32" s="500" t="s">
        <v>2380</v>
      </c>
      <c r="O32" s="493">
        <f t="shared" si="16"/>
        <v>617</v>
      </c>
      <c r="P32" s="493">
        <v>561</v>
      </c>
      <c r="Q32" s="493"/>
      <c r="R32" s="493"/>
      <c r="S32" s="493">
        <v>56</v>
      </c>
      <c r="T32" s="493"/>
      <c r="U32" s="493"/>
      <c r="V32" s="493"/>
      <c r="W32" s="493"/>
      <c r="X32" s="493"/>
      <c r="Y32" s="493"/>
      <c r="Z32" s="493">
        <f t="shared" si="17"/>
        <v>540</v>
      </c>
      <c r="AA32" s="493">
        <v>540</v>
      </c>
      <c r="AB32" s="493"/>
      <c r="AC32" s="493"/>
      <c r="AD32" s="493"/>
      <c r="AE32" s="493"/>
      <c r="AF32" s="496">
        <f t="shared" si="18"/>
        <v>540</v>
      </c>
      <c r="AG32" s="496">
        <v>540</v>
      </c>
      <c r="AH32" s="360"/>
      <c r="AI32" s="360"/>
      <c r="AJ32" s="360"/>
      <c r="AK32" s="360">
        <f t="shared" si="19"/>
        <v>0</v>
      </c>
      <c r="AL32" s="351" t="s">
        <v>2381</v>
      </c>
      <c r="AM32" s="367"/>
      <c r="AS32" s="307">
        <f t="shared" si="5"/>
        <v>0.45629799999994702</v>
      </c>
      <c r="AT32" s="307">
        <f t="shared" si="6"/>
        <v>540</v>
      </c>
      <c r="AU32" s="307">
        <f t="shared" si="7"/>
        <v>0</v>
      </c>
      <c r="AV32" s="307">
        <f t="shared" si="8"/>
        <v>0.45629799999994702</v>
      </c>
      <c r="AW32" s="307">
        <f t="shared" si="9"/>
        <v>0.45629799999994702</v>
      </c>
    </row>
    <row r="33" spans="1:49" ht="40.5" hidden="1" customHeight="1" outlineLevel="1">
      <c r="A33" s="366">
        <v>4</v>
      </c>
      <c r="B33" s="350" t="s">
        <v>2392</v>
      </c>
      <c r="C33" s="350"/>
      <c r="D33" s="351" t="s">
        <v>2393</v>
      </c>
      <c r="E33" s="351" t="s">
        <v>2394</v>
      </c>
      <c r="F33" s="358" t="s">
        <v>2395</v>
      </c>
      <c r="G33" s="358" t="s">
        <v>2378</v>
      </c>
      <c r="H33" s="358" t="s">
        <v>2396</v>
      </c>
      <c r="I33" s="493">
        <v>620.76614099999995</v>
      </c>
      <c r="J33" s="493">
        <v>621</v>
      </c>
      <c r="K33" s="493"/>
      <c r="L33" s="493"/>
      <c r="M33" s="493"/>
      <c r="N33" s="500" t="s">
        <v>2380</v>
      </c>
      <c r="O33" s="493">
        <f t="shared" si="16"/>
        <v>617</v>
      </c>
      <c r="P33" s="493">
        <v>561</v>
      </c>
      <c r="Q33" s="493"/>
      <c r="R33" s="493"/>
      <c r="S33" s="493">
        <v>56</v>
      </c>
      <c r="T33" s="493"/>
      <c r="U33" s="493"/>
      <c r="V33" s="493"/>
      <c r="W33" s="493"/>
      <c r="X33" s="493"/>
      <c r="Y33" s="493"/>
      <c r="Z33" s="493">
        <f t="shared" si="17"/>
        <v>561</v>
      </c>
      <c r="AA33" s="493">
        <v>561</v>
      </c>
      <c r="AB33" s="493"/>
      <c r="AC33" s="493"/>
      <c r="AD33" s="493"/>
      <c r="AE33" s="493"/>
      <c r="AF33" s="496">
        <f t="shared" si="18"/>
        <v>561</v>
      </c>
      <c r="AG33" s="496">
        <v>561</v>
      </c>
      <c r="AH33" s="360"/>
      <c r="AI33" s="360"/>
      <c r="AJ33" s="360"/>
      <c r="AK33" s="360">
        <f t="shared" si="19"/>
        <v>0</v>
      </c>
      <c r="AL33" s="351" t="s">
        <v>2381</v>
      </c>
      <c r="AM33" s="367"/>
      <c r="AS33" s="307">
        <f t="shared" si="5"/>
        <v>59.766140999999948</v>
      </c>
      <c r="AT33" s="307">
        <f t="shared" si="6"/>
        <v>561</v>
      </c>
      <c r="AU33" s="307">
        <f t="shared" si="7"/>
        <v>0</v>
      </c>
      <c r="AV33" s="307">
        <f t="shared" si="8"/>
        <v>60</v>
      </c>
      <c r="AW33" s="307">
        <f t="shared" si="9"/>
        <v>59.766140999999948</v>
      </c>
    </row>
    <row r="34" spans="1:49" ht="40.5" hidden="1" customHeight="1" outlineLevel="1">
      <c r="A34" s="366">
        <v>5</v>
      </c>
      <c r="B34" s="350" t="s">
        <v>2397</v>
      </c>
      <c r="C34" s="350"/>
      <c r="D34" s="351" t="s">
        <v>2398</v>
      </c>
      <c r="E34" s="351" t="s">
        <v>2399</v>
      </c>
      <c r="F34" s="358" t="s">
        <v>2400</v>
      </c>
      <c r="G34" s="358" t="s">
        <v>2378</v>
      </c>
      <c r="H34" s="358" t="s">
        <v>2401</v>
      </c>
      <c r="I34" s="493">
        <v>560.90983100000005</v>
      </c>
      <c r="J34" s="493">
        <v>560.72</v>
      </c>
      <c r="K34" s="493"/>
      <c r="L34" s="493"/>
      <c r="M34" s="493"/>
      <c r="N34" s="500" t="s">
        <v>2380</v>
      </c>
      <c r="O34" s="493">
        <f t="shared" si="16"/>
        <v>617</v>
      </c>
      <c r="P34" s="493">
        <v>561</v>
      </c>
      <c r="Q34" s="493"/>
      <c r="R34" s="493"/>
      <c r="S34" s="493">
        <v>56</v>
      </c>
      <c r="T34" s="493"/>
      <c r="U34" s="493"/>
      <c r="V34" s="493"/>
      <c r="W34" s="493"/>
      <c r="X34" s="493"/>
      <c r="Y34" s="493"/>
      <c r="Z34" s="493">
        <f t="shared" si="17"/>
        <v>561</v>
      </c>
      <c r="AA34" s="493">
        <v>561</v>
      </c>
      <c r="AB34" s="493"/>
      <c r="AC34" s="493"/>
      <c r="AD34" s="493"/>
      <c r="AE34" s="493"/>
      <c r="AF34" s="496">
        <f t="shared" si="18"/>
        <v>561</v>
      </c>
      <c r="AG34" s="496">
        <v>561</v>
      </c>
      <c r="AH34" s="360"/>
      <c r="AI34" s="360"/>
      <c r="AJ34" s="360"/>
      <c r="AK34" s="360">
        <f t="shared" si="19"/>
        <v>0</v>
      </c>
      <c r="AL34" s="351" t="s">
        <v>2381</v>
      </c>
      <c r="AM34" s="367"/>
      <c r="AS34" s="307">
        <f t="shared" si="5"/>
        <v>-9.0168999999946209E-2</v>
      </c>
      <c r="AT34" s="307">
        <f t="shared" si="6"/>
        <v>561</v>
      </c>
      <c r="AU34" s="307">
        <f t="shared" si="7"/>
        <v>0</v>
      </c>
      <c r="AV34" s="307">
        <f t="shared" si="8"/>
        <v>-0.27999999999997272</v>
      </c>
      <c r="AW34" s="307">
        <f t="shared" si="9"/>
        <v>-9.0168999999946209E-2</v>
      </c>
    </row>
    <row r="35" spans="1:49" ht="40.5" hidden="1" customHeight="1" outlineLevel="1">
      <c r="A35" s="366">
        <v>6</v>
      </c>
      <c r="B35" s="350" t="s">
        <v>2402</v>
      </c>
      <c r="C35" s="350"/>
      <c r="D35" s="351" t="s">
        <v>2403</v>
      </c>
      <c r="E35" s="351" t="s">
        <v>2344</v>
      </c>
      <c r="F35" s="358" t="s">
        <v>2404</v>
      </c>
      <c r="G35" s="358" t="s">
        <v>2378</v>
      </c>
      <c r="H35" s="358" t="s">
        <v>2405</v>
      </c>
      <c r="I35" s="493">
        <v>547.93587500000001</v>
      </c>
      <c r="J35" s="493">
        <v>547.93587500000001</v>
      </c>
      <c r="K35" s="493"/>
      <c r="L35" s="493"/>
      <c r="M35" s="493"/>
      <c r="N35" s="500" t="s">
        <v>2380</v>
      </c>
      <c r="O35" s="493">
        <f t="shared" si="16"/>
        <v>617</v>
      </c>
      <c r="P35" s="493">
        <v>561</v>
      </c>
      <c r="Q35" s="493"/>
      <c r="R35" s="493"/>
      <c r="S35" s="493">
        <v>56</v>
      </c>
      <c r="T35" s="493"/>
      <c r="U35" s="493"/>
      <c r="V35" s="493"/>
      <c r="W35" s="493"/>
      <c r="X35" s="493"/>
      <c r="Y35" s="493"/>
      <c r="Z35" s="493">
        <f t="shared" si="17"/>
        <v>548</v>
      </c>
      <c r="AA35" s="493">
        <v>548</v>
      </c>
      <c r="AB35" s="493"/>
      <c r="AC35" s="493"/>
      <c r="AD35" s="493"/>
      <c r="AE35" s="493"/>
      <c r="AF35" s="496">
        <f t="shared" si="18"/>
        <v>548</v>
      </c>
      <c r="AG35" s="496">
        <v>548</v>
      </c>
      <c r="AH35" s="360"/>
      <c r="AI35" s="360"/>
      <c r="AJ35" s="360"/>
      <c r="AK35" s="360">
        <f t="shared" si="19"/>
        <v>0</v>
      </c>
      <c r="AL35" s="351" t="s">
        <v>2381</v>
      </c>
      <c r="AM35" s="367"/>
      <c r="AS35" s="307">
        <f t="shared" si="5"/>
        <v>-6.4124999999989996E-2</v>
      </c>
      <c r="AT35" s="307">
        <f t="shared" si="6"/>
        <v>548</v>
      </c>
      <c r="AU35" s="307">
        <f t="shared" si="7"/>
        <v>0</v>
      </c>
      <c r="AV35" s="307">
        <f t="shared" si="8"/>
        <v>-6.4124999999989996E-2</v>
      </c>
      <c r="AW35" s="307">
        <f t="shared" si="9"/>
        <v>-6.4124999999989996E-2</v>
      </c>
    </row>
    <row r="36" spans="1:49" ht="40.5" hidden="1" customHeight="1" outlineLevel="1">
      <c r="A36" s="366">
        <v>7</v>
      </c>
      <c r="B36" s="350" t="s">
        <v>2406</v>
      </c>
      <c r="C36" s="350"/>
      <c r="D36" s="351" t="s">
        <v>2407</v>
      </c>
      <c r="E36" s="351" t="s">
        <v>2333</v>
      </c>
      <c r="F36" s="358" t="s">
        <v>2408</v>
      </c>
      <c r="G36" s="358" t="s">
        <v>2378</v>
      </c>
      <c r="H36" s="358" t="s">
        <v>2409</v>
      </c>
      <c r="I36" s="493">
        <v>561.83511099999998</v>
      </c>
      <c r="J36" s="499">
        <v>561.83511099999998</v>
      </c>
      <c r="K36" s="493"/>
      <c r="L36" s="493"/>
      <c r="M36" s="493"/>
      <c r="N36" s="500" t="s">
        <v>2380</v>
      </c>
      <c r="O36" s="493">
        <f t="shared" si="16"/>
        <v>617</v>
      </c>
      <c r="P36" s="493">
        <v>561</v>
      </c>
      <c r="Q36" s="493"/>
      <c r="R36" s="493"/>
      <c r="S36" s="493">
        <v>56</v>
      </c>
      <c r="T36" s="493"/>
      <c r="U36" s="493"/>
      <c r="V36" s="493"/>
      <c r="W36" s="493"/>
      <c r="X36" s="493"/>
      <c r="Y36" s="493"/>
      <c r="Z36" s="493">
        <f t="shared" si="17"/>
        <v>561</v>
      </c>
      <c r="AA36" s="493">
        <v>561</v>
      </c>
      <c r="AB36" s="493"/>
      <c r="AC36" s="493"/>
      <c r="AD36" s="493"/>
      <c r="AE36" s="493"/>
      <c r="AF36" s="496">
        <f t="shared" si="18"/>
        <v>561</v>
      </c>
      <c r="AG36" s="496">
        <v>561</v>
      </c>
      <c r="AH36" s="360"/>
      <c r="AI36" s="360"/>
      <c r="AJ36" s="360"/>
      <c r="AK36" s="360">
        <f t="shared" si="19"/>
        <v>0</v>
      </c>
      <c r="AL36" s="351" t="s">
        <v>2381</v>
      </c>
      <c r="AM36" s="367"/>
      <c r="AS36" s="307">
        <f t="shared" si="5"/>
        <v>0.83511099999998351</v>
      </c>
      <c r="AT36" s="307">
        <f t="shared" si="6"/>
        <v>561</v>
      </c>
      <c r="AU36" s="307">
        <f t="shared" si="7"/>
        <v>0</v>
      </c>
      <c r="AV36" s="307">
        <f t="shared" si="8"/>
        <v>0.83511099999998351</v>
      </c>
      <c r="AW36" s="307">
        <f t="shared" si="9"/>
        <v>0.83511099999998351</v>
      </c>
    </row>
    <row r="37" spans="1:49" ht="40.5" hidden="1" customHeight="1" outlineLevel="1">
      <c r="A37" s="366">
        <v>8</v>
      </c>
      <c r="B37" s="350" t="s">
        <v>2410</v>
      </c>
      <c r="C37" s="350"/>
      <c r="D37" s="351" t="s">
        <v>2411</v>
      </c>
      <c r="E37" s="351" t="s">
        <v>2412</v>
      </c>
      <c r="F37" s="358" t="s">
        <v>2413</v>
      </c>
      <c r="G37" s="358" t="s">
        <v>2378</v>
      </c>
      <c r="H37" s="358" t="s">
        <v>2414</v>
      </c>
      <c r="I37" s="493">
        <v>561.06184199999996</v>
      </c>
      <c r="J37" s="493">
        <v>561.06184199999996</v>
      </c>
      <c r="K37" s="493"/>
      <c r="L37" s="493"/>
      <c r="M37" s="493"/>
      <c r="N37" s="500" t="s">
        <v>2380</v>
      </c>
      <c r="O37" s="493">
        <f t="shared" si="16"/>
        <v>617.06184199999996</v>
      </c>
      <c r="P37" s="493">
        <v>561.06184199999996</v>
      </c>
      <c r="Q37" s="493"/>
      <c r="R37" s="493"/>
      <c r="S37" s="493">
        <v>56</v>
      </c>
      <c r="T37" s="493"/>
      <c r="U37" s="493"/>
      <c r="V37" s="493"/>
      <c r="W37" s="493"/>
      <c r="X37" s="493"/>
      <c r="Y37" s="493"/>
      <c r="Z37" s="493">
        <f t="shared" si="17"/>
        <v>561</v>
      </c>
      <c r="AA37" s="493">
        <v>561</v>
      </c>
      <c r="AB37" s="493"/>
      <c r="AC37" s="493"/>
      <c r="AD37" s="493"/>
      <c r="AE37" s="493"/>
      <c r="AF37" s="496">
        <f t="shared" si="18"/>
        <v>561</v>
      </c>
      <c r="AG37" s="496">
        <v>561</v>
      </c>
      <c r="AH37" s="360"/>
      <c r="AI37" s="360"/>
      <c r="AJ37" s="360"/>
      <c r="AK37" s="360">
        <f t="shared" si="19"/>
        <v>0</v>
      </c>
      <c r="AL37" s="351" t="s">
        <v>2381</v>
      </c>
      <c r="AM37" s="367"/>
      <c r="AS37" s="307">
        <f t="shared" si="5"/>
        <v>6.1841999999955988E-2</v>
      </c>
      <c r="AT37" s="307">
        <f t="shared" si="6"/>
        <v>561</v>
      </c>
      <c r="AU37" s="307">
        <f t="shared" si="7"/>
        <v>0</v>
      </c>
      <c r="AV37" s="307">
        <f t="shared" si="8"/>
        <v>6.1841999999955988E-2</v>
      </c>
      <c r="AW37" s="307">
        <f t="shared" si="9"/>
        <v>6.1841999999955988E-2</v>
      </c>
    </row>
    <row r="38" spans="1:49" ht="40.5" hidden="1" customHeight="1" outlineLevel="1">
      <c r="A38" s="366">
        <v>9</v>
      </c>
      <c r="B38" s="350" t="s">
        <v>2415</v>
      </c>
      <c r="C38" s="350"/>
      <c r="D38" s="351" t="s">
        <v>2416</v>
      </c>
      <c r="E38" s="351" t="s">
        <v>2417</v>
      </c>
      <c r="F38" s="358" t="s">
        <v>2418</v>
      </c>
      <c r="G38" s="358" t="s">
        <v>2378</v>
      </c>
      <c r="H38" s="358" t="s">
        <v>2419</v>
      </c>
      <c r="I38" s="493">
        <v>560.02512000000002</v>
      </c>
      <c r="J38" s="493">
        <v>560.02512000000002</v>
      </c>
      <c r="K38" s="493"/>
      <c r="L38" s="493"/>
      <c r="M38" s="493"/>
      <c r="N38" s="500" t="s">
        <v>2380</v>
      </c>
      <c r="O38" s="493">
        <f t="shared" si="16"/>
        <v>617.06184199999996</v>
      </c>
      <c r="P38" s="493">
        <v>561.06184199999996</v>
      </c>
      <c r="Q38" s="493"/>
      <c r="R38" s="493"/>
      <c r="S38" s="493">
        <v>56</v>
      </c>
      <c r="T38" s="493"/>
      <c r="U38" s="493"/>
      <c r="V38" s="493"/>
      <c r="W38" s="493"/>
      <c r="X38" s="493"/>
      <c r="Y38" s="493"/>
      <c r="Z38" s="493">
        <f t="shared" si="17"/>
        <v>560</v>
      </c>
      <c r="AA38" s="493">
        <v>560</v>
      </c>
      <c r="AB38" s="493"/>
      <c r="AC38" s="493"/>
      <c r="AD38" s="493"/>
      <c r="AE38" s="493"/>
      <c r="AF38" s="496">
        <f t="shared" si="18"/>
        <v>560</v>
      </c>
      <c r="AG38" s="496">
        <v>560</v>
      </c>
      <c r="AH38" s="360"/>
      <c r="AI38" s="360"/>
      <c r="AJ38" s="360"/>
      <c r="AK38" s="360">
        <f t="shared" si="19"/>
        <v>0</v>
      </c>
      <c r="AL38" s="351" t="s">
        <v>2381</v>
      </c>
      <c r="AM38" s="367"/>
      <c r="AS38" s="307">
        <f t="shared" si="5"/>
        <v>2.5120000000015352E-2</v>
      </c>
      <c r="AT38" s="307">
        <f t="shared" si="6"/>
        <v>560</v>
      </c>
      <c r="AU38" s="307">
        <f t="shared" si="7"/>
        <v>0</v>
      </c>
      <c r="AV38" s="307">
        <f t="shared" si="8"/>
        <v>2.5120000000015352E-2</v>
      </c>
      <c r="AW38" s="307">
        <f t="shared" si="9"/>
        <v>2.5120000000015352E-2</v>
      </c>
    </row>
    <row r="39" spans="1:49" ht="40.5" hidden="1" customHeight="1" outlineLevel="1">
      <c r="A39" s="366">
        <v>10</v>
      </c>
      <c r="B39" s="350" t="s">
        <v>2420</v>
      </c>
      <c r="C39" s="350"/>
      <c r="D39" s="351" t="s">
        <v>2421</v>
      </c>
      <c r="E39" s="351" t="s">
        <v>2339</v>
      </c>
      <c r="F39" s="358" t="s">
        <v>2422</v>
      </c>
      <c r="G39" s="358" t="s">
        <v>2378</v>
      </c>
      <c r="H39" s="358" t="s">
        <v>2423</v>
      </c>
      <c r="I39" s="493">
        <v>560.72970499999997</v>
      </c>
      <c r="J39" s="493">
        <v>560.72970499999997</v>
      </c>
      <c r="K39" s="493"/>
      <c r="L39" s="493"/>
      <c r="M39" s="493"/>
      <c r="N39" s="500" t="s">
        <v>2380</v>
      </c>
      <c r="O39" s="493">
        <f t="shared" si="16"/>
        <v>617</v>
      </c>
      <c r="P39" s="493">
        <v>561</v>
      </c>
      <c r="Q39" s="493"/>
      <c r="R39" s="493"/>
      <c r="S39" s="493">
        <v>56</v>
      </c>
      <c r="T39" s="493"/>
      <c r="U39" s="493"/>
      <c r="V39" s="493"/>
      <c r="W39" s="493"/>
      <c r="X39" s="493"/>
      <c r="Y39" s="493"/>
      <c r="Z39" s="493">
        <f t="shared" si="17"/>
        <v>561</v>
      </c>
      <c r="AA39" s="493">
        <v>561</v>
      </c>
      <c r="AB39" s="493"/>
      <c r="AC39" s="493"/>
      <c r="AD39" s="493"/>
      <c r="AE39" s="493"/>
      <c r="AF39" s="496">
        <f t="shared" si="18"/>
        <v>561</v>
      </c>
      <c r="AG39" s="496">
        <f>AA39</f>
        <v>561</v>
      </c>
      <c r="AH39" s="360"/>
      <c r="AI39" s="360"/>
      <c r="AJ39" s="360"/>
      <c r="AK39" s="360">
        <f t="shared" si="19"/>
        <v>0</v>
      </c>
      <c r="AL39" s="351" t="s">
        <v>2381</v>
      </c>
      <c r="AM39" s="367"/>
      <c r="AS39" s="307">
        <f t="shared" si="5"/>
        <v>-0.27029500000003281</v>
      </c>
      <c r="AT39" s="307">
        <f t="shared" si="6"/>
        <v>561</v>
      </c>
      <c r="AU39" s="307">
        <f t="shared" si="7"/>
        <v>0</v>
      </c>
      <c r="AV39" s="307">
        <f t="shared" si="8"/>
        <v>-0.27029500000003281</v>
      </c>
      <c r="AW39" s="307">
        <f t="shared" si="9"/>
        <v>-0.27029500000003281</v>
      </c>
    </row>
    <row r="40" spans="1:49" ht="40.5" hidden="1" customHeight="1" outlineLevel="1">
      <c r="A40" s="366">
        <v>11</v>
      </c>
      <c r="B40" s="350" t="s">
        <v>2424</v>
      </c>
      <c r="C40" s="350"/>
      <c r="D40" s="351" t="s">
        <v>2425</v>
      </c>
      <c r="E40" s="351" t="s">
        <v>2426</v>
      </c>
      <c r="F40" s="358" t="s">
        <v>2427</v>
      </c>
      <c r="G40" s="358" t="s">
        <v>2378</v>
      </c>
      <c r="H40" s="358" t="s">
        <v>2428</v>
      </c>
      <c r="I40" s="493">
        <v>561.10653400000001</v>
      </c>
      <c r="J40" s="493">
        <v>561.10653400000001</v>
      </c>
      <c r="K40" s="493"/>
      <c r="L40" s="493"/>
      <c r="M40" s="493"/>
      <c r="N40" s="500" t="s">
        <v>2380</v>
      </c>
      <c r="O40" s="493">
        <f t="shared" si="16"/>
        <v>617.10653400000001</v>
      </c>
      <c r="P40" s="493">
        <v>561.10653400000001</v>
      </c>
      <c r="Q40" s="493"/>
      <c r="R40" s="493"/>
      <c r="S40" s="493">
        <v>56</v>
      </c>
      <c r="T40" s="493"/>
      <c r="U40" s="493"/>
      <c r="V40" s="493"/>
      <c r="W40" s="493"/>
      <c r="X40" s="493"/>
      <c r="Y40" s="493"/>
      <c r="Z40" s="493">
        <f t="shared" si="17"/>
        <v>561</v>
      </c>
      <c r="AA40" s="493">
        <v>561</v>
      </c>
      <c r="AB40" s="493"/>
      <c r="AC40" s="493"/>
      <c r="AD40" s="493"/>
      <c r="AE40" s="493"/>
      <c r="AF40" s="496">
        <f t="shared" si="18"/>
        <v>561</v>
      </c>
      <c r="AG40" s="496">
        <v>561</v>
      </c>
      <c r="AH40" s="360"/>
      <c r="AI40" s="360"/>
      <c r="AJ40" s="360"/>
      <c r="AK40" s="360">
        <f t="shared" si="19"/>
        <v>0</v>
      </c>
      <c r="AL40" s="351" t="s">
        <v>2381</v>
      </c>
      <c r="AM40" s="367"/>
      <c r="AS40" s="307">
        <f t="shared" si="5"/>
        <v>0.10653400000001056</v>
      </c>
      <c r="AT40" s="307">
        <f t="shared" si="6"/>
        <v>561</v>
      </c>
      <c r="AU40" s="307">
        <f t="shared" si="7"/>
        <v>0</v>
      </c>
      <c r="AV40" s="307">
        <f t="shared" si="8"/>
        <v>0.10653400000001056</v>
      </c>
      <c r="AW40" s="307">
        <f t="shared" si="9"/>
        <v>0.10653400000001056</v>
      </c>
    </row>
    <row r="41" spans="1:49" ht="40.5" hidden="1" customHeight="1" outlineLevel="1">
      <c r="A41" s="366">
        <v>12</v>
      </c>
      <c r="B41" s="359" t="s">
        <v>2429</v>
      </c>
      <c r="C41" s="359"/>
      <c r="D41" s="351" t="s">
        <v>2403</v>
      </c>
      <c r="E41" s="351" t="s">
        <v>2344</v>
      </c>
      <c r="F41" s="351" t="s">
        <v>2430</v>
      </c>
      <c r="G41" s="358" t="s">
        <v>2431</v>
      </c>
      <c r="H41" s="358" t="s">
        <v>2432</v>
      </c>
      <c r="I41" s="496">
        <v>1497.134963</v>
      </c>
      <c r="J41" s="501">
        <v>1360.134963</v>
      </c>
      <c r="K41" s="502"/>
      <c r="L41" s="502"/>
      <c r="M41" s="493">
        <v>137</v>
      </c>
      <c r="N41" s="500" t="s">
        <v>2433</v>
      </c>
      <c r="O41" s="493">
        <f t="shared" si="16"/>
        <v>754</v>
      </c>
      <c r="P41" s="502">
        <v>685</v>
      </c>
      <c r="Q41" s="502"/>
      <c r="R41" s="502"/>
      <c r="S41" s="493">
        <v>69</v>
      </c>
      <c r="T41" s="493"/>
      <c r="U41" s="493"/>
      <c r="V41" s="493"/>
      <c r="W41" s="493"/>
      <c r="X41" s="493"/>
      <c r="Y41" s="493"/>
      <c r="Z41" s="493">
        <f t="shared" si="17"/>
        <v>754</v>
      </c>
      <c r="AA41" s="493">
        <v>685</v>
      </c>
      <c r="AB41" s="493"/>
      <c r="AC41" s="493"/>
      <c r="AD41" s="493"/>
      <c r="AE41" s="493">
        <v>69</v>
      </c>
      <c r="AF41" s="496">
        <f t="shared" si="18"/>
        <v>754</v>
      </c>
      <c r="AG41" s="502">
        <v>685</v>
      </c>
      <c r="AH41" s="368"/>
      <c r="AI41" s="368"/>
      <c r="AJ41" s="368"/>
      <c r="AK41" s="360">
        <f t="shared" si="19"/>
        <v>69</v>
      </c>
      <c r="AL41" s="351" t="s">
        <v>2381</v>
      </c>
      <c r="AM41" s="367"/>
      <c r="AS41" s="307">
        <f t="shared" si="5"/>
        <v>743.13496299999997</v>
      </c>
      <c r="AT41" s="307">
        <f t="shared" si="6"/>
        <v>685</v>
      </c>
      <c r="AU41" s="307">
        <f t="shared" si="7"/>
        <v>0</v>
      </c>
      <c r="AV41" s="307">
        <f t="shared" si="8"/>
        <v>675.13496299999997</v>
      </c>
      <c r="AW41" s="307">
        <f t="shared" si="9"/>
        <v>743.13496299999997</v>
      </c>
    </row>
    <row r="42" spans="1:49" ht="40.5" hidden="1" customHeight="1" outlineLevel="1">
      <c r="A42" s="366">
        <v>13</v>
      </c>
      <c r="B42" s="359" t="s">
        <v>2434</v>
      </c>
      <c r="C42" s="359"/>
      <c r="D42" s="351" t="s">
        <v>2416</v>
      </c>
      <c r="E42" s="351" t="s">
        <v>2417</v>
      </c>
      <c r="F42" s="351" t="s">
        <v>2435</v>
      </c>
      <c r="G42" s="358" t="s">
        <v>2431</v>
      </c>
      <c r="H42" s="358" t="s">
        <v>2436</v>
      </c>
      <c r="I42" s="496">
        <v>753.612483</v>
      </c>
      <c r="J42" s="502">
        <v>684.612483</v>
      </c>
      <c r="K42" s="502"/>
      <c r="L42" s="502"/>
      <c r="M42" s="493">
        <v>69</v>
      </c>
      <c r="N42" s="500" t="s">
        <v>2433</v>
      </c>
      <c r="O42" s="493">
        <f t="shared" si="16"/>
        <v>754</v>
      </c>
      <c r="P42" s="502">
        <v>685</v>
      </c>
      <c r="Q42" s="502"/>
      <c r="R42" s="502"/>
      <c r="S42" s="493">
        <v>69</v>
      </c>
      <c r="T42" s="493"/>
      <c r="U42" s="493"/>
      <c r="V42" s="493"/>
      <c r="W42" s="493"/>
      <c r="X42" s="493"/>
      <c r="Y42" s="493"/>
      <c r="Z42" s="493">
        <f t="shared" si="17"/>
        <v>754</v>
      </c>
      <c r="AA42" s="493">
        <v>685</v>
      </c>
      <c r="AB42" s="493"/>
      <c r="AC42" s="493"/>
      <c r="AD42" s="493"/>
      <c r="AE42" s="493">
        <v>69</v>
      </c>
      <c r="AF42" s="496">
        <f t="shared" si="18"/>
        <v>754</v>
      </c>
      <c r="AG42" s="502">
        <v>685</v>
      </c>
      <c r="AH42" s="368"/>
      <c r="AI42" s="368"/>
      <c r="AJ42" s="368"/>
      <c r="AK42" s="360">
        <v>69</v>
      </c>
      <c r="AL42" s="351" t="s">
        <v>2381</v>
      </c>
      <c r="AM42" s="367"/>
      <c r="AS42" s="307">
        <f t="shared" si="5"/>
        <v>-0.38751700000000255</v>
      </c>
      <c r="AT42" s="307">
        <f t="shared" si="6"/>
        <v>685</v>
      </c>
      <c r="AU42" s="307">
        <f t="shared" si="7"/>
        <v>0</v>
      </c>
      <c r="AV42" s="307">
        <f t="shared" si="8"/>
        <v>-0.38751700000000255</v>
      </c>
      <c r="AW42" s="307">
        <f t="shared" si="9"/>
        <v>-0.38751700000000255</v>
      </c>
    </row>
    <row r="43" spans="1:49" ht="40.5" hidden="1" customHeight="1" outlineLevel="1">
      <c r="A43" s="366">
        <v>14</v>
      </c>
      <c r="B43" s="359" t="s">
        <v>2437</v>
      </c>
      <c r="C43" s="359"/>
      <c r="D43" s="351" t="s">
        <v>2411</v>
      </c>
      <c r="E43" s="351" t="s">
        <v>2412</v>
      </c>
      <c r="F43" s="351" t="s">
        <v>2438</v>
      </c>
      <c r="G43" s="358" t="s">
        <v>2431</v>
      </c>
      <c r="H43" s="358" t="s">
        <v>2439</v>
      </c>
      <c r="I43" s="496">
        <v>753.71157700000003</v>
      </c>
      <c r="J43" s="502">
        <v>684.71157700000003</v>
      </c>
      <c r="K43" s="502"/>
      <c r="L43" s="502"/>
      <c r="M43" s="493">
        <v>69</v>
      </c>
      <c r="N43" s="500" t="s">
        <v>2433</v>
      </c>
      <c r="O43" s="493">
        <f t="shared" si="16"/>
        <v>754</v>
      </c>
      <c r="P43" s="502">
        <v>685</v>
      </c>
      <c r="Q43" s="502"/>
      <c r="R43" s="502"/>
      <c r="S43" s="493">
        <v>69</v>
      </c>
      <c r="T43" s="493"/>
      <c r="U43" s="493"/>
      <c r="V43" s="493"/>
      <c r="W43" s="493"/>
      <c r="X43" s="493"/>
      <c r="Y43" s="493"/>
      <c r="Z43" s="493">
        <f t="shared" si="17"/>
        <v>754</v>
      </c>
      <c r="AA43" s="493">
        <v>685</v>
      </c>
      <c r="AB43" s="493"/>
      <c r="AC43" s="493"/>
      <c r="AD43" s="493"/>
      <c r="AE43" s="493">
        <v>69</v>
      </c>
      <c r="AF43" s="496">
        <f t="shared" si="18"/>
        <v>754</v>
      </c>
      <c r="AG43" s="502">
        <v>685</v>
      </c>
      <c r="AH43" s="368"/>
      <c r="AI43" s="368"/>
      <c r="AJ43" s="368"/>
      <c r="AK43" s="360">
        <v>69</v>
      </c>
      <c r="AL43" s="351" t="s">
        <v>2381</v>
      </c>
      <c r="AM43" s="367"/>
      <c r="AS43" s="307">
        <f t="shared" si="5"/>
        <v>-0.28842299999996612</v>
      </c>
      <c r="AT43" s="307">
        <f t="shared" si="6"/>
        <v>685</v>
      </c>
      <c r="AU43" s="307">
        <f t="shared" si="7"/>
        <v>0</v>
      </c>
      <c r="AV43" s="307">
        <f t="shared" si="8"/>
        <v>-0.28842299999996612</v>
      </c>
      <c r="AW43" s="307">
        <f t="shared" si="9"/>
        <v>-0.28842299999996612</v>
      </c>
    </row>
    <row r="44" spans="1:49" ht="40.5" hidden="1" customHeight="1" outlineLevel="1">
      <c r="A44" s="366">
        <v>15</v>
      </c>
      <c r="B44" s="359" t="s">
        <v>2440</v>
      </c>
      <c r="C44" s="359"/>
      <c r="D44" s="351" t="s">
        <v>2393</v>
      </c>
      <c r="E44" s="351" t="s">
        <v>2394</v>
      </c>
      <c r="F44" s="351" t="s">
        <v>2441</v>
      </c>
      <c r="G44" s="358" t="s">
        <v>2431</v>
      </c>
      <c r="H44" s="358" t="s">
        <v>2442</v>
      </c>
      <c r="I44" s="496">
        <v>753.29258700000003</v>
      </c>
      <c r="J44" s="502">
        <v>685.292597</v>
      </c>
      <c r="K44" s="502"/>
      <c r="L44" s="502"/>
      <c r="M44" s="493">
        <v>68</v>
      </c>
      <c r="N44" s="500" t="s">
        <v>2433</v>
      </c>
      <c r="O44" s="493">
        <f t="shared" si="16"/>
        <v>754</v>
      </c>
      <c r="P44" s="502">
        <v>685</v>
      </c>
      <c r="Q44" s="502"/>
      <c r="R44" s="502"/>
      <c r="S44" s="493">
        <v>69</v>
      </c>
      <c r="T44" s="493"/>
      <c r="U44" s="493"/>
      <c r="V44" s="493"/>
      <c r="W44" s="493"/>
      <c r="X44" s="493"/>
      <c r="Y44" s="493"/>
      <c r="Z44" s="493">
        <f t="shared" si="17"/>
        <v>753</v>
      </c>
      <c r="AA44" s="493">
        <v>685</v>
      </c>
      <c r="AB44" s="493"/>
      <c r="AC44" s="493"/>
      <c r="AD44" s="493"/>
      <c r="AE44" s="493">
        <v>68</v>
      </c>
      <c r="AF44" s="496">
        <f t="shared" si="18"/>
        <v>753</v>
      </c>
      <c r="AG44" s="502">
        <v>685</v>
      </c>
      <c r="AH44" s="368"/>
      <c r="AI44" s="368"/>
      <c r="AJ44" s="368"/>
      <c r="AK44" s="360">
        <f>AE44</f>
        <v>68</v>
      </c>
      <c r="AL44" s="351" t="s">
        <v>2381</v>
      </c>
      <c r="AM44" s="367"/>
      <c r="AS44" s="307">
        <f t="shared" si="5"/>
        <v>0.29258700000002591</v>
      </c>
      <c r="AT44" s="307">
        <f t="shared" si="6"/>
        <v>685</v>
      </c>
      <c r="AU44" s="307">
        <f t="shared" si="7"/>
        <v>0</v>
      </c>
      <c r="AV44" s="307">
        <f t="shared" si="8"/>
        <v>0.29259700000000066</v>
      </c>
      <c r="AW44" s="307">
        <f t="shared" si="9"/>
        <v>0.29258700000002591</v>
      </c>
    </row>
    <row r="45" spans="1:49" ht="40.5" hidden="1" customHeight="1" outlineLevel="1">
      <c r="A45" s="366">
        <v>16</v>
      </c>
      <c r="B45" s="359" t="s">
        <v>2443</v>
      </c>
      <c r="C45" s="359"/>
      <c r="D45" s="351" t="s">
        <v>2407</v>
      </c>
      <c r="E45" s="351" t="s">
        <v>2333</v>
      </c>
      <c r="F45" s="351" t="s">
        <v>2444</v>
      </c>
      <c r="G45" s="358" t="s">
        <v>2431</v>
      </c>
      <c r="H45" s="358" t="s">
        <v>2445</v>
      </c>
      <c r="I45" s="496">
        <v>754.10401899999999</v>
      </c>
      <c r="J45" s="502">
        <v>685.10401899999999</v>
      </c>
      <c r="K45" s="502"/>
      <c r="L45" s="502"/>
      <c r="M45" s="493">
        <v>69</v>
      </c>
      <c r="N45" s="500" t="s">
        <v>2433</v>
      </c>
      <c r="O45" s="493">
        <f t="shared" si="16"/>
        <v>754</v>
      </c>
      <c r="P45" s="502">
        <v>685</v>
      </c>
      <c r="Q45" s="502"/>
      <c r="R45" s="502"/>
      <c r="S45" s="493">
        <v>69</v>
      </c>
      <c r="T45" s="493"/>
      <c r="U45" s="493"/>
      <c r="V45" s="493"/>
      <c r="W45" s="493"/>
      <c r="X45" s="493"/>
      <c r="Y45" s="493"/>
      <c r="Z45" s="493">
        <f t="shared" si="17"/>
        <v>754</v>
      </c>
      <c r="AA45" s="493">
        <v>685</v>
      </c>
      <c r="AB45" s="493"/>
      <c r="AC45" s="493"/>
      <c r="AD45" s="493"/>
      <c r="AE45" s="493">
        <v>69</v>
      </c>
      <c r="AF45" s="496">
        <f t="shared" si="18"/>
        <v>754</v>
      </c>
      <c r="AG45" s="502">
        <v>685</v>
      </c>
      <c r="AH45" s="368"/>
      <c r="AI45" s="368"/>
      <c r="AJ45" s="368"/>
      <c r="AK45" s="360">
        <v>69</v>
      </c>
      <c r="AL45" s="351" t="s">
        <v>2381</v>
      </c>
      <c r="AM45" s="367"/>
      <c r="AS45" s="307">
        <f t="shared" si="5"/>
        <v>0.10401899999999387</v>
      </c>
      <c r="AT45" s="307">
        <f t="shared" si="6"/>
        <v>685</v>
      </c>
      <c r="AU45" s="307">
        <f t="shared" si="7"/>
        <v>0</v>
      </c>
      <c r="AV45" s="307">
        <f t="shared" si="8"/>
        <v>0.10401899999999387</v>
      </c>
      <c r="AW45" s="307">
        <f t="shared" si="9"/>
        <v>0.10401899999999387</v>
      </c>
    </row>
    <row r="46" spans="1:49" ht="40.5" hidden="1" customHeight="1" outlineLevel="1">
      <c r="A46" s="366">
        <v>17</v>
      </c>
      <c r="B46" s="359" t="s">
        <v>2446</v>
      </c>
      <c r="C46" s="359"/>
      <c r="D46" s="351" t="s">
        <v>2383</v>
      </c>
      <c r="E46" s="351" t="s">
        <v>2384</v>
      </c>
      <c r="F46" s="351" t="s">
        <v>2447</v>
      </c>
      <c r="G46" s="358" t="s">
        <v>2431</v>
      </c>
      <c r="H46" s="358" t="s">
        <v>2448</v>
      </c>
      <c r="I46" s="496">
        <v>1397.8335770000001</v>
      </c>
      <c r="J46" s="501">
        <v>1270.8335770000001</v>
      </c>
      <c r="K46" s="502"/>
      <c r="L46" s="502"/>
      <c r="M46" s="493">
        <v>127</v>
      </c>
      <c r="N46" s="500" t="s">
        <v>2433</v>
      </c>
      <c r="O46" s="493">
        <f t="shared" si="16"/>
        <v>754</v>
      </c>
      <c r="P46" s="502">
        <v>685</v>
      </c>
      <c r="Q46" s="502"/>
      <c r="R46" s="502"/>
      <c r="S46" s="493">
        <v>69</v>
      </c>
      <c r="T46" s="493"/>
      <c r="U46" s="493"/>
      <c r="V46" s="493"/>
      <c r="W46" s="493"/>
      <c r="X46" s="493"/>
      <c r="Y46" s="493"/>
      <c r="Z46" s="493">
        <f t="shared" si="17"/>
        <v>754</v>
      </c>
      <c r="AA46" s="493">
        <v>685</v>
      </c>
      <c r="AB46" s="493"/>
      <c r="AC46" s="493"/>
      <c r="AD46" s="493"/>
      <c r="AE46" s="493">
        <v>69</v>
      </c>
      <c r="AF46" s="496">
        <f t="shared" si="18"/>
        <v>754</v>
      </c>
      <c r="AG46" s="502">
        <v>685</v>
      </c>
      <c r="AH46" s="368"/>
      <c r="AI46" s="368"/>
      <c r="AJ46" s="368"/>
      <c r="AK46" s="360">
        <v>69</v>
      </c>
      <c r="AL46" s="351" t="s">
        <v>2381</v>
      </c>
      <c r="AM46" s="367"/>
      <c r="AS46" s="307">
        <f t="shared" si="5"/>
        <v>643.8335770000001</v>
      </c>
      <c r="AT46" s="307">
        <f t="shared" si="6"/>
        <v>685</v>
      </c>
      <c r="AU46" s="307">
        <f t="shared" si="7"/>
        <v>0</v>
      </c>
      <c r="AV46" s="307">
        <f t="shared" si="8"/>
        <v>585.8335770000001</v>
      </c>
      <c r="AW46" s="307">
        <f t="shared" si="9"/>
        <v>643.8335770000001</v>
      </c>
    </row>
    <row r="47" spans="1:49" ht="40.5" hidden="1" customHeight="1" outlineLevel="1">
      <c r="A47" s="366">
        <v>18</v>
      </c>
      <c r="B47" s="359" t="s">
        <v>2449</v>
      </c>
      <c r="C47" s="359"/>
      <c r="D47" s="351" t="s">
        <v>2388</v>
      </c>
      <c r="E47" s="351" t="s">
        <v>2389</v>
      </c>
      <c r="F47" s="351" t="s">
        <v>2450</v>
      </c>
      <c r="G47" s="358" t="s">
        <v>2431</v>
      </c>
      <c r="H47" s="358" t="s">
        <v>2451</v>
      </c>
      <c r="I47" s="496">
        <v>1083.8390890000001</v>
      </c>
      <c r="J47" s="502">
        <v>984.83908900000006</v>
      </c>
      <c r="K47" s="502"/>
      <c r="L47" s="502"/>
      <c r="M47" s="493">
        <v>99</v>
      </c>
      <c r="N47" s="500" t="s">
        <v>2433</v>
      </c>
      <c r="O47" s="493">
        <f t="shared" si="16"/>
        <v>754</v>
      </c>
      <c r="P47" s="502">
        <v>685</v>
      </c>
      <c r="Q47" s="502"/>
      <c r="R47" s="502"/>
      <c r="S47" s="493">
        <v>69</v>
      </c>
      <c r="T47" s="493"/>
      <c r="U47" s="493"/>
      <c r="V47" s="493"/>
      <c r="W47" s="493"/>
      <c r="X47" s="493"/>
      <c r="Y47" s="493"/>
      <c r="Z47" s="493">
        <f t="shared" si="17"/>
        <v>754</v>
      </c>
      <c r="AA47" s="493">
        <v>685</v>
      </c>
      <c r="AB47" s="493"/>
      <c r="AC47" s="493"/>
      <c r="AD47" s="493"/>
      <c r="AE47" s="493">
        <v>69</v>
      </c>
      <c r="AF47" s="496">
        <f t="shared" si="18"/>
        <v>754</v>
      </c>
      <c r="AG47" s="502">
        <v>685</v>
      </c>
      <c r="AH47" s="368"/>
      <c r="AI47" s="368"/>
      <c r="AJ47" s="368"/>
      <c r="AK47" s="360">
        <f>AE47</f>
        <v>69</v>
      </c>
      <c r="AL47" s="351" t="s">
        <v>2381</v>
      </c>
      <c r="AM47" s="367"/>
      <c r="AS47" s="307">
        <f t="shared" si="5"/>
        <v>329.83908900000006</v>
      </c>
      <c r="AT47" s="307">
        <f t="shared" si="6"/>
        <v>685</v>
      </c>
      <c r="AU47" s="307">
        <f t="shared" si="7"/>
        <v>0</v>
      </c>
      <c r="AV47" s="307">
        <f t="shared" si="8"/>
        <v>299.83908900000006</v>
      </c>
      <c r="AW47" s="307">
        <f t="shared" si="9"/>
        <v>329.83908900000006</v>
      </c>
    </row>
    <row r="48" spans="1:49" ht="40.5" hidden="1" customHeight="1" outlineLevel="1">
      <c r="A48" s="366">
        <v>19</v>
      </c>
      <c r="B48" s="359" t="s">
        <v>2452</v>
      </c>
      <c r="C48" s="359"/>
      <c r="D48" s="351" t="s">
        <v>2376</v>
      </c>
      <c r="E48" s="351" t="s">
        <v>2349</v>
      </c>
      <c r="F48" s="351" t="s">
        <v>2453</v>
      </c>
      <c r="G48" s="358" t="s">
        <v>2431</v>
      </c>
      <c r="H48" s="358" t="s">
        <v>2454</v>
      </c>
      <c r="I48" s="496">
        <v>1448.5249369999999</v>
      </c>
      <c r="J48" s="501">
        <v>1316.5249369999999</v>
      </c>
      <c r="K48" s="502"/>
      <c r="L48" s="502"/>
      <c r="M48" s="493">
        <v>132</v>
      </c>
      <c r="N48" s="500" t="s">
        <v>2433</v>
      </c>
      <c r="O48" s="493">
        <f t="shared" si="16"/>
        <v>754</v>
      </c>
      <c r="P48" s="502">
        <v>685</v>
      </c>
      <c r="Q48" s="502"/>
      <c r="R48" s="502"/>
      <c r="S48" s="493">
        <v>69</v>
      </c>
      <c r="T48" s="493"/>
      <c r="U48" s="493"/>
      <c r="V48" s="493"/>
      <c r="W48" s="493"/>
      <c r="X48" s="493"/>
      <c r="Y48" s="493"/>
      <c r="Z48" s="493">
        <f t="shared" si="17"/>
        <v>754</v>
      </c>
      <c r="AA48" s="493">
        <v>685</v>
      </c>
      <c r="AB48" s="493"/>
      <c r="AC48" s="493"/>
      <c r="AD48" s="493"/>
      <c r="AE48" s="493">
        <v>69</v>
      </c>
      <c r="AF48" s="496">
        <f t="shared" si="18"/>
        <v>754</v>
      </c>
      <c r="AG48" s="502">
        <v>685</v>
      </c>
      <c r="AH48" s="368"/>
      <c r="AI48" s="368"/>
      <c r="AJ48" s="368"/>
      <c r="AK48" s="360">
        <f>AE48</f>
        <v>69</v>
      </c>
      <c r="AL48" s="351" t="s">
        <v>2381</v>
      </c>
      <c r="AM48" s="367"/>
      <c r="AS48" s="307">
        <f t="shared" si="5"/>
        <v>694.52493699999991</v>
      </c>
      <c r="AT48" s="307">
        <f t="shared" si="6"/>
        <v>685</v>
      </c>
      <c r="AU48" s="307">
        <f t="shared" si="7"/>
        <v>0</v>
      </c>
      <c r="AV48" s="307">
        <f t="shared" si="8"/>
        <v>631.52493699999991</v>
      </c>
      <c r="AW48" s="307">
        <f t="shared" si="9"/>
        <v>694.52493699999991</v>
      </c>
    </row>
    <row r="49" spans="1:49" ht="40.5" hidden="1" customHeight="1" outlineLevel="1">
      <c r="A49" s="366">
        <v>20</v>
      </c>
      <c r="B49" s="359" t="s">
        <v>2455</v>
      </c>
      <c r="C49" s="359"/>
      <c r="D49" s="351" t="s">
        <v>2421</v>
      </c>
      <c r="E49" s="351" t="s">
        <v>2339</v>
      </c>
      <c r="F49" s="351" t="s">
        <v>2456</v>
      </c>
      <c r="G49" s="358" t="s">
        <v>2431</v>
      </c>
      <c r="H49" s="358" t="s">
        <v>2457</v>
      </c>
      <c r="I49" s="496">
        <v>2262.5481890000001</v>
      </c>
      <c r="J49" s="501">
        <v>2055.5481890000001</v>
      </c>
      <c r="K49" s="502"/>
      <c r="L49" s="502"/>
      <c r="M49" s="493">
        <v>207</v>
      </c>
      <c r="N49" s="500" t="s">
        <v>2433</v>
      </c>
      <c r="O49" s="493">
        <f t="shared" si="16"/>
        <v>754</v>
      </c>
      <c r="P49" s="502">
        <v>685</v>
      </c>
      <c r="Q49" s="502"/>
      <c r="R49" s="502"/>
      <c r="S49" s="493">
        <v>69</v>
      </c>
      <c r="T49" s="493"/>
      <c r="U49" s="493"/>
      <c r="V49" s="493"/>
      <c r="W49" s="493"/>
      <c r="X49" s="493"/>
      <c r="Y49" s="493"/>
      <c r="Z49" s="493">
        <f t="shared" si="17"/>
        <v>754</v>
      </c>
      <c r="AA49" s="493">
        <v>685</v>
      </c>
      <c r="AB49" s="493"/>
      <c r="AC49" s="493"/>
      <c r="AD49" s="493"/>
      <c r="AE49" s="493">
        <v>69</v>
      </c>
      <c r="AF49" s="496">
        <f t="shared" si="18"/>
        <v>754</v>
      </c>
      <c r="AG49" s="502">
        <v>685</v>
      </c>
      <c r="AH49" s="368"/>
      <c r="AI49" s="368"/>
      <c r="AJ49" s="368"/>
      <c r="AK49" s="360">
        <f>AE49</f>
        <v>69</v>
      </c>
      <c r="AL49" s="351" t="s">
        <v>2381</v>
      </c>
      <c r="AM49" s="367"/>
      <c r="AS49" s="307">
        <f t="shared" si="5"/>
        <v>1508.5481890000001</v>
      </c>
      <c r="AT49" s="307">
        <f t="shared" si="6"/>
        <v>685</v>
      </c>
      <c r="AU49" s="307">
        <f t="shared" si="7"/>
        <v>0</v>
      </c>
      <c r="AV49" s="307">
        <f t="shared" si="8"/>
        <v>1370.5481890000001</v>
      </c>
      <c r="AW49" s="307">
        <f t="shared" si="9"/>
        <v>1508.5481890000001</v>
      </c>
    </row>
    <row r="50" spans="1:49" ht="40.5" hidden="1" customHeight="1" outlineLevel="1">
      <c r="A50" s="366">
        <v>21</v>
      </c>
      <c r="B50" s="359" t="s">
        <v>2458</v>
      </c>
      <c r="C50" s="359"/>
      <c r="D50" s="351" t="s">
        <v>2459</v>
      </c>
      <c r="E50" s="351" t="s">
        <v>2460</v>
      </c>
      <c r="F50" s="351" t="s">
        <v>2461</v>
      </c>
      <c r="G50" s="358" t="s">
        <v>2431</v>
      </c>
      <c r="H50" s="358" t="s">
        <v>2462</v>
      </c>
      <c r="I50" s="496">
        <v>1206.9996630000001</v>
      </c>
      <c r="J50" s="501">
        <v>1096.9996630000001</v>
      </c>
      <c r="K50" s="502"/>
      <c r="L50" s="502"/>
      <c r="M50" s="493">
        <v>110</v>
      </c>
      <c r="N50" s="500" t="s">
        <v>2433</v>
      </c>
      <c r="O50" s="493">
        <f t="shared" si="16"/>
        <v>754</v>
      </c>
      <c r="P50" s="502">
        <v>685</v>
      </c>
      <c r="Q50" s="502"/>
      <c r="R50" s="502"/>
      <c r="S50" s="493">
        <v>69</v>
      </c>
      <c r="T50" s="493"/>
      <c r="U50" s="493"/>
      <c r="V50" s="493"/>
      <c r="W50" s="493"/>
      <c r="X50" s="493"/>
      <c r="Y50" s="493"/>
      <c r="Z50" s="493">
        <f t="shared" si="17"/>
        <v>754</v>
      </c>
      <c r="AA50" s="493">
        <v>685</v>
      </c>
      <c r="AB50" s="493"/>
      <c r="AC50" s="493"/>
      <c r="AD50" s="493"/>
      <c r="AE50" s="493">
        <v>69</v>
      </c>
      <c r="AF50" s="496">
        <f t="shared" si="18"/>
        <v>754</v>
      </c>
      <c r="AG50" s="502">
        <v>685</v>
      </c>
      <c r="AH50" s="368"/>
      <c r="AI50" s="368"/>
      <c r="AJ50" s="368"/>
      <c r="AK50" s="360">
        <f>AE50</f>
        <v>69</v>
      </c>
      <c r="AL50" s="351" t="s">
        <v>2381</v>
      </c>
      <c r="AM50" s="367"/>
      <c r="AS50" s="307">
        <f t="shared" si="5"/>
        <v>452.99966300000006</v>
      </c>
      <c r="AT50" s="307">
        <f t="shared" si="6"/>
        <v>685</v>
      </c>
      <c r="AU50" s="307">
        <f t="shared" si="7"/>
        <v>0</v>
      </c>
      <c r="AV50" s="307">
        <f t="shared" si="8"/>
        <v>411.99966300000006</v>
      </c>
      <c r="AW50" s="307">
        <f t="shared" si="9"/>
        <v>452.99966300000006</v>
      </c>
    </row>
    <row r="51" spans="1:49" ht="40.5" hidden="1" customHeight="1" outlineLevel="1">
      <c r="A51" s="366">
        <v>22</v>
      </c>
      <c r="B51" s="359" t="s">
        <v>2463</v>
      </c>
      <c r="C51" s="359"/>
      <c r="D51" s="351" t="s">
        <v>2425</v>
      </c>
      <c r="E51" s="351" t="s">
        <v>2426</v>
      </c>
      <c r="F51" s="351" t="s">
        <v>2464</v>
      </c>
      <c r="G51" s="358" t="s">
        <v>2431</v>
      </c>
      <c r="H51" s="358" t="s">
        <v>2465</v>
      </c>
      <c r="I51" s="496">
        <v>1475.1235730000001</v>
      </c>
      <c r="J51" s="502">
        <v>1340.1235730000001</v>
      </c>
      <c r="K51" s="502"/>
      <c r="L51" s="502"/>
      <c r="M51" s="493">
        <v>135</v>
      </c>
      <c r="N51" s="500" t="s">
        <v>2465</v>
      </c>
      <c r="O51" s="493">
        <f t="shared" si="16"/>
        <v>1475.1235730000001</v>
      </c>
      <c r="P51" s="502">
        <v>1340.1235730000001</v>
      </c>
      <c r="Q51" s="502"/>
      <c r="R51" s="502"/>
      <c r="S51" s="493">
        <v>135</v>
      </c>
      <c r="T51" s="493"/>
      <c r="U51" s="493"/>
      <c r="V51" s="493"/>
      <c r="W51" s="493"/>
      <c r="X51" s="493"/>
      <c r="Y51" s="493"/>
      <c r="Z51" s="493">
        <f t="shared" si="17"/>
        <v>754</v>
      </c>
      <c r="AA51" s="493">
        <v>685</v>
      </c>
      <c r="AB51" s="493"/>
      <c r="AC51" s="493"/>
      <c r="AD51" s="493"/>
      <c r="AE51" s="493">
        <v>69</v>
      </c>
      <c r="AF51" s="496">
        <f t="shared" si="18"/>
        <v>754</v>
      </c>
      <c r="AG51" s="502">
        <v>685</v>
      </c>
      <c r="AH51" s="368"/>
      <c r="AI51" s="368"/>
      <c r="AJ51" s="368"/>
      <c r="AK51" s="360">
        <f>AE51</f>
        <v>69</v>
      </c>
      <c r="AL51" s="351" t="s">
        <v>2381</v>
      </c>
      <c r="AM51" s="367"/>
      <c r="AS51" s="307">
        <f t="shared" si="5"/>
        <v>721.12357300000008</v>
      </c>
      <c r="AT51" s="307">
        <f t="shared" si="6"/>
        <v>685</v>
      </c>
      <c r="AU51" s="307">
        <f t="shared" si="7"/>
        <v>0</v>
      </c>
      <c r="AV51" s="307">
        <f t="shared" si="8"/>
        <v>655.12357300000008</v>
      </c>
      <c r="AW51" s="307">
        <f t="shared" si="9"/>
        <v>721.12357300000008</v>
      </c>
    </row>
    <row r="52" spans="1:49" ht="40.5" hidden="1" customHeight="1" outlineLevel="1">
      <c r="A52" s="366">
        <v>23</v>
      </c>
      <c r="B52" s="359" t="s">
        <v>2466</v>
      </c>
      <c r="C52" s="359"/>
      <c r="D52" s="351" t="s">
        <v>2467</v>
      </c>
      <c r="E52" s="351" t="s">
        <v>2412</v>
      </c>
      <c r="F52" s="351" t="s">
        <v>2468</v>
      </c>
      <c r="G52" s="358" t="s">
        <v>2365</v>
      </c>
      <c r="H52" s="351"/>
      <c r="I52" s="493">
        <f t="shared" ref="I52:I83" si="20">SUM(J52:M52)</f>
        <v>4500</v>
      </c>
      <c r="J52" s="493">
        <v>800</v>
      </c>
      <c r="K52" s="493"/>
      <c r="L52" s="493">
        <v>3580</v>
      </c>
      <c r="M52" s="493">
        <v>120</v>
      </c>
      <c r="N52" s="494" t="s">
        <v>2469</v>
      </c>
      <c r="O52" s="493">
        <f t="shared" si="16"/>
        <v>4500</v>
      </c>
      <c r="P52" s="493">
        <v>800</v>
      </c>
      <c r="Q52" s="493"/>
      <c r="R52" s="493">
        <v>3580</v>
      </c>
      <c r="S52" s="493">
        <v>120</v>
      </c>
      <c r="T52" s="493"/>
      <c r="U52" s="493"/>
      <c r="V52" s="493"/>
      <c r="W52" s="493"/>
      <c r="X52" s="493"/>
      <c r="Y52" s="493"/>
      <c r="Z52" s="493">
        <f t="shared" si="17"/>
        <v>4500</v>
      </c>
      <c r="AA52" s="493">
        <v>800</v>
      </c>
      <c r="AB52" s="493">
        <v>0</v>
      </c>
      <c r="AC52" s="493">
        <v>3580</v>
      </c>
      <c r="AD52" s="493"/>
      <c r="AE52" s="493">
        <v>120</v>
      </c>
      <c r="AF52" s="496">
        <f t="shared" si="18"/>
        <v>4500</v>
      </c>
      <c r="AG52" s="493">
        <v>800</v>
      </c>
      <c r="AH52" s="352">
        <f>K52</f>
        <v>0</v>
      </c>
      <c r="AI52" s="352">
        <v>3580</v>
      </c>
      <c r="AJ52" s="352"/>
      <c r="AK52" s="360">
        <v>120</v>
      </c>
      <c r="AL52" s="352"/>
      <c r="AS52" s="307">
        <f t="shared" si="5"/>
        <v>0</v>
      </c>
      <c r="AT52" s="307">
        <f t="shared" si="6"/>
        <v>800</v>
      </c>
      <c r="AU52" s="307">
        <f t="shared" si="7"/>
        <v>0</v>
      </c>
      <c r="AV52" s="307">
        <f t="shared" si="8"/>
        <v>0</v>
      </c>
      <c r="AW52" s="307">
        <f t="shared" si="9"/>
        <v>0</v>
      </c>
    </row>
    <row r="53" spans="1:49" ht="40.5" hidden="1" customHeight="1" outlineLevel="1">
      <c r="A53" s="366">
        <v>24</v>
      </c>
      <c r="B53" s="359" t="s">
        <v>2470</v>
      </c>
      <c r="C53" s="359"/>
      <c r="D53" s="351" t="s">
        <v>2467</v>
      </c>
      <c r="E53" s="351" t="s">
        <v>2412</v>
      </c>
      <c r="F53" s="351" t="s">
        <v>2471</v>
      </c>
      <c r="G53" s="358" t="s">
        <v>2365</v>
      </c>
      <c r="H53" s="351"/>
      <c r="I53" s="493">
        <f t="shared" si="20"/>
        <v>4400</v>
      </c>
      <c r="J53" s="493">
        <v>700</v>
      </c>
      <c r="K53" s="493"/>
      <c r="L53" s="493">
        <v>3500</v>
      </c>
      <c r="M53" s="493">
        <v>200</v>
      </c>
      <c r="N53" s="494" t="s">
        <v>2469</v>
      </c>
      <c r="O53" s="493">
        <f t="shared" si="16"/>
        <v>4400</v>
      </c>
      <c r="P53" s="493">
        <v>700</v>
      </c>
      <c r="Q53" s="493"/>
      <c r="R53" s="493">
        <v>3500</v>
      </c>
      <c r="S53" s="493">
        <v>200</v>
      </c>
      <c r="T53" s="493"/>
      <c r="U53" s="493"/>
      <c r="V53" s="493"/>
      <c r="W53" s="493"/>
      <c r="X53" s="493"/>
      <c r="Y53" s="493"/>
      <c r="Z53" s="493">
        <f t="shared" si="17"/>
        <v>4400</v>
      </c>
      <c r="AA53" s="493">
        <v>700</v>
      </c>
      <c r="AB53" s="493">
        <v>0</v>
      </c>
      <c r="AC53" s="493">
        <v>3500</v>
      </c>
      <c r="AD53" s="493"/>
      <c r="AE53" s="493">
        <v>200</v>
      </c>
      <c r="AF53" s="496">
        <f t="shared" si="18"/>
        <v>4400</v>
      </c>
      <c r="AG53" s="493">
        <v>700</v>
      </c>
      <c r="AH53" s="352">
        <f>K53</f>
        <v>0</v>
      </c>
      <c r="AI53" s="352">
        <v>3500</v>
      </c>
      <c r="AJ53" s="352"/>
      <c r="AK53" s="360">
        <v>200</v>
      </c>
      <c r="AL53" s="352"/>
      <c r="AS53" s="307">
        <f t="shared" si="5"/>
        <v>0</v>
      </c>
      <c r="AT53" s="307">
        <f t="shared" si="6"/>
        <v>700</v>
      </c>
      <c r="AU53" s="307">
        <f t="shared" si="7"/>
        <v>0</v>
      </c>
      <c r="AV53" s="307">
        <f t="shared" si="8"/>
        <v>0</v>
      </c>
      <c r="AW53" s="307">
        <f t="shared" si="9"/>
        <v>0</v>
      </c>
    </row>
    <row r="54" spans="1:49" ht="40.5" hidden="1" customHeight="1" outlineLevel="1">
      <c r="A54" s="366">
        <v>25</v>
      </c>
      <c r="B54" s="369" t="s">
        <v>2472</v>
      </c>
      <c r="C54" s="369"/>
      <c r="D54" s="362" t="s">
        <v>2473</v>
      </c>
      <c r="E54" s="362" t="s">
        <v>2474</v>
      </c>
      <c r="F54" s="370" t="s">
        <v>2475</v>
      </c>
      <c r="G54" s="358" t="s">
        <v>2365</v>
      </c>
      <c r="H54" s="351"/>
      <c r="I54" s="493">
        <f t="shared" si="20"/>
        <v>494</v>
      </c>
      <c r="J54" s="493">
        <v>462</v>
      </c>
      <c r="K54" s="493">
        <v>0</v>
      </c>
      <c r="L54" s="493">
        <v>9</v>
      </c>
      <c r="M54" s="493">
        <v>23</v>
      </c>
      <c r="N54" s="494" t="s">
        <v>2469</v>
      </c>
      <c r="O54" s="493">
        <f t="shared" si="16"/>
        <v>494</v>
      </c>
      <c r="P54" s="493">
        <v>462</v>
      </c>
      <c r="Q54" s="493"/>
      <c r="R54" s="493">
        <v>9</v>
      </c>
      <c r="S54" s="493">
        <v>23</v>
      </c>
      <c r="T54" s="493"/>
      <c r="U54" s="493"/>
      <c r="V54" s="493"/>
      <c r="W54" s="493"/>
      <c r="X54" s="493"/>
      <c r="Y54" s="493"/>
      <c r="Z54" s="493">
        <f t="shared" si="17"/>
        <v>494</v>
      </c>
      <c r="AA54" s="493">
        <v>462</v>
      </c>
      <c r="AB54" s="493"/>
      <c r="AC54" s="493">
        <v>9</v>
      </c>
      <c r="AD54" s="493"/>
      <c r="AE54" s="493">
        <v>23</v>
      </c>
      <c r="AF54" s="496">
        <f t="shared" si="18"/>
        <v>494</v>
      </c>
      <c r="AG54" s="493">
        <f>J54</f>
        <v>462</v>
      </c>
      <c r="AH54" s="352"/>
      <c r="AI54" s="352">
        <f>L54</f>
        <v>9</v>
      </c>
      <c r="AJ54" s="352"/>
      <c r="AK54" s="360">
        <f>AE54</f>
        <v>23</v>
      </c>
      <c r="AL54" s="351" t="s">
        <v>2381</v>
      </c>
      <c r="AM54" s="367"/>
      <c r="AS54" s="307">
        <f t="shared" si="5"/>
        <v>0</v>
      </c>
      <c r="AT54" s="307">
        <f t="shared" si="6"/>
        <v>462</v>
      </c>
      <c r="AU54" s="307">
        <f t="shared" si="7"/>
        <v>0</v>
      </c>
      <c r="AV54" s="307">
        <f t="shared" si="8"/>
        <v>0</v>
      </c>
      <c r="AW54" s="307">
        <f t="shared" si="9"/>
        <v>0</v>
      </c>
    </row>
    <row r="55" spans="1:49" ht="40.5" hidden="1" customHeight="1" outlineLevel="1">
      <c r="A55" s="366">
        <v>26</v>
      </c>
      <c r="B55" s="369" t="s">
        <v>2476</v>
      </c>
      <c r="C55" s="369"/>
      <c r="D55" s="362" t="s">
        <v>2383</v>
      </c>
      <c r="E55" s="362" t="s">
        <v>2384</v>
      </c>
      <c r="F55" s="370" t="s">
        <v>2477</v>
      </c>
      <c r="G55" s="358" t="s">
        <v>2365</v>
      </c>
      <c r="H55" s="351"/>
      <c r="I55" s="493">
        <f t="shared" si="20"/>
        <v>494</v>
      </c>
      <c r="J55" s="493">
        <v>462</v>
      </c>
      <c r="K55" s="493">
        <v>0</v>
      </c>
      <c r="L55" s="493">
        <v>9</v>
      </c>
      <c r="M55" s="493">
        <v>23</v>
      </c>
      <c r="N55" s="494" t="s">
        <v>2469</v>
      </c>
      <c r="O55" s="493">
        <f t="shared" si="16"/>
        <v>494</v>
      </c>
      <c r="P55" s="493">
        <v>462</v>
      </c>
      <c r="Q55" s="493"/>
      <c r="R55" s="493">
        <v>9</v>
      </c>
      <c r="S55" s="493">
        <v>23</v>
      </c>
      <c r="T55" s="493"/>
      <c r="U55" s="493"/>
      <c r="V55" s="493"/>
      <c r="W55" s="493"/>
      <c r="X55" s="493"/>
      <c r="Y55" s="493"/>
      <c r="Z55" s="493">
        <f t="shared" si="17"/>
        <v>494</v>
      </c>
      <c r="AA55" s="493">
        <v>462</v>
      </c>
      <c r="AB55" s="493"/>
      <c r="AC55" s="493">
        <v>9</v>
      </c>
      <c r="AD55" s="493"/>
      <c r="AE55" s="493">
        <v>23</v>
      </c>
      <c r="AF55" s="496">
        <f t="shared" si="18"/>
        <v>494</v>
      </c>
      <c r="AG55" s="493">
        <v>462</v>
      </c>
      <c r="AH55" s="352"/>
      <c r="AI55" s="352">
        <v>9</v>
      </c>
      <c r="AJ55" s="352"/>
      <c r="AK55" s="360">
        <v>23</v>
      </c>
      <c r="AL55" s="351" t="s">
        <v>2381</v>
      </c>
      <c r="AM55" s="367"/>
      <c r="AS55" s="307">
        <f t="shared" si="5"/>
        <v>0</v>
      </c>
      <c r="AT55" s="307">
        <f t="shared" si="6"/>
        <v>462</v>
      </c>
      <c r="AU55" s="307">
        <f t="shared" si="7"/>
        <v>0</v>
      </c>
      <c r="AV55" s="307">
        <f t="shared" si="8"/>
        <v>0</v>
      </c>
      <c r="AW55" s="307">
        <f t="shared" si="9"/>
        <v>0</v>
      </c>
    </row>
    <row r="56" spans="1:49" ht="40.5" hidden="1" customHeight="1" outlineLevel="1">
      <c r="A56" s="366">
        <v>27</v>
      </c>
      <c r="B56" s="369" t="s">
        <v>2478</v>
      </c>
      <c r="C56" s="369"/>
      <c r="D56" s="362" t="s">
        <v>2376</v>
      </c>
      <c r="E56" s="362" t="s">
        <v>2349</v>
      </c>
      <c r="F56" s="370" t="s">
        <v>2477</v>
      </c>
      <c r="G56" s="358" t="s">
        <v>2365</v>
      </c>
      <c r="H56" s="351"/>
      <c r="I56" s="493">
        <f t="shared" si="20"/>
        <v>494</v>
      </c>
      <c r="J56" s="493">
        <v>462</v>
      </c>
      <c r="K56" s="493">
        <v>0</v>
      </c>
      <c r="L56" s="493">
        <v>9</v>
      </c>
      <c r="M56" s="493">
        <v>23</v>
      </c>
      <c r="N56" s="494" t="s">
        <v>2469</v>
      </c>
      <c r="O56" s="493">
        <f t="shared" si="16"/>
        <v>494</v>
      </c>
      <c r="P56" s="493">
        <v>462</v>
      </c>
      <c r="Q56" s="493"/>
      <c r="R56" s="493">
        <v>9</v>
      </c>
      <c r="S56" s="493">
        <v>23</v>
      </c>
      <c r="T56" s="493"/>
      <c r="U56" s="493"/>
      <c r="V56" s="493"/>
      <c r="W56" s="493"/>
      <c r="X56" s="493"/>
      <c r="Y56" s="493"/>
      <c r="Z56" s="493">
        <f t="shared" si="17"/>
        <v>494</v>
      </c>
      <c r="AA56" s="493">
        <v>462</v>
      </c>
      <c r="AB56" s="493"/>
      <c r="AC56" s="493">
        <v>9</v>
      </c>
      <c r="AD56" s="493"/>
      <c r="AE56" s="493">
        <v>23</v>
      </c>
      <c r="AF56" s="496">
        <f t="shared" si="18"/>
        <v>494</v>
      </c>
      <c r="AG56" s="493">
        <v>462</v>
      </c>
      <c r="AH56" s="352"/>
      <c r="AI56" s="352">
        <v>9</v>
      </c>
      <c r="AJ56" s="352"/>
      <c r="AK56" s="360">
        <v>23</v>
      </c>
      <c r="AL56" s="351" t="s">
        <v>2381</v>
      </c>
      <c r="AM56" s="367"/>
      <c r="AS56" s="307">
        <f t="shared" si="5"/>
        <v>0</v>
      </c>
      <c r="AT56" s="307">
        <f t="shared" si="6"/>
        <v>462</v>
      </c>
      <c r="AU56" s="307">
        <f t="shared" si="7"/>
        <v>0</v>
      </c>
      <c r="AV56" s="307">
        <f t="shared" si="8"/>
        <v>0</v>
      </c>
      <c r="AW56" s="307">
        <f t="shared" si="9"/>
        <v>0</v>
      </c>
    </row>
    <row r="57" spans="1:49" ht="40.5" hidden="1" customHeight="1" outlineLevel="1">
      <c r="A57" s="366">
        <v>28</v>
      </c>
      <c r="B57" s="371" t="s">
        <v>2479</v>
      </c>
      <c r="C57" s="371"/>
      <c r="D57" s="362" t="s">
        <v>2421</v>
      </c>
      <c r="E57" s="362" t="s">
        <v>2339</v>
      </c>
      <c r="F57" s="370" t="s">
        <v>2480</v>
      </c>
      <c r="G57" s="358" t="s">
        <v>2365</v>
      </c>
      <c r="H57" s="351"/>
      <c r="I57" s="493">
        <f t="shared" si="20"/>
        <v>494</v>
      </c>
      <c r="J57" s="493">
        <v>462</v>
      </c>
      <c r="K57" s="493">
        <v>0</v>
      </c>
      <c r="L57" s="493">
        <v>9</v>
      </c>
      <c r="M57" s="493">
        <v>23</v>
      </c>
      <c r="N57" s="494" t="s">
        <v>2469</v>
      </c>
      <c r="O57" s="493">
        <f t="shared" si="16"/>
        <v>494</v>
      </c>
      <c r="P57" s="493">
        <v>462</v>
      </c>
      <c r="Q57" s="493">
        <v>0</v>
      </c>
      <c r="R57" s="493">
        <v>9</v>
      </c>
      <c r="S57" s="493">
        <v>23</v>
      </c>
      <c r="T57" s="493"/>
      <c r="U57" s="493"/>
      <c r="V57" s="493"/>
      <c r="W57" s="493"/>
      <c r="X57" s="493"/>
      <c r="Y57" s="493"/>
      <c r="Z57" s="493">
        <f t="shared" si="17"/>
        <v>494</v>
      </c>
      <c r="AA57" s="493">
        <v>462</v>
      </c>
      <c r="AB57" s="493"/>
      <c r="AC57" s="493">
        <v>9</v>
      </c>
      <c r="AD57" s="493"/>
      <c r="AE57" s="493">
        <v>23</v>
      </c>
      <c r="AF57" s="496">
        <f t="shared" si="18"/>
        <v>494</v>
      </c>
      <c r="AG57" s="493">
        <v>462</v>
      </c>
      <c r="AH57" s="352"/>
      <c r="AI57" s="352">
        <v>9</v>
      </c>
      <c r="AJ57" s="352"/>
      <c r="AK57" s="360">
        <v>23</v>
      </c>
      <c r="AL57" s="351" t="s">
        <v>2381</v>
      </c>
      <c r="AM57" s="367"/>
      <c r="AS57" s="307">
        <f t="shared" si="5"/>
        <v>0</v>
      </c>
      <c r="AT57" s="307">
        <f t="shared" si="6"/>
        <v>462</v>
      </c>
      <c r="AU57" s="307">
        <f t="shared" si="7"/>
        <v>0</v>
      </c>
      <c r="AV57" s="307">
        <f t="shared" si="8"/>
        <v>0</v>
      </c>
      <c r="AW57" s="307">
        <f t="shared" si="9"/>
        <v>0</v>
      </c>
    </row>
    <row r="58" spans="1:49" ht="40.5" hidden="1" customHeight="1" outlineLevel="1">
      <c r="A58" s="366">
        <v>29</v>
      </c>
      <c r="B58" s="369" t="s">
        <v>2481</v>
      </c>
      <c r="C58" s="369"/>
      <c r="D58" s="362" t="s">
        <v>2425</v>
      </c>
      <c r="E58" s="362" t="s">
        <v>2426</v>
      </c>
      <c r="F58" s="370" t="s">
        <v>2480</v>
      </c>
      <c r="G58" s="358" t="s">
        <v>2365</v>
      </c>
      <c r="H58" s="351"/>
      <c r="I58" s="493">
        <f t="shared" si="20"/>
        <v>494</v>
      </c>
      <c r="J58" s="493">
        <v>462</v>
      </c>
      <c r="K58" s="493">
        <v>0</v>
      </c>
      <c r="L58" s="493">
        <v>9</v>
      </c>
      <c r="M58" s="493">
        <v>23</v>
      </c>
      <c r="N58" s="494" t="s">
        <v>2469</v>
      </c>
      <c r="O58" s="493">
        <f t="shared" si="16"/>
        <v>494</v>
      </c>
      <c r="P58" s="493">
        <v>462</v>
      </c>
      <c r="Q58" s="493">
        <v>0</v>
      </c>
      <c r="R58" s="493">
        <v>9</v>
      </c>
      <c r="S58" s="493">
        <v>23</v>
      </c>
      <c r="T58" s="493"/>
      <c r="U58" s="493"/>
      <c r="V58" s="493"/>
      <c r="W58" s="493"/>
      <c r="X58" s="493"/>
      <c r="Y58" s="493"/>
      <c r="Z58" s="493">
        <f t="shared" si="17"/>
        <v>494</v>
      </c>
      <c r="AA58" s="493">
        <v>462</v>
      </c>
      <c r="AB58" s="493"/>
      <c r="AC58" s="493">
        <v>9</v>
      </c>
      <c r="AD58" s="493"/>
      <c r="AE58" s="493">
        <v>23</v>
      </c>
      <c r="AF58" s="496">
        <f t="shared" si="18"/>
        <v>494</v>
      </c>
      <c r="AG58" s="493">
        <v>462</v>
      </c>
      <c r="AH58" s="352"/>
      <c r="AI58" s="352">
        <v>9</v>
      </c>
      <c r="AJ58" s="352"/>
      <c r="AK58" s="360">
        <v>23</v>
      </c>
      <c r="AL58" s="351" t="s">
        <v>2381</v>
      </c>
      <c r="AM58" s="367"/>
      <c r="AS58" s="307">
        <f t="shared" si="5"/>
        <v>0</v>
      </c>
      <c r="AT58" s="307">
        <f t="shared" si="6"/>
        <v>462</v>
      </c>
      <c r="AU58" s="307">
        <f t="shared" si="7"/>
        <v>0</v>
      </c>
      <c r="AV58" s="307">
        <f t="shared" si="8"/>
        <v>0</v>
      </c>
      <c r="AW58" s="307">
        <f t="shared" si="9"/>
        <v>0</v>
      </c>
    </row>
    <row r="59" spans="1:49" ht="40.5" hidden="1" customHeight="1" outlineLevel="1">
      <c r="A59" s="366">
        <v>30</v>
      </c>
      <c r="B59" s="369" t="s">
        <v>2482</v>
      </c>
      <c r="C59" s="369"/>
      <c r="D59" s="362" t="s">
        <v>2388</v>
      </c>
      <c r="E59" s="362" t="s">
        <v>2389</v>
      </c>
      <c r="F59" s="370" t="s">
        <v>2480</v>
      </c>
      <c r="G59" s="358" t="s">
        <v>2365</v>
      </c>
      <c r="H59" s="351"/>
      <c r="I59" s="493">
        <f t="shared" si="20"/>
        <v>494</v>
      </c>
      <c r="J59" s="493">
        <v>462</v>
      </c>
      <c r="K59" s="493">
        <v>0</v>
      </c>
      <c r="L59" s="493">
        <v>9</v>
      </c>
      <c r="M59" s="493">
        <v>23</v>
      </c>
      <c r="N59" s="494" t="s">
        <v>2469</v>
      </c>
      <c r="O59" s="493">
        <f t="shared" si="16"/>
        <v>494</v>
      </c>
      <c r="P59" s="493">
        <v>462</v>
      </c>
      <c r="Q59" s="493">
        <v>0</v>
      </c>
      <c r="R59" s="493">
        <v>9</v>
      </c>
      <c r="S59" s="493">
        <v>23</v>
      </c>
      <c r="T59" s="493"/>
      <c r="U59" s="493"/>
      <c r="V59" s="493"/>
      <c r="W59" s="493"/>
      <c r="X59" s="493"/>
      <c r="Y59" s="493"/>
      <c r="Z59" s="493">
        <f t="shared" si="17"/>
        <v>494</v>
      </c>
      <c r="AA59" s="493">
        <v>462</v>
      </c>
      <c r="AB59" s="493"/>
      <c r="AC59" s="493">
        <v>9</v>
      </c>
      <c r="AD59" s="493"/>
      <c r="AE59" s="493">
        <v>23</v>
      </c>
      <c r="AF59" s="496">
        <f t="shared" si="18"/>
        <v>494</v>
      </c>
      <c r="AG59" s="493">
        <v>462</v>
      </c>
      <c r="AH59" s="352"/>
      <c r="AI59" s="352">
        <v>9</v>
      </c>
      <c r="AJ59" s="352"/>
      <c r="AK59" s="360">
        <v>23</v>
      </c>
      <c r="AL59" s="351" t="s">
        <v>2381</v>
      </c>
      <c r="AM59" s="367"/>
      <c r="AS59" s="307">
        <f t="shared" si="5"/>
        <v>0</v>
      </c>
      <c r="AT59" s="307">
        <f t="shared" si="6"/>
        <v>462</v>
      </c>
      <c r="AU59" s="307">
        <f t="shared" si="7"/>
        <v>0</v>
      </c>
      <c r="AV59" s="307">
        <f t="shared" si="8"/>
        <v>0</v>
      </c>
      <c r="AW59" s="307">
        <f t="shared" si="9"/>
        <v>0</v>
      </c>
    </row>
    <row r="60" spans="1:49" ht="40.5" hidden="1" customHeight="1" outlineLevel="1">
      <c r="A60" s="366">
        <v>31</v>
      </c>
      <c r="B60" s="369" t="s">
        <v>2483</v>
      </c>
      <c r="C60" s="369"/>
      <c r="D60" s="362" t="s">
        <v>2393</v>
      </c>
      <c r="E60" s="362" t="s">
        <v>2394</v>
      </c>
      <c r="F60" s="370" t="s">
        <v>2480</v>
      </c>
      <c r="G60" s="358" t="s">
        <v>2365</v>
      </c>
      <c r="H60" s="351"/>
      <c r="I60" s="493">
        <f t="shared" si="20"/>
        <v>494</v>
      </c>
      <c r="J60" s="493">
        <v>462</v>
      </c>
      <c r="K60" s="493">
        <v>0</v>
      </c>
      <c r="L60" s="493">
        <v>9</v>
      </c>
      <c r="M60" s="493">
        <v>23</v>
      </c>
      <c r="N60" s="494" t="s">
        <v>2469</v>
      </c>
      <c r="O60" s="493">
        <f t="shared" si="16"/>
        <v>494</v>
      </c>
      <c r="P60" s="493">
        <v>462</v>
      </c>
      <c r="Q60" s="493">
        <v>0</v>
      </c>
      <c r="R60" s="493">
        <v>9</v>
      </c>
      <c r="S60" s="493">
        <v>23</v>
      </c>
      <c r="T60" s="493"/>
      <c r="U60" s="493"/>
      <c r="V60" s="493"/>
      <c r="W60" s="493"/>
      <c r="X60" s="493"/>
      <c r="Y60" s="493"/>
      <c r="Z60" s="493">
        <f t="shared" si="17"/>
        <v>494</v>
      </c>
      <c r="AA60" s="493">
        <v>462</v>
      </c>
      <c r="AB60" s="493"/>
      <c r="AC60" s="493">
        <v>9</v>
      </c>
      <c r="AD60" s="493"/>
      <c r="AE60" s="493">
        <v>23</v>
      </c>
      <c r="AF60" s="496">
        <f t="shared" si="18"/>
        <v>494</v>
      </c>
      <c r="AG60" s="493">
        <v>462</v>
      </c>
      <c r="AH60" s="352"/>
      <c r="AI60" s="352">
        <v>9</v>
      </c>
      <c r="AJ60" s="352"/>
      <c r="AK60" s="360">
        <v>23</v>
      </c>
      <c r="AL60" s="351" t="s">
        <v>2381</v>
      </c>
      <c r="AM60" s="367"/>
      <c r="AS60" s="307">
        <f t="shared" si="5"/>
        <v>0</v>
      </c>
      <c r="AT60" s="307">
        <f t="shared" si="6"/>
        <v>462</v>
      </c>
      <c r="AU60" s="307">
        <f t="shared" si="7"/>
        <v>0</v>
      </c>
      <c r="AV60" s="307">
        <f t="shared" si="8"/>
        <v>0</v>
      </c>
      <c r="AW60" s="307">
        <f t="shared" si="9"/>
        <v>0</v>
      </c>
    </row>
    <row r="61" spans="1:49" ht="40.5" hidden="1" customHeight="1" outlineLevel="1">
      <c r="A61" s="366">
        <v>32</v>
      </c>
      <c r="B61" s="369" t="s">
        <v>2484</v>
      </c>
      <c r="C61" s="369"/>
      <c r="D61" s="362" t="s">
        <v>2407</v>
      </c>
      <c r="E61" s="362" t="s">
        <v>2333</v>
      </c>
      <c r="F61" s="370" t="s">
        <v>2485</v>
      </c>
      <c r="G61" s="358" t="s">
        <v>2365</v>
      </c>
      <c r="H61" s="351"/>
      <c r="I61" s="493">
        <f t="shared" si="20"/>
        <v>333</v>
      </c>
      <c r="J61" s="493">
        <v>311</v>
      </c>
      <c r="K61" s="493">
        <v>0</v>
      </c>
      <c r="L61" s="493">
        <v>6</v>
      </c>
      <c r="M61" s="493">
        <v>16</v>
      </c>
      <c r="N61" s="494" t="s">
        <v>2469</v>
      </c>
      <c r="O61" s="493">
        <f t="shared" si="16"/>
        <v>333</v>
      </c>
      <c r="P61" s="493">
        <v>311</v>
      </c>
      <c r="Q61" s="493">
        <v>0</v>
      </c>
      <c r="R61" s="493">
        <v>6</v>
      </c>
      <c r="S61" s="493">
        <v>16</v>
      </c>
      <c r="T61" s="493"/>
      <c r="U61" s="493"/>
      <c r="V61" s="493"/>
      <c r="W61" s="493"/>
      <c r="X61" s="493"/>
      <c r="Y61" s="493"/>
      <c r="Z61" s="493">
        <f t="shared" si="17"/>
        <v>333</v>
      </c>
      <c r="AA61" s="493">
        <v>311</v>
      </c>
      <c r="AB61" s="493">
        <v>0</v>
      </c>
      <c r="AC61" s="493">
        <v>6</v>
      </c>
      <c r="AD61" s="493"/>
      <c r="AE61" s="493">
        <v>16</v>
      </c>
      <c r="AF61" s="496">
        <f t="shared" si="18"/>
        <v>333</v>
      </c>
      <c r="AG61" s="493">
        <v>311</v>
      </c>
      <c r="AH61" s="352">
        <f t="shared" ref="AH61:AH79" si="21">K61</f>
        <v>0</v>
      </c>
      <c r="AI61" s="352">
        <v>6</v>
      </c>
      <c r="AJ61" s="352"/>
      <c r="AK61" s="360">
        <v>16</v>
      </c>
      <c r="AL61" s="351" t="s">
        <v>2381</v>
      </c>
      <c r="AM61" s="367"/>
      <c r="AS61" s="307">
        <f t="shared" si="5"/>
        <v>0</v>
      </c>
      <c r="AT61" s="307">
        <f t="shared" si="6"/>
        <v>311</v>
      </c>
      <c r="AU61" s="307">
        <f t="shared" si="7"/>
        <v>0</v>
      </c>
      <c r="AV61" s="307">
        <f t="shared" si="8"/>
        <v>0</v>
      </c>
      <c r="AW61" s="307">
        <f t="shared" si="9"/>
        <v>0</v>
      </c>
    </row>
    <row r="62" spans="1:49" ht="40.5" hidden="1" customHeight="1" outlineLevel="1">
      <c r="A62" s="366">
        <v>33</v>
      </c>
      <c r="B62" s="369" t="s">
        <v>2486</v>
      </c>
      <c r="C62" s="369"/>
      <c r="D62" s="362" t="s">
        <v>2407</v>
      </c>
      <c r="E62" s="362" t="s">
        <v>2333</v>
      </c>
      <c r="F62" s="370" t="s">
        <v>2487</v>
      </c>
      <c r="G62" s="358" t="s">
        <v>2365</v>
      </c>
      <c r="H62" s="351"/>
      <c r="I62" s="493">
        <f t="shared" si="20"/>
        <v>161</v>
      </c>
      <c r="J62" s="493">
        <v>150</v>
      </c>
      <c r="K62" s="493">
        <v>0</v>
      </c>
      <c r="L62" s="493">
        <v>3</v>
      </c>
      <c r="M62" s="493">
        <v>8</v>
      </c>
      <c r="N62" s="494" t="s">
        <v>2469</v>
      </c>
      <c r="O62" s="493">
        <f t="shared" ref="O62:O83" si="22">SUM(P62:S62)</f>
        <v>161</v>
      </c>
      <c r="P62" s="493">
        <v>150</v>
      </c>
      <c r="Q62" s="493">
        <v>0</v>
      </c>
      <c r="R62" s="493">
        <v>3</v>
      </c>
      <c r="S62" s="493">
        <v>8</v>
      </c>
      <c r="T62" s="493"/>
      <c r="U62" s="493"/>
      <c r="V62" s="493"/>
      <c r="W62" s="493"/>
      <c r="X62" s="493"/>
      <c r="Y62" s="493"/>
      <c r="Z62" s="493">
        <f t="shared" ref="Z62:Z83" si="23">SUM(AA62:AE62)</f>
        <v>161</v>
      </c>
      <c r="AA62" s="493">
        <v>150</v>
      </c>
      <c r="AB62" s="493">
        <v>0</v>
      </c>
      <c r="AC62" s="493">
        <v>3</v>
      </c>
      <c r="AD62" s="493"/>
      <c r="AE62" s="493">
        <v>8</v>
      </c>
      <c r="AF62" s="496">
        <f t="shared" ref="AF62:AF83" si="24">SUM(AG62:AK62)</f>
        <v>161</v>
      </c>
      <c r="AG62" s="493">
        <v>150</v>
      </c>
      <c r="AH62" s="352">
        <f t="shared" si="21"/>
        <v>0</v>
      </c>
      <c r="AI62" s="352">
        <v>3</v>
      </c>
      <c r="AJ62" s="352"/>
      <c r="AK62" s="360">
        <v>8</v>
      </c>
      <c r="AL62" s="351" t="s">
        <v>2381</v>
      </c>
      <c r="AM62" s="367"/>
      <c r="AS62" s="307">
        <f t="shared" si="5"/>
        <v>0</v>
      </c>
      <c r="AT62" s="307">
        <f t="shared" si="6"/>
        <v>150</v>
      </c>
      <c r="AU62" s="307">
        <f t="shared" si="7"/>
        <v>0</v>
      </c>
      <c r="AV62" s="307">
        <f t="shared" si="8"/>
        <v>0</v>
      </c>
      <c r="AW62" s="307">
        <f t="shared" si="9"/>
        <v>0</v>
      </c>
    </row>
    <row r="63" spans="1:49" ht="40.5" hidden="1" customHeight="1" outlineLevel="1">
      <c r="A63" s="366">
        <v>34</v>
      </c>
      <c r="B63" s="369" t="s">
        <v>2488</v>
      </c>
      <c r="C63" s="369"/>
      <c r="D63" s="362" t="s">
        <v>2489</v>
      </c>
      <c r="E63" s="362" t="s">
        <v>2490</v>
      </c>
      <c r="F63" s="370" t="s">
        <v>2491</v>
      </c>
      <c r="G63" s="358" t="s">
        <v>2365</v>
      </c>
      <c r="H63" s="351"/>
      <c r="I63" s="493">
        <f t="shared" si="20"/>
        <v>494</v>
      </c>
      <c r="J63" s="493">
        <v>462</v>
      </c>
      <c r="K63" s="493">
        <v>0</v>
      </c>
      <c r="L63" s="493">
        <v>9</v>
      </c>
      <c r="M63" s="493">
        <v>23</v>
      </c>
      <c r="N63" s="494" t="s">
        <v>2469</v>
      </c>
      <c r="O63" s="493">
        <f t="shared" si="22"/>
        <v>494</v>
      </c>
      <c r="P63" s="493">
        <v>462</v>
      </c>
      <c r="Q63" s="493">
        <v>0</v>
      </c>
      <c r="R63" s="493">
        <v>9</v>
      </c>
      <c r="S63" s="493">
        <v>23</v>
      </c>
      <c r="T63" s="493"/>
      <c r="U63" s="493"/>
      <c r="V63" s="493"/>
      <c r="W63" s="493"/>
      <c r="X63" s="493"/>
      <c r="Y63" s="493"/>
      <c r="Z63" s="493">
        <f t="shared" si="23"/>
        <v>494</v>
      </c>
      <c r="AA63" s="493">
        <v>462</v>
      </c>
      <c r="AB63" s="493">
        <v>0</v>
      </c>
      <c r="AC63" s="493">
        <v>9</v>
      </c>
      <c r="AD63" s="493"/>
      <c r="AE63" s="493">
        <v>23</v>
      </c>
      <c r="AF63" s="496">
        <f t="shared" si="24"/>
        <v>494</v>
      </c>
      <c r="AG63" s="493">
        <v>462</v>
      </c>
      <c r="AH63" s="352">
        <f t="shared" si="21"/>
        <v>0</v>
      </c>
      <c r="AI63" s="352">
        <v>9</v>
      </c>
      <c r="AJ63" s="352"/>
      <c r="AK63" s="360">
        <v>23</v>
      </c>
      <c r="AL63" s="351" t="s">
        <v>2381</v>
      </c>
      <c r="AM63" s="367"/>
      <c r="AS63" s="307">
        <f t="shared" si="5"/>
        <v>0</v>
      </c>
      <c r="AT63" s="307">
        <f t="shared" si="6"/>
        <v>462</v>
      </c>
      <c r="AU63" s="307">
        <f t="shared" si="7"/>
        <v>0</v>
      </c>
      <c r="AV63" s="307">
        <f t="shared" si="8"/>
        <v>0</v>
      </c>
      <c r="AW63" s="307">
        <f t="shared" si="9"/>
        <v>0</v>
      </c>
    </row>
    <row r="64" spans="1:49" ht="40.5" hidden="1" customHeight="1" outlineLevel="1">
      <c r="A64" s="366">
        <v>35</v>
      </c>
      <c r="B64" s="369" t="s">
        <v>2492</v>
      </c>
      <c r="C64" s="369"/>
      <c r="D64" s="362" t="s">
        <v>2411</v>
      </c>
      <c r="E64" s="362" t="s">
        <v>2412</v>
      </c>
      <c r="F64" s="370" t="s">
        <v>2491</v>
      </c>
      <c r="G64" s="358" t="s">
        <v>2365</v>
      </c>
      <c r="H64" s="351"/>
      <c r="I64" s="493">
        <f t="shared" si="20"/>
        <v>494</v>
      </c>
      <c r="J64" s="493">
        <v>462</v>
      </c>
      <c r="K64" s="493">
        <v>0</v>
      </c>
      <c r="L64" s="493">
        <v>9</v>
      </c>
      <c r="M64" s="493">
        <v>23</v>
      </c>
      <c r="N64" s="494" t="s">
        <v>2469</v>
      </c>
      <c r="O64" s="493">
        <f t="shared" si="22"/>
        <v>494</v>
      </c>
      <c r="P64" s="493">
        <v>462</v>
      </c>
      <c r="Q64" s="493">
        <v>0</v>
      </c>
      <c r="R64" s="493">
        <v>9</v>
      </c>
      <c r="S64" s="493">
        <v>23</v>
      </c>
      <c r="T64" s="493"/>
      <c r="U64" s="493"/>
      <c r="V64" s="493"/>
      <c r="W64" s="493"/>
      <c r="X64" s="493"/>
      <c r="Y64" s="493"/>
      <c r="Z64" s="493">
        <f t="shared" si="23"/>
        <v>494</v>
      </c>
      <c r="AA64" s="493">
        <v>462</v>
      </c>
      <c r="AB64" s="493">
        <v>0</v>
      </c>
      <c r="AC64" s="493">
        <v>9</v>
      </c>
      <c r="AD64" s="493"/>
      <c r="AE64" s="493">
        <v>23</v>
      </c>
      <c r="AF64" s="496">
        <f t="shared" si="24"/>
        <v>494</v>
      </c>
      <c r="AG64" s="493">
        <v>462</v>
      </c>
      <c r="AH64" s="352">
        <f t="shared" si="21"/>
        <v>0</v>
      </c>
      <c r="AI64" s="352">
        <v>9</v>
      </c>
      <c r="AJ64" s="352"/>
      <c r="AK64" s="360">
        <v>23</v>
      </c>
      <c r="AL64" s="351" t="s">
        <v>2381</v>
      </c>
      <c r="AM64" s="367"/>
      <c r="AS64" s="307">
        <f t="shared" si="5"/>
        <v>0</v>
      </c>
      <c r="AT64" s="307">
        <f t="shared" si="6"/>
        <v>462</v>
      </c>
      <c r="AU64" s="307">
        <f t="shared" si="7"/>
        <v>0</v>
      </c>
      <c r="AV64" s="307">
        <f t="shared" si="8"/>
        <v>0</v>
      </c>
      <c r="AW64" s="307">
        <f t="shared" si="9"/>
        <v>0</v>
      </c>
    </row>
    <row r="65" spans="1:49" ht="40.5" hidden="1" customHeight="1" outlineLevel="1">
      <c r="A65" s="366">
        <v>36</v>
      </c>
      <c r="B65" s="369" t="s">
        <v>2493</v>
      </c>
      <c r="C65" s="369"/>
      <c r="D65" s="362" t="s">
        <v>2416</v>
      </c>
      <c r="E65" s="362" t="s">
        <v>2417</v>
      </c>
      <c r="F65" s="370" t="s">
        <v>2491</v>
      </c>
      <c r="G65" s="358" t="s">
        <v>2365</v>
      </c>
      <c r="H65" s="351"/>
      <c r="I65" s="493">
        <f t="shared" si="20"/>
        <v>494</v>
      </c>
      <c r="J65" s="493">
        <v>462</v>
      </c>
      <c r="K65" s="493">
        <v>0</v>
      </c>
      <c r="L65" s="493">
        <v>9</v>
      </c>
      <c r="M65" s="493">
        <v>23</v>
      </c>
      <c r="N65" s="494" t="s">
        <v>2469</v>
      </c>
      <c r="O65" s="493">
        <f t="shared" si="22"/>
        <v>494</v>
      </c>
      <c r="P65" s="493">
        <v>462</v>
      </c>
      <c r="Q65" s="493">
        <v>0</v>
      </c>
      <c r="R65" s="493">
        <v>9</v>
      </c>
      <c r="S65" s="493">
        <v>23</v>
      </c>
      <c r="T65" s="493"/>
      <c r="U65" s="493"/>
      <c r="V65" s="493"/>
      <c r="W65" s="493"/>
      <c r="X65" s="493"/>
      <c r="Y65" s="493"/>
      <c r="Z65" s="493">
        <f t="shared" si="23"/>
        <v>494</v>
      </c>
      <c r="AA65" s="493">
        <v>462</v>
      </c>
      <c r="AB65" s="493">
        <v>0</v>
      </c>
      <c r="AC65" s="493">
        <v>9</v>
      </c>
      <c r="AD65" s="493"/>
      <c r="AE65" s="493">
        <v>23</v>
      </c>
      <c r="AF65" s="496">
        <f t="shared" si="24"/>
        <v>494</v>
      </c>
      <c r="AG65" s="493">
        <v>462</v>
      </c>
      <c r="AH65" s="352">
        <f t="shared" si="21"/>
        <v>0</v>
      </c>
      <c r="AI65" s="352">
        <f>L65</f>
        <v>9</v>
      </c>
      <c r="AJ65" s="352"/>
      <c r="AK65" s="360">
        <f>AE65</f>
        <v>23</v>
      </c>
      <c r="AL65" s="351" t="s">
        <v>2381</v>
      </c>
      <c r="AM65" s="367"/>
      <c r="AS65" s="307">
        <f t="shared" si="5"/>
        <v>0</v>
      </c>
      <c r="AT65" s="307">
        <f t="shared" si="6"/>
        <v>462</v>
      </c>
      <c r="AU65" s="307">
        <f t="shared" si="7"/>
        <v>0</v>
      </c>
      <c r="AV65" s="307">
        <f t="shared" si="8"/>
        <v>0</v>
      </c>
      <c r="AW65" s="307">
        <f t="shared" si="9"/>
        <v>0</v>
      </c>
    </row>
    <row r="66" spans="1:49" ht="40.5" hidden="1" customHeight="1" outlineLevel="1">
      <c r="A66" s="366">
        <v>37</v>
      </c>
      <c r="B66" s="372" t="s">
        <v>2494</v>
      </c>
      <c r="C66" s="372"/>
      <c r="D66" s="373" t="s">
        <v>2473</v>
      </c>
      <c r="E66" s="373" t="s">
        <v>2474</v>
      </c>
      <c r="F66" s="358"/>
      <c r="G66" s="358" t="s">
        <v>2371</v>
      </c>
      <c r="H66" s="351"/>
      <c r="I66" s="493">
        <f t="shared" si="20"/>
        <v>1923</v>
      </c>
      <c r="J66" s="493">
        <v>1717</v>
      </c>
      <c r="K66" s="493"/>
      <c r="L66" s="493">
        <v>34</v>
      </c>
      <c r="M66" s="493">
        <v>172</v>
      </c>
      <c r="N66" s="494"/>
      <c r="O66" s="493">
        <f t="shared" si="22"/>
        <v>0</v>
      </c>
      <c r="P66" s="493"/>
      <c r="Q66" s="493"/>
      <c r="R66" s="493"/>
      <c r="S66" s="493"/>
      <c r="T66" s="493"/>
      <c r="U66" s="493"/>
      <c r="V66" s="493"/>
      <c r="W66" s="493"/>
      <c r="X66" s="493"/>
      <c r="Y66" s="493"/>
      <c r="Z66" s="493">
        <f t="shared" si="23"/>
        <v>1923</v>
      </c>
      <c r="AA66" s="493">
        <v>1717</v>
      </c>
      <c r="AB66" s="493">
        <v>0</v>
      </c>
      <c r="AC66" s="493">
        <v>34</v>
      </c>
      <c r="AD66" s="493"/>
      <c r="AE66" s="493">
        <v>172</v>
      </c>
      <c r="AF66" s="496">
        <f t="shared" si="24"/>
        <v>1923</v>
      </c>
      <c r="AG66" s="496">
        <v>1717</v>
      </c>
      <c r="AH66" s="360">
        <f t="shared" si="21"/>
        <v>0</v>
      </c>
      <c r="AI66" s="360">
        <v>34</v>
      </c>
      <c r="AJ66" s="360"/>
      <c r="AK66" s="360">
        <v>172</v>
      </c>
      <c r="AL66" s="351" t="s">
        <v>2381</v>
      </c>
      <c r="AS66" s="307">
        <f t="shared" si="5"/>
        <v>0</v>
      </c>
      <c r="AT66" s="307">
        <f t="shared" si="6"/>
        <v>1717</v>
      </c>
      <c r="AU66" s="307">
        <f t="shared" si="7"/>
        <v>0</v>
      </c>
      <c r="AV66" s="307">
        <f t="shared" si="8"/>
        <v>0</v>
      </c>
      <c r="AW66" s="307">
        <f t="shared" si="9"/>
        <v>0</v>
      </c>
    </row>
    <row r="67" spans="1:49" ht="40.5" hidden="1" customHeight="1" outlineLevel="1">
      <c r="A67" s="366">
        <v>38</v>
      </c>
      <c r="B67" s="372" t="s">
        <v>2495</v>
      </c>
      <c r="C67" s="372"/>
      <c r="D67" s="373" t="s">
        <v>2383</v>
      </c>
      <c r="E67" s="373" t="s">
        <v>2384</v>
      </c>
      <c r="F67" s="358"/>
      <c r="G67" s="358" t="s">
        <v>2371</v>
      </c>
      <c r="H67" s="351"/>
      <c r="I67" s="493">
        <f t="shared" si="20"/>
        <v>1923</v>
      </c>
      <c r="J67" s="493">
        <v>1717</v>
      </c>
      <c r="K67" s="493"/>
      <c r="L67" s="493">
        <v>34</v>
      </c>
      <c r="M67" s="493">
        <v>172</v>
      </c>
      <c r="N67" s="494"/>
      <c r="O67" s="493">
        <f t="shared" si="22"/>
        <v>0</v>
      </c>
      <c r="P67" s="493"/>
      <c r="Q67" s="493"/>
      <c r="R67" s="493"/>
      <c r="S67" s="493"/>
      <c r="T67" s="493"/>
      <c r="U67" s="493"/>
      <c r="V67" s="493"/>
      <c r="W67" s="493"/>
      <c r="X67" s="493"/>
      <c r="Y67" s="493"/>
      <c r="Z67" s="493">
        <f t="shared" si="23"/>
        <v>1923</v>
      </c>
      <c r="AA67" s="493">
        <v>1717</v>
      </c>
      <c r="AB67" s="493">
        <v>0</v>
      </c>
      <c r="AC67" s="493">
        <v>34</v>
      </c>
      <c r="AD67" s="493"/>
      <c r="AE67" s="493">
        <v>172</v>
      </c>
      <c r="AF67" s="496">
        <f t="shared" si="24"/>
        <v>1923</v>
      </c>
      <c r="AG67" s="496">
        <f>J67</f>
        <v>1717</v>
      </c>
      <c r="AH67" s="360">
        <f t="shared" si="21"/>
        <v>0</v>
      </c>
      <c r="AI67" s="360">
        <f>L67</f>
        <v>34</v>
      </c>
      <c r="AJ67" s="360"/>
      <c r="AK67" s="360">
        <f>AE67</f>
        <v>172</v>
      </c>
      <c r="AL67" s="351" t="s">
        <v>2381</v>
      </c>
      <c r="AS67" s="307">
        <f t="shared" si="5"/>
        <v>0</v>
      </c>
      <c r="AT67" s="307">
        <f t="shared" si="6"/>
        <v>1717</v>
      </c>
      <c r="AU67" s="307">
        <f t="shared" si="7"/>
        <v>0</v>
      </c>
      <c r="AV67" s="307">
        <f t="shared" si="8"/>
        <v>0</v>
      </c>
      <c r="AW67" s="307">
        <f t="shared" si="9"/>
        <v>0</v>
      </c>
    </row>
    <row r="68" spans="1:49" ht="40.5" hidden="1" customHeight="1" outlineLevel="1">
      <c r="A68" s="366">
        <v>39</v>
      </c>
      <c r="B68" s="372" t="s">
        <v>2496</v>
      </c>
      <c r="C68" s="372"/>
      <c r="D68" s="373" t="s">
        <v>2376</v>
      </c>
      <c r="E68" s="373" t="s">
        <v>2349</v>
      </c>
      <c r="F68" s="358"/>
      <c r="G68" s="358" t="s">
        <v>2371</v>
      </c>
      <c r="H68" s="351"/>
      <c r="I68" s="493">
        <f t="shared" si="20"/>
        <v>1923</v>
      </c>
      <c r="J68" s="493">
        <v>1717</v>
      </c>
      <c r="K68" s="493"/>
      <c r="L68" s="493">
        <v>34</v>
      </c>
      <c r="M68" s="493">
        <v>172</v>
      </c>
      <c r="N68" s="494"/>
      <c r="O68" s="493">
        <f t="shared" si="22"/>
        <v>0</v>
      </c>
      <c r="P68" s="493"/>
      <c r="Q68" s="493"/>
      <c r="R68" s="493"/>
      <c r="S68" s="493"/>
      <c r="T68" s="493"/>
      <c r="U68" s="493"/>
      <c r="V68" s="493"/>
      <c r="W68" s="493"/>
      <c r="X68" s="493"/>
      <c r="Y68" s="493"/>
      <c r="Z68" s="493">
        <f t="shared" si="23"/>
        <v>1923</v>
      </c>
      <c r="AA68" s="493">
        <v>1717</v>
      </c>
      <c r="AB68" s="493">
        <v>0</v>
      </c>
      <c r="AC68" s="493">
        <v>34</v>
      </c>
      <c r="AD68" s="493"/>
      <c r="AE68" s="493">
        <v>172</v>
      </c>
      <c r="AF68" s="496">
        <f t="shared" si="24"/>
        <v>1923</v>
      </c>
      <c r="AG68" s="496">
        <v>1717</v>
      </c>
      <c r="AH68" s="360">
        <f t="shared" si="21"/>
        <v>0</v>
      </c>
      <c r="AI68" s="360">
        <v>34</v>
      </c>
      <c r="AJ68" s="360"/>
      <c r="AK68" s="360">
        <v>172</v>
      </c>
      <c r="AL68" s="351" t="s">
        <v>2381</v>
      </c>
      <c r="AS68" s="307">
        <f t="shared" si="5"/>
        <v>0</v>
      </c>
      <c r="AT68" s="307">
        <f t="shared" si="6"/>
        <v>1717</v>
      </c>
      <c r="AU68" s="307">
        <f t="shared" si="7"/>
        <v>0</v>
      </c>
      <c r="AV68" s="307">
        <f t="shared" si="8"/>
        <v>0</v>
      </c>
      <c r="AW68" s="307">
        <f t="shared" si="9"/>
        <v>0</v>
      </c>
    </row>
    <row r="69" spans="1:49" ht="40.5" hidden="1" customHeight="1" outlineLevel="1">
      <c r="A69" s="366">
        <v>40</v>
      </c>
      <c r="B69" s="372" t="s">
        <v>2497</v>
      </c>
      <c r="C69" s="372"/>
      <c r="D69" s="373" t="s">
        <v>2421</v>
      </c>
      <c r="E69" s="373" t="s">
        <v>2339</v>
      </c>
      <c r="F69" s="358"/>
      <c r="G69" s="358" t="s">
        <v>2371</v>
      </c>
      <c r="H69" s="351"/>
      <c r="I69" s="493">
        <f t="shared" si="20"/>
        <v>1923</v>
      </c>
      <c r="J69" s="493">
        <v>1717</v>
      </c>
      <c r="K69" s="493"/>
      <c r="L69" s="493">
        <v>34</v>
      </c>
      <c r="M69" s="493">
        <v>172</v>
      </c>
      <c r="N69" s="494"/>
      <c r="O69" s="493">
        <f t="shared" si="22"/>
        <v>0</v>
      </c>
      <c r="P69" s="493"/>
      <c r="Q69" s="493"/>
      <c r="R69" s="493"/>
      <c r="S69" s="493"/>
      <c r="T69" s="493"/>
      <c r="U69" s="493"/>
      <c r="V69" s="493"/>
      <c r="W69" s="493"/>
      <c r="X69" s="493"/>
      <c r="Y69" s="493"/>
      <c r="Z69" s="493">
        <f t="shared" si="23"/>
        <v>1923</v>
      </c>
      <c r="AA69" s="493">
        <v>1717</v>
      </c>
      <c r="AB69" s="493">
        <v>0</v>
      </c>
      <c r="AC69" s="493">
        <v>34</v>
      </c>
      <c r="AD69" s="493"/>
      <c r="AE69" s="493">
        <v>172</v>
      </c>
      <c r="AF69" s="496">
        <f t="shared" si="24"/>
        <v>1923</v>
      </c>
      <c r="AG69" s="496">
        <v>1717</v>
      </c>
      <c r="AH69" s="360">
        <f t="shared" si="21"/>
        <v>0</v>
      </c>
      <c r="AI69" s="360">
        <v>34</v>
      </c>
      <c r="AJ69" s="360"/>
      <c r="AK69" s="360">
        <v>172</v>
      </c>
      <c r="AL69" s="351" t="s">
        <v>2381</v>
      </c>
      <c r="AS69" s="307">
        <f t="shared" si="5"/>
        <v>0</v>
      </c>
      <c r="AT69" s="307">
        <f t="shared" si="6"/>
        <v>1717</v>
      </c>
      <c r="AU69" s="307">
        <f t="shared" si="7"/>
        <v>0</v>
      </c>
      <c r="AV69" s="307">
        <f t="shared" si="8"/>
        <v>0</v>
      </c>
      <c r="AW69" s="307">
        <f t="shared" si="9"/>
        <v>0</v>
      </c>
    </row>
    <row r="70" spans="1:49" ht="40.5" hidden="1" customHeight="1" outlineLevel="1">
      <c r="A70" s="366">
        <v>41</v>
      </c>
      <c r="B70" s="372" t="s">
        <v>2481</v>
      </c>
      <c r="C70" s="372"/>
      <c r="D70" s="373" t="s">
        <v>2425</v>
      </c>
      <c r="E70" s="373" t="s">
        <v>2426</v>
      </c>
      <c r="F70" s="358"/>
      <c r="G70" s="358" t="s">
        <v>2371</v>
      </c>
      <c r="H70" s="351"/>
      <c r="I70" s="493">
        <f t="shared" si="20"/>
        <v>927</v>
      </c>
      <c r="J70" s="493">
        <v>859</v>
      </c>
      <c r="K70" s="493"/>
      <c r="L70" s="493">
        <v>11</v>
      </c>
      <c r="M70" s="493">
        <v>57</v>
      </c>
      <c r="N70" s="494"/>
      <c r="O70" s="493">
        <f t="shared" si="22"/>
        <v>0</v>
      </c>
      <c r="P70" s="493"/>
      <c r="Q70" s="493"/>
      <c r="R70" s="493"/>
      <c r="S70" s="493"/>
      <c r="T70" s="493"/>
      <c r="U70" s="493"/>
      <c r="V70" s="493"/>
      <c r="W70" s="493"/>
      <c r="X70" s="493"/>
      <c r="Y70" s="493"/>
      <c r="Z70" s="493">
        <f t="shared" si="23"/>
        <v>927</v>
      </c>
      <c r="AA70" s="493">
        <v>859</v>
      </c>
      <c r="AB70" s="493">
        <v>0</v>
      </c>
      <c r="AC70" s="493">
        <v>11</v>
      </c>
      <c r="AD70" s="493"/>
      <c r="AE70" s="493">
        <v>57</v>
      </c>
      <c r="AF70" s="496">
        <f t="shared" si="24"/>
        <v>927</v>
      </c>
      <c r="AG70" s="496">
        <v>859</v>
      </c>
      <c r="AH70" s="360">
        <f t="shared" si="21"/>
        <v>0</v>
      </c>
      <c r="AI70" s="360">
        <v>11</v>
      </c>
      <c r="AJ70" s="360"/>
      <c r="AK70" s="360">
        <v>57</v>
      </c>
      <c r="AL70" s="351" t="s">
        <v>2381</v>
      </c>
      <c r="AS70" s="307">
        <f t="shared" si="5"/>
        <v>0</v>
      </c>
      <c r="AT70" s="307">
        <f t="shared" si="6"/>
        <v>859</v>
      </c>
      <c r="AU70" s="307">
        <f t="shared" si="7"/>
        <v>0</v>
      </c>
      <c r="AV70" s="307">
        <f t="shared" si="8"/>
        <v>0</v>
      </c>
      <c r="AW70" s="307">
        <f t="shared" si="9"/>
        <v>0</v>
      </c>
    </row>
    <row r="71" spans="1:49" s="380" customFormat="1" ht="40.5" hidden="1" customHeight="1" outlineLevel="1">
      <c r="A71" s="374">
        <v>42</v>
      </c>
      <c r="B71" s="375" t="s">
        <v>2498</v>
      </c>
      <c r="C71" s="375"/>
      <c r="D71" s="376" t="s">
        <v>2388</v>
      </c>
      <c r="E71" s="376" t="s">
        <v>2389</v>
      </c>
      <c r="F71" s="377"/>
      <c r="G71" s="377" t="s">
        <v>2371</v>
      </c>
      <c r="H71" s="378"/>
      <c r="I71" s="499">
        <f t="shared" si="20"/>
        <v>1691</v>
      </c>
      <c r="J71" s="503">
        <f>1717-232</f>
        <v>1485</v>
      </c>
      <c r="K71" s="499"/>
      <c r="L71" s="499">
        <v>34</v>
      </c>
      <c r="M71" s="499">
        <v>172</v>
      </c>
      <c r="N71" s="504"/>
      <c r="O71" s="499">
        <f t="shared" si="22"/>
        <v>0</v>
      </c>
      <c r="P71" s="499"/>
      <c r="Q71" s="499"/>
      <c r="R71" s="499"/>
      <c r="S71" s="499"/>
      <c r="T71" s="499"/>
      <c r="U71" s="499"/>
      <c r="V71" s="499"/>
      <c r="W71" s="499"/>
      <c r="X71" s="499"/>
      <c r="Y71" s="499"/>
      <c r="Z71" s="499">
        <f t="shared" si="23"/>
        <v>1923</v>
      </c>
      <c r="AA71" s="499">
        <v>1717</v>
      </c>
      <c r="AB71" s="499">
        <v>0</v>
      </c>
      <c r="AC71" s="499">
        <v>34</v>
      </c>
      <c r="AD71" s="499"/>
      <c r="AE71" s="499">
        <v>172</v>
      </c>
      <c r="AF71" s="505">
        <f t="shared" si="24"/>
        <v>1691</v>
      </c>
      <c r="AG71" s="506">
        <f>J71</f>
        <v>1485</v>
      </c>
      <c r="AH71" s="379">
        <f t="shared" si="21"/>
        <v>0</v>
      </c>
      <c r="AI71" s="379">
        <f>L71</f>
        <v>34</v>
      </c>
      <c r="AJ71" s="379"/>
      <c r="AK71" s="379">
        <f>AE71</f>
        <v>172</v>
      </c>
      <c r="AL71" s="378" t="s">
        <v>2381</v>
      </c>
      <c r="AS71" s="381">
        <f t="shared" si="5"/>
        <v>0</v>
      </c>
      <c r="AT71" s="307">
        <f t="shared" si="6"/>
        <v>1485</v>
      </c>
      <c r="AU71" s="307">
        <f t="shared" si="7"/>
        <v>0</v>
      </c>
      <c r="AV71" s="307">
        <f t="shared" si="8"/>
        <v>0</v>
      </c>
      <c r="AW71" s="307">
        <f t="shared" si="9"/>
        <v>0</v>
      </c>
    </row>
    <row r="72" spans="1:49" ht="40.5" hidden="1" customHeight="1" outlineLevel="1">
      <c r="A72" s="366">
        <v>43</v>
      </c>
      <c r="B72" s="372" t="s">
        <v>2499</v>
      </c>
      <c r="C72" s="372"/>
      <c r="D72" s="373" t="s">
        <v>2393</v>
      </c>
      <c r="E72" s="373" t="s">
        <v>2394</v>
      </c>
      <c r="F72" s="358"/>
      <c r="G72" s="358" t="s">
        <v>2371</v>
      </c>
      <c r="H72" s="351"/>
      <c r="I72" s="493">
        <f t="shared" si="20"/>
        <v>927</v>
      </c>
      <c r="J72" s="493">
        <v>859</v>
      </c>
      <c r="K72" s="493"/>
      <c r="L72" s="493">
        <v>11</v>
      </c>
      <c r="M72" s="493">
        <v>57</v>
      </c>
      <c r="N72" s="494"/>
      <c r="O72" s="493">
        <f t="shared" si="22"/>
        <v>0</v>
      </c>
      <c r="P72" s="493"/>
      <c r="Q72" s="493"/>
      <c r="R72" s="493"/>
      <c r="S72" s="493"/>
      <c r="T72" s="493"/>
      <c r="U72" s="493"/>
      <c r="V72" s="493"/>
      <c r="W72" s="493"/>
      <c r="X72" s="493"/>
      <c r="Y72" s="493"/>
      <c r="Z72" s="493">
        <f t="shared" si="23"/>
        <v>927</v>
      </c>
      <c r="AA72" s="493">
        <v>859</v>
      </c>
      <c r="AB72" s="493">
        <v>0</v>
      </c>
      <c r="AC72" s="493">
        <v>11</v>
      </c>
      <c r="AD72" s="493"/>
      <c r="AE72" s="493">
        <v>57</v>
      </c>
      <c r="AF72" s="496">
        <f t="shared" si="24"/>
        <v>927</v>
      </c>
      <c r="AG72" s="496">
        <v>859</v>
      </c>
      <c r="AH72" s="360">
        <f t="shared" si="21"/>
        <v>0</v>
      </c>
      <c r="AI72" s="360">
        <v>11</v>
      </c>
      <c r="AJ72" s="360"/>
      <c r="AK72" s="360">
        <v>57</v>
      </c>
      <c r="AL72" s="351" t="s">
        <v>2381</v>
      </c>
      <c r="AS72" s="307">
        <f t="shared" si="5"/>
        <v>0</v>
      </c>
      <c r="AT72" s="307">
        <f t="shared" si="6"/>
        <v>859</v>
      </c>
      <c r="AU72" s="307">
        <f t="shared" si="7"/>
        <v>0</v>
      </c>
      <c r="AV72" s="307">
        <f t="shared" si="8"/>
        <v>0</v>
      </c>
      <c r="AW72" s="307">
        <f t="shared" si="9"/>
        <v>0</v>
      </c>
    </row>
    <row r="73" spans="1:49" ht="40.5" hidden="1" customHeight="1" outlineLevel="1">
      <c r="A73" s="366">
        <v>44</v>
      </c>
      <c r="B73" s="372" t="s">
        <v>2500</v>
      </c>
      <c r="C73" s="372"/>
      <c r="D73" s="373" t="s">
        <v>2407</v>
      </c>
      <c r="E73" s="373" t="s">
        <v>2333</v>
      </c>
      <c r="F73" s="358"/>
      <c r="G73" s="358" t="s">
        <v>2371</v>
      </c>
      <c r="H73" s="351"/>
      <c r="I73" s="493">
        <f t="shared" si="20"/>
        <v>481</v>
      </c>
      <c r="J73" s="493">
        <v>445</v>
      </c>
      <c r="K73" s="493"/>
      <c r="L73" s="493">
        <v>6</v>
      </c>
      <c r="M73" s="493">
        <v>30</v>
      </c>
      <c r="N73" s="494"/>
      <c r="O73" s="493">
        <f t="shared" si="22"/>
        <v>0</v>
      </c>
      <c r="P73" s="493"/>
      <c r="Q73" s="493"/>
      <c r="R73" s="493"/>
      <c r="S73" s="493"/>
      <c r="T73" s="493"/>
      <c r="U73" s="493"/>
      <c r="V73" s="493"/>
      <c r="W73" s="493"/>
      <c r="X73" s="493"/>
      <c r="Y73" s="493"/>
      <c r="Z73" s="493">
        <f t="shared" si="23"/>
        <v>481</v>
      </c>
      <c r="AA73" s="493">
        <v>445</v>
      </c>
      <c r="AB73" s="493">
        <v>0</v>
      </c>
      <c r="AC73" s="493">
        <v>6</v>
      </c>
      <c r="AD73" s="493"/>
      <c r="AE73" s="493">
        <v>30</v>
      </c>
      <c r="AF73" s="496">
        <f t="shared" si="24"/>
        <v>481</v>
      </c>
      <c r="AG73" s="496">
        <v>445</v>
      </c>
      <c r="AH73" s="360">
        <f t="shared" si="21"/>
        <v>0</v>
      </c>
      <c r="AI73" s="360">
        <v>6</v>
      </c>
      <c r="AJ73" s="360"/>
      <c r="AK73" s="360">
        <v>30</v>
      </c>
      <c r="AL73" s="351" t="s">
        <v>2381</v>
      </c>
      <c r="AS73" s="307">
        <f t="shared" si="5"/>
        <v>0</v>
      </c>
      <c r="AT73" s="307">
        <f t="shared" si="6"/>
        <v>445</v>
      </c>
      <c r="AU73" s="307">
        <f t="shared" si="7"/>
        <v>0</v>
      </c>
      <c r="AV73" s="307">
        <f t="shared" si="8"/>
        <v>0</v>
      </c>
      <c r="AW73" s="307">
        <f t="shared" si="9"/>
        <v>0</v>
      </c>
    </row>
    <row r="74" spans="1:49" ht="40.5" hidden="1" customHeight="1" outlineLevel="1">
      <c r="A74" s="366">
        <v>45</v>
      </c>
      <c r="B74" s="382" t="s">
        <v>2501</v>
      </c>
      <c r="C74" s="382"/>
      <c r="D74" s="383" t="s">
        <v>2407</v>
      </c>
      <c r="E74" s="383" t="s">
        <v>2333</v>
      </c>
      <c r="F74" s="358"/>
      <c r="G74" s="358" t="s">
        <v>2371</v>
      </c>
      <c r="H74" s="351"/>
      <c r="I74" s="495">
        <f t="shared" si="20"/>
        <v>474</v>
      </c>
      <c r="J74" s="495">
        <f>439</f>
        <v>439</v>
      </c>
      <c r="K74" s="495"/>
      <c r="L74" s="495">
        <v>6</v>
      </c>
      <c r="M74" s="495">
        <v>29</v>
      </c>
      <c r="N74" s="497"/>
      <c r="O74" s="495">
        <f t="shared" si="22"/>
        <v>0</v>
      </c>
      <c r="P74" s="495"/>
      <c r="Q74" s="495"/>
      <c r="R74" s="495"/>
      <c r="S74" s="495"/>
      <c r="T74" s="495"/>
      <c r="U74" s="495"/>
      <c r="V74" s="495"/>
      <c r="W74" s="495"/>
      <c r="X74" s="495"/>
      <c r="Y74" s="495"/>
      <c r="Z74" s="495">
        <f t="shared" si="23"/>
        <v>474</v>
      </c>
      <c r="AA74" s="495">
        <v>439</v>
      </c>
      <c r="AB74" s="495">
        <v>0</v>
      </c>
      <c r="AC74" s="495">
        <v>6</v>
      </c>
      <c r="AD74" s="495"/>
      <c r="AE74" s="495">
        <v>29</v>
      </c>
      <c r="AF74" s="498">
        <f t="shared" si="24"/>
        <v>474</v>
      </c>
      <c r="AG74" s="498">
        <f>439</f>
        <v>439</v>
      </c>
      <c r="AH74" s="364">
        <f t="shared" si="21"/>
        <v>0</v>
      </c>
      <c r="AI74" s="360">
        <v>6</v>
      </c>
      <c r="AJ74" s="360"/>
      <c r="AK74" s="360">
        <v>29</v>
      </c>
      <c r="AL74" s="351" t="s">
        <v>2381</v>
      </c>
      <c r="AS74" s="307">
        <f t="shared" si="5"/>
        <v>0</v>
      </c>
      <c r="AT74" s="307">
        <f t="shared" si="6"/>
        <v>439</v>
      </c>
      <c r="AU74" s="307">
        <f t="shared" si="7"/>
        <v>0</v>
      </c>
      <c r="AV74" s="307">
        <f t="shared" si="8"/>
        <v>0</v>
      </c>
      <c r="AW74" s="307">
        <f t="shared" si="9"/>
        <v>0</v>
      </c>
    </row>
    <row r="75" spans="1:49" ht="40.5" hidden="1" customHeight="1" outlineLevel="1">
      <c r="A75" s="366">
        <v>46</v>
      </c>
      <c r="B75" s="382" t="s">
        <v>2502</v>
      </c>
      <c r="C75" s="382"/>
      <c r="D75" s="383" t="s">
        <v>2398</v>
      </c>
      <c r="E75" s="383" t="s">
        <v>2399</v>
      </c>
      <c r="F75" s="358"/>
      <c r="G75" s="358" t="s">
        <v>2371</v>
      </c>
      <c r="H75" s="351"/>
      <c r="I75" s="493">
        <f t="shared" si="20"/>
        <v>927</v>
      </c>
      <c r="J75" s="493">
        <v>859</v>
      </c>
      <c r="K75" s="493"/>
      <c r="L75" s="493">
        <v>11</v>
      </c>
      <c r="M75" s="493">
        <v>57</v>
      </c>
      <c r="N75" s="494"/>
      <c r="O75" s="493">
        <f t="shared" si="22"/>
        <v>0</v>
      </c>
      <c r="P75" s="493"/>
      <c r="Q75" s="493"/>
      <c r="R75" s="493"/>
      <c r="S75" s="493"/>
      <c r="T75" s="493"/>
      <c r="U75" s="493"/>
      <c r="V75" s="493"/>
      <c r="W75" s="493"/>
      <c r="X75" s="493"/>
      <c r="Y75" s="493"/>
      <c r="Z75" s="493">
        <f t="shared" si="23"/>
        <v>927</v>
      </c>
      <c r="AA75" s="493">
        <v>859</v>
      </c>
      <c r="AB75" s="493">
        <v>0</v>
      </c>
      <c r="AC75" s="493">
        <v>11</v>
      </c>
      <c r="AD75" s="493"/>
      <c r="AE75" s="493">
        <v>57</v>
      </c>
      <c r="AF75" s="496">
        <f t="shared" si="24"/>
        <v>927</v>
      </c>
      <c r="AG75" s="496">
        <v>859</v>
      </c>
      <c r="AH75" s="360">
        <f t="shared" si="21"/>
        <v>0</v>
      </c>
      <c r="AI75" s="360">
        <v>11</v>
      </c>
      <c r="AJ75" s="360"/>
      <c r="AK75" s="360">
        <v>57</v>
      </c>
      <c r="AL75" s="351" t="s">
        <v>2381</v>
      </c>
      <c r="AS75" s="307">
        <f t="shared" si="5"/>
        <v>0</v>
      </c>
      <c r="AT75" s="307">
        <f t="shared" si="6"/>
        <v>859</v>
      </c>
      <c r="AU75" s="307">
        <f t="shared" si="7"/>
        <v>0</v>
      </c>
      <c r="AV75" s="307">
        <f t="shared" si="8"/>
        <v>0</v>
      </c>
      <c r="AW75" s="307">
        <f t="shared" si="9"/>
        <v>0</v>
      </c>
    </row>
    <row r="76" spans="1:49" ht="40.5" hidden="1" customHeight="1" outlineLevel="1">
      <c r="A76" s="366">
        <v>47</v>
      </c>
      <c r="B76" s="384" t="s">
        <v>2503</v>
      </c>
      <c r="C76" s="384"/>
      <c r="D76" s="383" t="s">
        <v>2411</v>
      </c>
      <c r="E76" s="383" t="s">
        <v>2412</v>
      </c>
      <c r="F76" s="358"/>
      <c r="G76" s="358" t="s">
        <v>2371</v>
      </c>
      <c r="H76" s="351"/>
      <c r="I76" s="493">
        <f t="shared" si="20"/>
        <v>927</v>
      </c>
      <c r="J76" s="493">
        <v>859</v>
      </c>
      <c r="K76" s="493"/>
      <c r="L76" s="493">
        <v>11</v>
      </c>
      <c r="M76" s="493">
        <v>57</v>
      </c>
      <c r="N76" s="494"/>
      <c r="O76" s="493">
        <f t="shared" si="22"/>
        <v>0</v>
      </c>
      <c r="P76" s="493"/>
      <c r="Q76" s="493"/>
      <c r="R76" s="493"/>
      <c r="S76" s="493"/>
      <c r="T76" s="493"/>
      <c r="U76" s="493"/>
      <c r="V76" s="493"/>
      <c r="W76" s="493"/>
      <c r="X76" s="493"/>
      <c r="Y76" s="493"/>
      <c r="Z76" s="493">
        <f t="shared" si="23"/>
        <v>927</v>
      </c>
      <c r="AA76" s="493">
        <v>859</v>
      </c>
      <c r="AB76" s="493">
        <v>0</v>
      </c>
      <c r="AC76" s="493">
        <v>11</v>
      </c>
      <c r="AD76" s="493"/>
      <c r="AE76" s="493">
        <v>57</v>
      </c>
      <c r="AF76" s="496">
        <f t="shared" si="24"/>
        <v>927</v>
      </c>
      <c r="AG76" s="496">
        <v>859</v>
      </c>
      <c r="AH76" s="360">
        <f t="shared" si="21"/>
        <v>0</v>
      </c>
      <c r="AI76" s="360">
        <v>11</v>
      </c>
      <c r="AJ76" s="360"/>
      <c r="AK76" s="360">
        <v>57</v>
      </c>
      <c r="AL76" s="351" t="s">
        <v>2381</v>
      </c>
      <c r="AS76" s="307">
        <f t="shared" si="5"/>
        <v>0</v>
      </c>
      <c r="AT76" s="307">
        <f t="shared" si="6"/>
        <v>859</v>
      </c>
      <c r="AU76" s="307">
        <f t="shared" si="7"/>
        <v>0</v>
      </c>
      <c r="AV76" s="307">
        <f t="shared" si="8"/>
        <v>0</v>
      </c>
      <c r="AW76" s="307">
        <f t="shared" si="9"/>
        <v>0</v>
      </c>
    </row>
    <row r="77" spans="1:49" ht="40.5" hidden="1" customHeight="1" outlineLevel="1">
      <c r="A77" s="366">
        <v>48</v>
      </c>
      <c r="B77" s="385" t="s">
        <v>2504</v>
      </c>
      <c r="C77" s="385"/>
      <c r="D77" s="383" t="s">
        <v>2416</v>
      </c>
      <c r="E77" s="383" t="s">
        <v>2417</v>
      </c>
      <c r="F77" s="358"/>
      <c r="G77" s="358" t="s">
        <v>2371</v>
      </c>
      <c r="H77" s="351"/>
      <c r="I77" s="493">
        <f t="shared" si="20"/>
        <v>927</v>
      </c>
      <c r="J77" s="493">
        <v>859</v>
      </c>
      <c r="K77" s="493"/>
      <c r="L77" s="493">
        <v>11</v>
      </c>
      <c r="M77" s="493">
        <v>57</v>
      </c>
      <c r="N77" s="494"/>
      <c r="O77" s="493">
        <f t="shared" si="22"/>
        <v>0</v>
      </c>
      <c r="P77" s="493"/>
      <c r="Q77" s="493"/>
      <c r="R77" s="493"/>
      <c r="S77" s="493"/>
      <c r="T77" s="493"/>
      <c r="U77" s="493"/>
      <c r="V77" s="493"/>
      <c r="W77" s="493"/>
      <c r="X77" s="493"/>
      <c r="Y77" s="493"/>
      <c r="Z77" s="493">
        <f t="shared" si="23"/>
        <v>927</v>
      </c>
      <c r="AA77" s="493">
        <v>859</v>
      </c>
      <c r="AB77" s="493">
        <v>0</v>
      </c>
      <c r="AC77" s="493">
        <v>11</v>
      </c>
      <c r="AD77" s="493"/>
      <c r="AE77" s="493">
        <v>57</v>
      </c>
      <c r="AF77" s="496">
        <f t="shared" si="24"/>
        <v>927</v>
      </c>
      <c r="AG77" s="496">
        <v>859</v>
      </c>
      <c r="AH77" s="360">
        <f t="shared" si="21"/>
        <v>0</v>
      </c>
      <c r="AI77" s="360">
        <v>11</v>
      </c>
      <c r="AJ77" s="360"/>
      <c r="AK77" s="360">
        <v>57</v>
      </c>
      <c r="AL77" s="351" t="s">
        <v>2381</v>
      </c>
      <c r="AS77" s="307">
        <f t="shared" si="5"/>
        <v>0</v>
      </c>
      <c r="AT77" s="307">
        <f t="shared" si="6"/>
        <v>859</v>
      </c>
      <c r="AU77" s="307">
        <f t="shared" si="7"/>
        <v>0</v>
      </c>
      <c r="AV77" s="307">
        <f t="shared" si="8"/>
        <v>0</v>
      </c>
      <c r="AW77" s="307">
        <f t="shared" si="9"/>
        <v>0</v>
      </c>
    </row>
    <row r="78" spans="1:49" ht="40.5" hidden="1" customHeight="1" outlineLevel="1">
      <c r="A78" s="366">
        <v>49</v>
      </c>
      <c r="B78" s="386" t="s">
        <v>2505</v>
      </c>
      <c r="C78" s="386"/>
      <c r="D78" s="383" t="s">
        <v>2425</v>
      </c>
      <c r="E78" s="383" t="s">
        <v>2426</v>
      </c>
      <c r="F78" s="358"/>
      <c r="G78" s="358" t="s">
        <v>2506</v>
      </c>
      <c r="H78" s="351"/>
      <c r="I78" s="493">
        <f t="shared" si="20"/>
        <v>900</v>
      </c>
      <c r="J78" s="493">
        <v>859</v>
      </c>
      <c r="K78" s="493"/>
      <c r="L78" s="493">
        <v>12</v>
      </c>
      <c r="M78" s="493">
        <v>29</v>
      </c>
      <c r="N78" s="494"/>
      <c r="O78" s="493">
        <f t="shared" si="22"/>
        <v>0</v>
      </c>
      <c r="P78" s="493"/>
      <c r="Q78" s="493"/>
      <c r="R78" s="493"/>
      <c r="S78" s="493"/>
      <c r="T78" s="493"/>
      <c r="U78" s="493"/>
      <c r="V78" s="493"/>
      <c r="W78" s="493"/>
      <c r="X78" s="493"/>
      <c r="Y78" s="493"/>
      <c r="Z78" s="493">
        <f t="shared" si="23"/>
        <v>900</v>
      </c>
      <c r="AA78" s="493">
        <v>859</v>
      </c>
      <c r="AB78" s="493">
        <v>0</v>
      </c>
      <c r="AC78" s="493">
        <v>12</v>
      </c>
      <c r="AD78" s="493"/>
      <c r="AE78" s="493">
        <v>29</v>
      </c>
      <c r="AF78" s="496">
        <f t="shared" si="24"/>
        <v>900</v>
      </c>
      <c r="AG78" s="496">
        <v>859</v>
      </c>
      <c r="AH78" s="360">
        <f t="shared" si="21"/>
        <v>0</v>
      </c>
      <c r="AI78" s="360">
        <v>12</v>
      </c>
      <c r="AJ78" s="360"/>
      <c r="AK78" s="360">
        <v>29</v>
      </c>
      <c r="AL78" s="351" t="s">
        <v>2381</v>
      </c>
      <c r="AS78" s="307">
        <f t="shared" si="5"/>
        <v>0</v>
      </c>
      <c r="AT78" s="307">
        <f t="shared" si="6"/>
        <v>859</v>
      </c>
      <c r="AU78" s="307">
        <f t="shared" si="7"/>
        <v>0</v>
      </c>
      <c r="AV78" s="307">
        <f t="shared" si="8"/>
        <v>0</v>
      </c>
      <c r="AW78" s="307">
        <f t="shared" si="9"/>
        <v>0</v>
      </c>
    </row>
    <row r="79" spans="1:49" ht="40.5" hidden="1" customHeight="1" outlineLevel="1">
      <c r="A79" s="366">
        <v>50</v>
      </c>
      <c r="B79" s="386" t="s">
        <v>2507</v>
      </c>
      <c r="C79" s="386"/>
      <c r="D79" s="383" t="s">
        <v>2393</v>
      </c>
      <c r="E79" s="383" t="s">
        <v>2394</v>
      </c>
      <c r="F79" s="358"/>
      <c r="G79" s="358" t="s">
        <v>2506</v>
      </c>
      <c r="H79" s="351"/>
      <c r="I79" s="493">
        <f t="shared" si="20"/>
        <v>900</v>
      </c>
      <c r="J79" s="493">
        <v>859</v>
      </c>
      <c r="K79" s="493"/>
      <c r="L79" s="493">
        <v>12</v>
      </c>
      <c r="M79" s="493">
        <v>29</v>
      </c>
      <c r="N79" s="494"/>
      <c r="O79" s="493">
        <f t="shared" si="22"/>
        <v>0</v>
      </c>
      <c r="P79" s="493"/>
      <c r="Q79" s="493"/>
      <c r="R79" s="493"/>
      <c r="S79" s="493"/>
      <c r="T79" s="493"/>
      <c r="U79" s="493"/>
      <c r="V79" s="493"/>
      <c r="W79" s="493"/>
      <c r="X79" s="493"/>
      <c r="Y79" s="493"/>
      <c r="Z79" s="493">
        <f t="shared" si="23"/>
        <v>900</v>
      </c>
      <c r="AA79" s="493">
        <v>859</v>
      </c>
      <c r="AB79" s="493">
        <v>0</v>
      </c>
      <c r="AC79" s="493">
        <v>12</v>
      </c>
      <c r="AD79" s="493"/>
      <c r="AE79" s="493">
        <v>29</v>
      </c>
      <c r="AF79" s="496">
        <f t="shared" si="24"/>
        <v>900</v>
      </c>
      <c r="AG79" s="496">
        <v>859</v>
      </c>
      <c r="AH79" s="360">
        <f t="shared" si="21"/>
        <v>0</v>
      </c>
      <c r="AI79" s="360">
        <v>12</v>
      </c>
      <c r="AJ79" s="360"/>
      <c r="AK79" s="360">
        <v>29</v>
      </c>
      <c r="AL79" s="351" t="s">
        <v>2381</v>
      </c>
      <c r="AS79" s="307">
        <f t="shared" ref="AS79:AS142" si="25">I79-W79-AF79</f>
        <v>0</v>
      </c>
      <c r="AT79" s="307">
        <f t="shared" ref="AT79:AT142" si="26">AF79-AH79-AI79-AK79</f>
        <v>859</v>
      </c>
      <c r="AU79" s="307">
        <f t="shared" ref="AU79:AU142" si="27">AG79-AT79</f>
        <v>0</v>
      </c>
      <c r="AV79" s="307">
        <f t="shared" ref="AV79:AV142" si="28">J79-AG79</f>
        <v>0</v>
      </c>
      <c r="AW79" s="307">
        <f t="shared" ref="AW79:AW142" si="29">I79-AF79</f>
        <v>0</v>
      </c>
    </row>
    <row r="80" spans="1:49" ht="40.5" hidden="1" customHeight="1" outlineLevel="1">
      <c r="A80" s="366">
        <v>51</v>
      </c>
      <c r="B80" s="386" t="s">
        <v>2508</v>
      </c>
      <c r="C80" s="386"/>
      <c r="D80" s="383" t="s">
        <v>2509</v>
      </c>
      <c r="E80" s="383" t="s">
        <v>2510</v>
      </c>
      <c r="F80" s="358"/>
      <c r="G80" s="358" t="s">
        <v>2506</v>
      </c>
      <c r="H80" s="351"/>
      <c r="I80" s="493">
        <f t="shared" si="20"/>
        <v>900</v>
      </c>
      <c r="J80" s="493">
        <v>859</v>
      </c>
      <c r="K80" s="496"/>
      <c r="L80" s="493">
        <v>12</v>
      </c>
      <c r="M80" s="493">
        <v>29</v>
      </c>
      <c r="N80" s="494"/>
      <c r="O80" s="493">
        <f t="shared" si="22"/>
        <v>0</v>
      </c>
      <c r="P80" s="493"/>
      <c r="Q80" s="496"/>
      <c r="R80" s="493"/>
      <c r="S80" s="493"/>
      <c r="T80" s="493"/>
      <c r="U80" s="493"/>
      <c r="V80" s="493"/>
      <c r="W80" s="493"/>
      <c r="X80" s="493"/>
      <c r="Y80" s="493"/>
      <c r="Z80" s="493">
        <f t="shared" si="23"/>
        <v>900</v>
      </c>
      <c r="AA80" s="493">
        <v>859</v>
      </c>
      <c r="AB80" s="493"/>
      <c r="AC80" s="493">
        <v>12</v>
      </c>
      <c r="AD80" s="493"/>
      <c r="AE80" s="493">
        <v>29</v>
      </c>
      <c r="AF80" s="496">
        <f t="shared" si="24"/>
        <v>900</v>
      </c>
      <c r="AG80" s="496">
        <v>859</v>
      </c>
      <c r="AH80" s="360"/>
      <c r="AI80" s="360">
        <v>12</v>
      </c>
      <c r="AJ80" s="360"/>
      <c r="AK80" s="360">
        <v>29</v>
      </c>
      <c r="AL80" s="351" t="s">
        <v>2381</v>
      </c>
      <c r="AS80" s="307">
        <f t="shared" si="25"/>
        <v>0</v>
      </c>
      <c r="AT80" s="307">
        <f t="shared" si="26"/>
        <v>859</v>
      </c>
      <c r="AU80" s="307">
        <f t="shared" si="27"/>
        <v>0</v>
      </c>
      <c r="AV80" s="307">
        <f t="shared" si="28"/>
        <v>0</v>
      </c>
      <c r="AW80" s="307">
        <f t="shared" si="29"/>
        <v>0</v>
      </c>
    </row>
    <row r="81" spans="1:49" ht="40.5" hidden="1" customHeight="1" outlineLevel="1">
      <c r="A81" s="366">
        <v>52</v>
      </c>
      <c r="B81" s="386" t="s">
        <v>2511</v>
      </c>
      <c r="C81" s="386"/>
      <c r="D81" s="383" t="s">
        <v>2512</v>
      </c>
      <c r="E81" s="383" t="s">
        <v>2513</v>
      </c>
      <c r="F81" s="358" t="s">
        <v>2514</v>
      </c>
      <c r="G81" s="358" t="s">
        <v>2506</v>
      </c>
      <c r="H81" s="351"/>
      <c r="I81" s="493">
        <f t="shared" si="20"/>
        <v>900</v>
      </c>
      <c r="J81" s="493">
        <v>859</v>
      </c>
      <c r="K81" s="496"/>
      <c r="L81" s="493">
        <v>12</v>
      </c>
      <c r="M81" s="493">
        <v>29</v>
      </c>
      <c r="N81" s="494"/>
      <c r="O81" s="493">
        <f t="shared" si="22"/>
        <v>0</v>
      </c>
      <c r="P81" s="493"/>
      <c r="Q81" s="496"/>
      <c r="R81" s="493"/>
      <c r="S81" s="493"/>
      <c r="T81" s="493"/>
      <c r="U81" s="493"/>
      <c r="V81" s="493"/>
      <c r="W81" s="493"/>
      <c r="X81" s="493"/>
      <c r="Y81" s="493"/>
      <c r="Z81" s="493">
        <f t="shared" si="23"/>
        <v>900</v>
      </c>
      <c r="AA81" s="493">
        <v>859</v>
      </c>
      <c r="AB81" s="493"/>
      <c r="AC81" s="493">
        <v>12</v>
      </c>
      <c r="AD81" s="493"/>
      <c r="AE81" s="493">
        <v>29</v>
      </c>
      <c r="AF81" s="496">
        <f t="shared" si="24"/>
        <v>900</v>
      </c>
      <c r="AG81" s="496">
        <v>859</v>
      </c>
      <c r="AH81" s="360"/>
      <c r="AI81" s="360">
        <v>12</v>
      </c>
      <c r="AJ81" s="360"/>
      <c r="AK81" s="360">
        <v>29</v>
      </c>
      <c r="AL81" s="351" t="s">
        <v>2381</v>
      </c>
      <c r="AS81" s="307">
        <f t="shared" si="25"/>
        <v>0</v>
      </c>
      <c r="AT81" s="307">
        <f t="shared" si="26"/>
        <v>859</v>
      </c>
      <c r="AU81" s="307">
        <f t="shared" si="27"/>
        <v>0</v>
      </c>
      <c r="AV81" s="307">
        <f t="shared" si="28"/>
        <v>0</v>
      </c>
      <c r="AW81" s="307">
        <f t="shared" si="29"/>
        <v>0</v>
      </c>
    </row>
    <row r="82" spans="1:49" ht="40.5" hidden="1" customHeight="1" outlineLevel="1">
      <c r="A82" s="366">
        <v>53</v>
      </c>
      <c r="B82" s="386" t="s">
        <v>2515</v>
      </c>
      <c r="C82" s="386"/>
      <c r="D82" s="383" t="s">
        <v>2411</v>
      </c>
      <c r="E82" s="383" t="s">
        <v>2516</v>
      </c>
      <c r="F82" s="358" t="s">
        <v>2517</v>
      </c>
      <c r="G82" s="358" t="s">
        <v>2506</v>
      </c>
      <c r="H82" s="351"/>
      <c r="I82" s="493">
        <f t="shared" si="20"/>
        <v>900</v>
      </c>
      <c r="J82" s="493">
        <v>859</v>
      </c>
      <c r="K82" s="496"/>
      <c r="L82" s="493">
        <v>12</v>
      </c>
      <c r="M82" s="493">
        <v>29</v>
      </c>
      <c r="N82" s="494"/>
      <c r="O82" s="493">
        <f t="shared" si="22"/>
        <v>0</v>
      </c>
      <c r="P82" s="493"/>
      <c r="Q82" s="496"/>
      <c r="R82" s="493"/>
      <c r="S82" s="493"/>
      <c r="T82" s="493"/>
      <c r="U82" s="493"/>
      <c r="V82" s="493"/>
      <c r="W82" s="493"/>
      <c r="X82" s="493"/>
      <c r="Y82" s="493"/>
      <c r="Z82" s="493">
        <f t="shared" si="23"/>
        <v>900</v>
      </c>
      <c r="AA82" s="493">
        <v>859</v>
      </c>
      <c r="AB82" s="493"/>
      <c r="AC82" s="493">
        <v>12</v>
      </c>
      <c r="AD82" s="493"/>
      <c r="AE82" s="493">
        <v>29</v>
      </c>
      <c r="AF82" s="496">
        <f t="shared" si="24"/>
        <v>900</v>
      </c>
      <c r="AG82" s="496">
        <v>859</v>
      </c>
      <c r="AH82" s="360"/>
      <c r="AI82" s="360">
        <v>12</v>
      </c>
      <c r="AJ82" s="360"/>
      <c r="AK82" s="360">
        <v>29</v>
      </c>
      <c r="AL82" s="351" t="s">
        <v>2381</v>
      </c>
      <c r="AS82" s="307">
        <f t="shared" si="25"/>
        <v>0</v>
      </c>
      <c r="AT82" s="307">
        <f t="shared" si="26"/>
        <v>859</v>
      </c>
      <c r="AU82" s="307">
        <f t="shared" si="27"/>
        <v>0</v>
      </c>
      <c r="AV82" s="307">
        <f t="shared" si="28"/>
        <v>0</v>
      </c>
      <c r="AW82" s="307">
        <f t="shared" si="29"/>
        <v>0</v>
      </c>
    </row>
    <row r="83" spans="1:49" ht="40.5" hidden="1" customHeight="1" outlineLevel="1">
      <c r="A83" s="366">
        <v>54</v>
      </c>
      <c r="B83" s="386" t="s">
        <v>2518</v>
      </c>
      <c r="C83" s="386"/>
      <c r="D83" s="383" t="s">
        <v>2416</v>
      </c>
      <c r="E83" s="383" t="s">
        <v>2519</v>
      </c>
      <c r="F83" s="358"/>
      <c r="G83" s="358" t="s">
        <v>2506</v>
      </c>
      <c r="H83" s="351"/>
      <c r="I83" s="493">
        <f t="shared" si="20"/>
        <v>900</v>
      </c>
      <c r="J83" s="493">
        <v>859</v>
      </c>
      <c r="K83" s="496"/>
      <c r="L83" s="493">
        <v>12</v>
      </c>
      <c r="M83" s="493">
        <v>29</v>
      </c>
      <c r="N83" s="494"/>
      <c r="O83" s="493">
        <f t="shared" si="22"/>
        <v>0</v>
      </c>
      <c r="P83" s="493"/>
      <c r="Q83" s="496"/>
      <c r="R83" s="493"/>
      <c r="S83" s="493"/>
      <c r="T83" s="493"/>
      <c r="U83" s="493"/>
      <c r="V83" s="493"/>
      <c r="W83" s="493"/>
      <c r="X83" s="493"/>
      <c r="Y83" s="493"/>
      <c r="Z83" s="493">
        <f t="shared" si="23"/>
        <v>900</v>
      </c>
      <c r="AA83" s="493">
        <v>859</v>
      </c>
      <c r="AB83" s="493"/>
      <c r="AC83" s="493">
        <v>12</v>
      </c>
      <c r="AD83" s="493"/>
      <c r="AE83" s="493">
        <v>29</v>
      </c>
      <c r="AF83" s="496">
        <f t="shared" si="24"/>
        <v>900</v>
      </c>
      <c r="AG83" s="496">
        <v>859</v>
      </c>
      <c r="AH83" s="360"/>
      <c r="AI83" s="360">
        <f>L83</f>
        <v>12</v>
      </c>
      <c r="AJ83" s="360"/>
      <c r="AK83" s="360">
        <f>AE83</f>
        <v>29</v>
      </c>
      <c r="AL83" s="351" t="s">
        <v>2381</v>
      </c>
      <c r="AS83" s="307">
        <f t="shared" si="25"/>
        <v>0</v>
      </c>
      <c r="AT83" s="307">
        <f t="shared" si="26"/>
        <v>859</v>
      </c>
      <c r="AU83" s="307">
        <f t="shared" si="27"/>
        <v>0</v>
      </c>
      <c r="AV83" s="307">
        <f t="shared" si="28"/>
        <v>0</v>
      </c>
      <c r="AW83" s="307">
        <f t="shared" si="29"/>
        <v>0</v>
      </c>
    </row>
    <row r="84" spans="1:49" s="336" customFormat="1" ht="30" customHeight="1" collapsed="1">
      <c r="A84" s="334" t="s">
        <v>1923</v>
      </c>
      <c r="B84" s="333" t="s">
        <v>1950</v>
      </c>
      <c r="C84" s="333"/>
      <c r="D84" s="333"/>
      <c r="E84" s="334"/>
      <c r="F84" s="334"/>
      <c r="G84" s="334"/>
      <c r="H84" s="334"/>
      <c r="I84" s="487">
        <f>I85+I86</f>
        <v>133604.06104200002</v>
      </c>
      <c r="J84" s="487">
        <f>J85+J86</f>
        <v>127706.43400000001</v>
      </c>
      <c r="K84" s="487">
        <f>K85+K86</f>
        <v>0</v>
      </c>
      <c r="L84" s="487">
        <f>L85+L86</f>
        <v>1722</v>
      </c>
      <c r="M84" s="487">
        <f>M85+M86</f>
        <v>4175.6270420000001</v>
      </c>
      <c r="N84" s="488"/>
      <c r="O84" s="487">
        <f t="shared" ref="O84:AC84" si="30">O85+O86</f>
        <v>92658.434000000008</v>
      </c>
      <c r="P84" s="487">
        <f t="shared" si="30"/>
        <v>90746.434000000008</v>
      </c>
      <c r="Q84" s="487">
        <f t="shared" si="30"/>
        <v>0</v>
      </c>
      <c r="R84" s="487">
        <f t="shared" si="30"/>
        <v>153</v>
      </c>
      <c r="S84" s="487">
        <f t="shared" si="30"/>
        <v>1759</v>
      </c>
      <c r="T84" s="507">
        <f t="shared" si="30"/>
        <v>0</v>
      </c>
      <c r="U84" s="507">
        <f t="shared" si="30"/>
        <v>0</v>
      </c>
      <c r="V84" s="507">
        <f t="shared" si="30"/>
        <v>0</v>
      </c>
      <c r="W84" s="507">
        <f t="shared" si="30"/>
        <v>0</v>
      </c>
      <c r="X84" s="507">
        <f t="shared" si="30"/>
        <v>0</v>
      </c>
      <c r="Y84" s="507">
        <f t="shared" si="30"/>
        <v>0</v>
      </c>
      <c r="Z84" s="487">
        <f t="shared" si="30"/>
        <v>128968.09022400001</v>
      </c>
      <c r="AA84" s="487">
        <f t="shared" si="30"/>
        <v>123141.96400000001</v>
      </c>
      <c r="AB84" s="487">
        <f t="shared" si="30"/>
        <v>0</v>
      </c>
      <c r="AC84" s="487">
        <f t="shared" si="30"/>
        <v>1710</v>
      </c>
      <c r="AD84" s="487"/>
      <c r="AE84" s="487">
        <f>AE85+AE86</f>
        <v>4116.1262239999996</v>
      </c>
      <c r="AF84" s="487">
        <f>AF85+AF86</f>
        <v>129198</v>
      </c>
      <c r="AG84" s="487">
        <f>AG85+AG86</f>
        <v>123374</v>
      </c>
      <c r="AH84" s="335">
        <f>AH85+AH86</f>
        <v>0</v>
      </c>
      <c r="AI84" s="335">
        <f>AI85+AI86</f>
        <v>1710</v>
      </c>
      <c r="AJ84" s="335"/>
      <c r="AK84" s="335">
        <f>AK85+AK86</f>
        <v>4114</v>
      </c>
      <c r="AL84" s="332"/>
      <c r="AS84" s="307">
        <f t="shared" si="25"/>
        <v>4406.0610420000157</v>
      </c>
      <c r="AT84" s="307">
        <f t="shared" si="26"/>
        <v>123374</v>
      </c>
      <c r="AU84" s="307">
        <f t="shared" si="27"/>
        <v>0</v>
      </c>
      <c r="AV84" s="307">
        <f t="shared" si="28"/>
        <v>4332.4340000000084</v>
      </c>
      <c r="AW84" s="307">
        <f t="shared" si="29"/>
        <v>4406.0610420000157</v>
      </c>
    </row>
    <row r="85" spans="1:49" s="342" customFormat="1" ht="30" hidden="1" customHeight="1" outlineLevel="1">
      <c r="A85" s="387" t="s">
        <v>2327</v>
      </c>
      <c r="B85" s="338" t="s">
        <v>2328</v>
      </c>
      <c r="C85" s="338"/>
      <c r="D85" s="339"/>
      <c r="E85" s="340"/>
      <c r="F85" s="340"/>
      <c r="G85" s="340"/>
      <c r="H85" s="340"/>
      <c r="I85" s="489"/>
      <c r="J85" s="489"/>
      <c r="K85" s="489"/>
      <c r="L85" s="489"/>
      <c r="M85" s="489"/>
      <c r="N85" s="490"/>
      <c r="O85" s="489"/>
      <c r="P85" s="489"/>
      <c r="Q85" s="489"/>
      <c r="R85" s="489"/>
      <c r="S85" s="489"/>
      <c r="T85" s="489"/>
      <c r="U85" s="489"/>
      <c r="V85" s="489"/>
      <c r="W85" s="489"/>
      <c r="X85" s="489"/>
      <c r="Y85" s="489"/>
      <c r="Z85" s="489"/>
      <c r="AA85" s="489"/>
      <c r="AB85" s="489"/>
      <c r="AC85" s="489"/>
      <c r="AD85" s="489"/>
      <c r="AE85" s="489"/>
      <c r="AF85" s="489"/>
      <c r="AG85" s="489"/>
      <c r="AH85" s="341"/>
      <c r="AI85" s="341"/>
      <c r="AJ85" s="341"/>
      <c r="AK85" s="341"/>
      <c r="AL85" s="341"/>
      <c r="AS85" s="307">
        <f t="shared" si="25"/>
        <v>0</v>
      </c>
      <c r="AT85" s="307">
        <f t="shared" si="26"/>
        <v>0</v>
      </c>
      <c r="AU85" s="307">
        <f t="shared" si="27"/>
        <v>0</v>
      </c>
      <c r="AV85" s="307">
        <f t="shared" si="28"/>
        <v>0</v>
      </c>
      <c r="AW85" s="307">
        <f t="shared" si="29"/>
        <v>0</v>
      </c>
    </row>
    <row r="86" spans="1:49" s="342" customFormat="1" ht="30" customHeight="1" collapsed="1">
      <c r="A86" s="387" t="s">
        <v>2126</v>
      </c>
      <c r="B86" s="388" t="s">
        <v>2361</v>
      </c>
      <c r="C86" s="388"/>
      <c r="D86" s="388"/>
      <c r="E86" s="340"/>
      <c r="F86" s="340"/>
      <c r="G86" s="340"/>
      <c r="H86" s="340"/>
      <c r="I86" s="489">
        <f>I87</f>
        <v>133604.06104200002</v>
      </c>
      <c r="J86" s="489">
        <f>J87</f>
        <v>127706.43400000001</v>
      </c>
      <c r="K86" s="489">
        <f>K87</f>
        <v>0</v>
      </c>
      <c r="L86" s="489">
        <f>L87</f>
        <v>1722</v>
      </c>
      <c r="M86" s="489">
        <f>M87</f>
        <v>4175.6270420000001</v>
      </c>
      <c r="N86" s="490"/>
      <c r="O86" s="489">
        <f t="shared" ref="O86:AC86" si="31">O87</f>
        <v>92658.434000000008</v>
      </c>
      <c r="P86" s="489">
        <f t="shared" si="31"/>
        <v>90746.434000000008</v>
      </c>
      <c r="Q86" s="489">
        <f t="shared" si="31"/>
        <v>0</v>
      </c>
      <c r="R86" s="489">
        <f t="shared" si="31"/>
        <v>153</v>
      </c>
      <c r="S86" s="489">
        <f t="shared" si="31"/>
        <v>1759</v>
      </c>
      <c r="T86" s="489">
        <f t="shared" si="31"/>
        <v>0</v>
      </c>
      <c r="U86" s="489">
        <f t="shared" si="31"/>
        <v>0</v>
      </c>
      <c r="V86" s="489">
        <f t="shared" si="31"/>
        <v>0</v>
      </c>
      <c r="W86" s="489">
        <f t="shared" si="31"/>
        <v>0</v>
      </c>
      <c r="X86" s="489">
        <f t="shared" si="31"/>
        <v>0</v>
      </c>
      <c r="Y86" s="489">
        <f t="shared" si="31"/>
        <v>0</v>
      </c>
      <c r="Z86" s="489">
        <f t="shared" si="31"/>
        <v>128968.09022400001</v>
      </c>
      <c r="AA86" s="489">
        <f t="shared" si="31"/>
        <v>123141.96400000001</v>
      </c>
      <c r="AB86" s="489">
        <f t="shared" si="31"/>
        <v>0</v>
      </c>
      <c r="AC86" s="489">
        <f t="shared" si="31"/>
        <v>1710</v>
      </c>
      <c r="AD86" s="489"/>
      <c r="AE86" s="489">
        <f>AE87</f>
        <v>4116.1262239999996</v>
      </c>
      <c r="AF86" s="489">
        <f>AF87</f>
        <v>129198</v>
      </c>
      <c r="AG86" s="489">
        <f>AG87</f>
        <v>123374</v>
      </c>
      <c r="AH86" s="341">
        <f>AH87</f>
        <v>0</v>
      </c>
      <c r="AI86" s="341">
        <f>AI87</f>
        <v>1710</v>
      </c>
      <c r="AJ86" s="341"/>
      <c r="AK86" s="341">
        <f>AK87</f>
        <v>4114</v>
      </c>
      <c r="AL86" s="341"/>
      <c r="AS86" s="331">
        <f t="shared" si="25"/>
        <v>4406.0610420000157</v>
      </c>
      <c r="AT86" s="331">
        <f t="shared" si="26"/>
        <v>123374</v>
      </c>
      <c r="AU86" s="331">
        <f t="shared" si="27"/>
        <v>0</v>
      </c>
      <c r="AV86" s="331">
        <f t="shared" si="28"/>
        <v>4332.4340000000084</v>
      </c>
      <c r="AW86" s="331">
        <f t="shared" si="29"/>
        <v>4406.0610420000157</v>
      </c>
    </row>
    <row r="87" spans="1:49" s="342" customFormat="1" ht="30" customHeight="1">
      <c r="A87" s="387" t="s">
        <v>2138</v>
      </c>
      <c r="B87" s="389" t="s">
        <v>2520</v>
      </c>
      <c r="C87" s="389"/>
      <c r="D87" s="388"/>
      <c r="E87" s="340"/>
      <c r="F87" s="340"/>
      <c r="G87" s="340"/>
      <c r="H87" s="340"/>
      <c r="I87" s="489">
        <f t="shared" ref="I87:AC87" si="32">SUM(I88:I92)</f>
        <v>133604.06104200002</v>
      </c>
      <c r="J87" s="489">
        <f t="shared" si="32"/>
        <v>127706.43400000001</v>
      </c>
      <c r="K87" s="489">
        <f t="shared" si="32"/>
        <v>0</v>
      </c>
      <c r="L87" s="489">
        <f t="shared" si="32"/>
        <v>1722</v>
      </c>
      <c r="M87" s="489">
        <f t="shared" si="32"/>
        <v>4175.6270420000001</v>
      </c>
      <c r="N87" s="489">
        <f t="shared" si="32"/>
        <v>0</v>
      </c>
      <c r="O87" s="489">
        <f t="shared" si="32"/>
        <v>92658.434000000008</v>
      </c>
      <c r="P87" s="489">
        <f t="shared" si="32"/>
        <v>90746.434000000008</v>
      </c>
      <c r="Q87" s="489">
        <f t="shared" si="32"/>
        <v>0</v>
      </c>
      <c r="R87" s="489">
        <f t="shared" si="32"/>
        <v>153</v>
      </c>
      <c r="S87" s="489">
        <f t="shared" si="32"/>
        <v>1759</v>
      </c>
      <c r="T87" s="489">
        <f t="shared" si="32"/>
        <v>0</v>
      </c>
      <c r="U87" s="489">
        <f t="shared" si="32"/>
        <v>0</v>
      </c>
      <c r="V87" s="489">
        <f t="shared" si="32"/>
        <v>0</v>
      </c>
      <c r="W87" s="489">
        <f t="shared" si="32"/>
        <v>0</v>
      </c>
      <c r="X87" s="489">
        <f t="shared" si="32"/>
        <v>0</v>
      </c>
      <c r="Y87" s="489">
        <f t="shared" si="32"/>
        <v>0</v>
      </c>
      <c r="Z87" s="489">
        <f t="shared" si="32"/>
        <v>128968.09022400001</v>
      </c>
      <c r="AA87" s="489">
        <f t="shared" si="32"/>
        <v>123141.96400000001</v>
      </c>
      <c r="AB87" s="489">
        <f t="shared" si="32"/>
        <v>0</v>
      </c>
      <c r="AC87" s="489">
        <f t="shared" si="32"/>
        <v>1710</v>
      </c>
      <c r="AD87" s="489"/>
      <c r="AE87" s="489">
        <f>SUM(AE88:AE92)</f>
        <v>4116.1262239999996</v>
      </c>
      <c r="AF87" s="489">
        <f>SUM(AF88:AF92)</f>
        <v>129198</v>
      </c>
      <c r="AG87" s="489">
        <f>SUM(AG88:AG92)</f>
        <v>123374</v>
      </c>
      <c r="AH87" s="341">
        <f>SUM(AH88:AH92)</f>
        <v>0</v>
      </c>
      <c r="AI87" s="341">
        <f>SUM(AI88:AI92)</f>
        <v>1710</v>
      </c>
      <c r="AJ87" s="341"/>
      <c r="AK87" s="341">
        <f>SUM(AK88:AK92)</f>
        <v>4114</v>
      </c>
      <c r="AL87" s="341"/>
      <c r="AS87" s="331">
        <f t="shared" si="25"/>
        <v>4406.0610420000157</v>
      </c>
      <c r="AT87" s="331">
        <f t="shared" si="26"/>
        <v>123374</v>
      </c>
      <c r="AU87" s="331">
        <f t="shared" si="27"/>
        <v>0</v>
      </c>
      <c r="AV87" s="331">
        <f t="shared" si="28"/>
        <v>4332.4340000000084</v>
      </c>
      <c r="AW87" s="331">
        <f t="shared" si="29"/>
        <v>4406.0610420000157</v>
      </c>
    </row>
    <row r="88" spans="1:49" s="342" customFormat="1" ht="40.5" customHeight="1">
      <c r="A88" s="390" t="s">
        <v>2330</v>
      </c>
      <c r="B88" s="391" t="s">
        <v>2521</v>
      </c>
      <c r="C88" s="391"/>
      <c r="D88" s="362" t="s">
        <v>2522</v>
      </c>
      <c r="E88" s="363" t="s">
        <v>2523</v>
      </c>
      <c r="F88" s="362" t="s">
        <v>2524</v>
      </c>
      <c r="G88" s="362" t="s">
        <v>2378</v>
      </c>
      <c r="H88" s="362" t="s">
        <v>2525</v>
      </c>
      <c r="I88" s="508">
        <f>SUM(J88:M88)</f>
        <v>38036.434000000001</v>
      </c>
      <c r="J88" s="495">
        <v>38036.434000000001</v>
      </c>
      <c r="K88" s="495"/>
      <c r="L88" s="495"/>
      <c r="M88" s="495"/>
      <c r="N88" s="497" t="s">
        <v>2526</v>
      </c>
      <c r="O88" s="508">
        <f>SUM(P88:S88)</f>
        <v>38036.434000000001</v>
      </c>
      <c r="P88" s="495">
        <v>38036.434000000001</v>
      </c>
      <c r="Q88" s="495"/>
      <c r="R88" s="495"/>
      <c r="S88" s="495"/>
      <c r="T88" s="509"/>
      <c r="U88" s="509"/>
      <c r="V88" s="510"/>
      <c r="W88" s="511"/>
      <c r="X88" s="510"/>
      <c r="Y88" s="510"/>
      <c r="Z88" s="509">
        <f>SUM(AA88:AE88)</f>
        <v>37575.964</v>
      </c>
      <c r="AA88" s="509">
        <v>37575.964</v>
      </c>
      <c r="AB88" s="510"/>
      <c r="AC88" s="510"/>
      <c r="AD88" s="510"/>
      <c r="AE88" s="510"/>
      <c r="AF88" s="495">
        <f>SUM(AG88:AK88)</f>
        <v>37576</v>
      </c>
      <c r="AG88" s="495">
        <v>37576</v>
      </c>
      <c r="AH88" s="354"/>
      <c r="AI88" s="354"/>
      <c r="AJ88" s="354"/>
      <c r="AK88" s="354"/>
      <c r="AL88" s="363"/>
      <c r="AM88" s="393">
        <f t="shared" ref="AM88:AM119" si="33">J88-P88</f>
        <v>0</v>
      </c>
      <c r="AN88" s="342">
        <f t="shared" ref="AN88:AN119" si="34">AG88-J88</f>
        <v>-460.43400000000111</v>
      </c>
      <c r="AS88" s="331">
        <f t="shared" si="25"/>
        <v>460.43400000000111</v>
      </c>
      <c r="AT88" s="331">
        <f t="shared" si="26"/>
        <v>37576</v>
      </c>
      <c r="AU88" s="331">
        <f t="shared" si="27"/>
        <v>0</v>
      </c>
      <c r="AV88" s="331">
        <f t="shared" si="28"/>
        <v>460.43400000000111</v>
      </c>
      <c r="AW88" s="331">
        <f t="shared" si="29"/>
        <v>460.43400000000111</v>
      </c>
    </row>
    <row r="89" spans="1:49" s="342" customFormat="1" ht="30" customHeight="1">
      <c r="A89" s="390" t="s">
        <v>2337</v>
      </c>
      <c r="B89" s="391" t="s">
        <v>2527</v>
      </c>
      <c r="C89" s="391"/>
      <c r="D89" s="362" t="s">
        <v>2522</v>
      </c>
      <c r="E89" s="362" t="s">
        <v>2528</v>
      </c>
      <c r="F89" s="362" t="s">
        <v>2529</v>
      </c>
      <c r="G89" s="362" t="s">
        <v>2431</v>
      </c>
      <c r="H89" s="362" t="s">
        <v>2530</v>
      </c>
      <c r="I89" s="508">
        <f>SUM(J89:M89)</f>
        <v>32000</v>
      </c>
      <c r="J89" s="510">
        <v>32000</v>
      </c>
      <c r="K89" s="510"/>
      <c r="L89" s="510"/>
      <c r="M89" s="510"/>
      <c r="N89" s="497" t="s">
        <v>2531</v>
      </c>
      <c r="O89" s="508">
        <f>SUM(P89:S89)</f>
        <v>32000</v>
      </c>
      <c r="P89" s="510">
        <v>32000</v>
      </c>
      <c r="Q89" s="510"/>
      <c r="R89" s="510"/>
      <c r="S89" s="510"/>
      <c r="T89" s="489"/>
      <c r="U89" s="489"/>
      <c r="V89" s="489"/>
      <c r="W89" s="489"/>
      <c r="X89" s="489"/>
      <c r="Y89" s="489"/>
      <c r="Z89" s="509">
        <f>SUM(AA89:AE89)</f>
        <v>28800</v>
      </c>
      <c r="AA89" s="495">
        <v>28800</v>
      </c>
      <c r="AB89" s="489"/>
      <c r="AC89" s="489"/>
      <c r="AD89" s="489"/>
      <c r="AE89" s="489"/>
      <c r="AF89" s="495">
        <f>I89*90%</f>
        <v>28800</v>
      </c>
      <c r="AG89" s="495">
        <f>ROUND(J89*0.9,0)</f>
        <v>28800</v>
      </c>
      <c r="AH89" s="354"/>
      <c r="AI89" s="354"/>
      <c r="AJ89" s="354"/>
      <c r="AK89" s="354"/>
      <c r="AL89" s="341"/>
      <c r="AM89" s="393">
        <f t="shared" si="33"/>
        <v>0</v>
      </c>
      <c r="AN89" s="342">
        <f t="shared" si="34"/>
        <v>-3200</v>
      </c>
      <c r="AS89" s="331">
        <f t="shared" si="25"/>
        <v>3200</v>
      </c>
      <c r="AT89" s="331">
        <f t="shared" si="26"/>
        <v>28800</v>
      </c>
      <c r="AU89" s="331">
        <f t="shared" si="27"/>
        <v>0</v>
      </c>
      <c r="AV89" s="331">
        <f t="shared" si="28"/>
        <v>3200</v>
      </c>
      <c r="AW89" s="331">
        <f t="shared" si="29"/>
        <v>3200</v>
      </c>
    </row>
    <row r="90" spans="1:49" s="342" customFormat="1" ht="30" customHeight="1">
      <c r="A90" s="390" t="s">
        <v>2372</v>
      </c>
      <c r="B90" s="361" t="s">
        <v>2532</v>
      </c>
      <c r="C90" s="361"/>
      <c r="D90" s="362" t="s">
        <v>2522</v>
      </c>
      <c r="E90" s="362" t="s">
        <v>2528</v>
      </c>
      <c r="F90" s="362" t="s">
        <v>2533</v>
      </c>
      <c r="G90" s="362" t="s">
        <v>2365</v>
      </c>
      <c r="H90" s="363"/>
      <c r="I90" s="508">
        <f>SUM(J90:M90)</f>
        <v>14800</v>
      </c>
      <c r="J90" s="509">
        <v>13500</v>
      </c>
      <c r="K90" s="509"/>
      <c r="L90" s="509">
        <v>1000</v>
      </c>
      <c r="M90" s="509">
        <v>300</v>
      </c>
      <c r="N90" s="512"/>
      <c r="O90" s="508">
        <f>SUM(P90:S90)</f>
        <v>0</v>
      </c>
      <c r="P90" s="509"/>
      <c r="Q90" s="509"/>
      <c r="R90" s="509"/>
      <c r="S90" s="509"/>
      <c r="T90" s="497"/>
      <c r="U90" s="513"/>
      <c r="V90" s="513"/>
      <c r="W90" s="513"/>
      <c r="X90" s="513"/>
      <c r="Y90" s="513"/>
      <c r="Z90" s="509">
        <f>SUM(AA90:AE90)</f>
        <v>14800</v>
      </c>
      <c r="AA90" s="498">
        <v>13500</v>
      </c>
      <c r="AB90" s="498">
        <v>0</v>
      </c>
      <c r="AC90" s="498">
        <v>1000</v>
      </c>
      <c r="AD90" s="498"/>
      <c r="AE90" s="498">
        <v>300</v>
      </c>
      <c r="AF90" s="498">
        <f>SUM(AG90:AK90)</f>
        <v>14800</v>
      </c>
      <c r="AG90" s="508">
        <v>13500</v>
      </c>
      <c r="AH90" s="369">
        <f>K90</f>
        <v>0</v>
      </c>
      <c r="AI90" s="369">
        <v>1000</v>
      </c>
      <c r="AJ90" s="369"/>
      <c r="AK90" s="369">
        <v>300</v>
      </c>
      <c r="AL90" s="341"/>
      <c r="AM90" s="393">
        <f t="shared" si="33"/>
        <v>13500</v>
      </c>
      <c r="AN90" s="342">
        <f t="shared" si="34"/>
        <v>0</v>
      </c>
      <c r="AS90" s="331">
        <f t="shared" si="25"/>
        <v>0</v>
      </c>
      <c r="AT90" s="331">
        <f t="shared" si="26"/>
        <v>13500</v>
      </c>
      <c r="AU90" s="331">
        <f t="shared" si="27"/>
        <v>0</v>
      </c>
      <c r="AV90" s="331">
        <f t="shared" si="28"/>
        <v>0</v>
      </c>
      <c r="AW90" s="331">
        <f t="shared" si="29"/>
        <v>0</v>
      </c>
    </row>
    <row r="91" spans="1:49" s="365" customFormat="1" ht="30" customHeight="1">
      <c r="A91" s="390" t="s">
        <v>2534</v>
      </c>
      <c r="B91" s="361" t="s">
        <v>2535</v>
      </c>
      <c r="C91" s="361"/>
      <c r="D91" s="362" t="s">
        <v>2522</v>
      </c>
      <c r="E91" s="362" t="s">
        <v>2536</v>
      </c>
      <c r="F91" s="362" t="s">
        <v>2537</v>
      </c>
      <c r="G91" s="362" t="s">
        <v>2371</v>
      </c>
      <c r="H91" s="363"/>
      <c r="I91" s="508">
        <f>SUM(J91:M91)</f>
        <v>6932</v>
      </c>
      <c r="J91" s="509">
        <f>6064+232</f>
        <v>6296</v>
      </c>
      <c r="K91" s="509"/>
      <c r="L91" s="509">
        <v>190</v>
      </c>
      <c r="M91" s="509">
        <v>446</v>
      </c>
      <c r="N91" s="512"/>
      <c r="O91" s="508">
        <f>SUM(P91:S91)</f>
        <v>0</v>
      </c>
      <c r="P91" s="509"/>
      <c r="Q91" s="509"/>
      <c r="R91" s="509"/>
      <c r="S91" s="509"/>
      <c r="T91" s="497"/>
      <c r="U91" s="509"/>
      <c r="V91" s="509"/>
      <c r="W91" s="509"/>
      <c r="X91" s="509"/>
      <c r="Y91" s="509"/>
      <c r="Z91" s="509">
        <f>SUM(AA91:AE91)</f>
        <v>6700</v>
      </c>
      <c r="AA91" s="509">
        <v>6064</v>
      </c>
      <c r="AB91" s="509"/>
      <c r="AC91" s="509">
        <v>190</v>
      </c>
      <c r="AD91" s="509"/>
      <c r="AE91" s="509">
        <v>446</v>
      </c>
      <c r="AF91" s="509">
        <f>SUM(AG91:AK91)</f>
        <v>6932</v>
      </c>
      <c r="AG91" s="509">
        <f>J91</f>
        <v>6296</v>
      </c>
      <c r="AH91" s="392"/>
      <c r="AI91" s="392">
        <v>190</v>
      </c>
      <c r="AJ91" s="392"/>
      <c r="AK91" s="392">
        <v>446</v>
      </c>
      <c r="AL91" s="354"/>
      <c r="AM91" s="393">
        <f t="shared" si="33"/>
        <v>6296</v>
      </c>
      <c r="AN91" s="342">
        <f t="shared" si="34"/>
        <v>0</v>
      </c>
      <c r="AS91" s="331">
        <f t="shared" si="25"/>
        <v>0</v>
      </c>
      <c r="AT91" s="331">
        <f t="shared" si="26"/>
        <v>6296</v>
      </c>
      <c r="AU91" s="331">
        <f t="shared" si="27"/>
        <v>0</v>
      </c>
      <c r="AV91" s="331">
        <f t="shared" si="28"/>
        <v>0</v>
      </c>
      <c r="AW91" s="331">
        <f t="shared" si="29"/>
        <v>0</v>
      </c>
    </row>
    <row r="92" spans="1:49" s="342" customFormat="1" ht="30" customHeight="1">
      <c r="A92" s="390" t="s">
        <v>2538</v>
      </c>
      <c r="B92" s="391" t="s">
        <v>2373</v>
      </c>
      <c r="C92" s="391"/>
      <c r="D92" s="362"/>
      <c r="E92" s="363"/>
      <c r="F92" s="362"/>
      <c r="G92" s="362"/>
      <c r="H92" s="362"/>
      <c r="I92" s="508">
        <f t="shared" ref="I92:AC92" si="35">SUM(I93:I147)</f>
        <v>41835.627042</v>
      </c>
      <c r="J92" s="508">
        <f t="shared" si="35"/>
        <v>37874</v>
      </c>
      <c r="K92" s="508">
        <f t="shared" si="35"/>
        <v>0</v>
      </c>
      <c r="L92" s="508">
        <f t="shared" si="35"/>
        <v>532</v>
      </c>
      <c r="M92" s="508">
        <f t="shared" si="35"/>
        <v>3429.6270420000001</v>
      </c>
      <c r="N92" s="508">
        <f t="shared" si="35"/>
        <v>0</v>
      </c>
      <c r="O92" s="508">
        <f t="shared" si="35"/>
        <v>22622</v>
      </c>
      <c r="P92" s="508">
        <f t="shared" si="35"/>
        <v>20710</v>
      </c>
      <c r="Q92" s="508">
        <f t="shared" si="35"/>
        <v>0</v>
      </c>
      <c r="R92" s="508">
        <f t="shared" si="35"/>
        <v>153</v>
      </c>
      <c r="S92" s="508">
        <f t="shared" si="35"/>
        <v>1759</v>
      </c>
      <c r="T92" s="508">
        <f t="shared" si="35"/>
        <v>0</v>
      </c>
      <c r="U92" s="508">
        <f t="shared" si="35"/>
        <v>0</v>
      </c>
      <c r="V92" s="508">
        <f t="shared" si="35"/>
        <v>0</v>
      </c>
      <c r="W92" s="508">
        <f t="shared" si="35"/>
        <v>0</v>
      </c>
      <c r="X92" s="508">
        <f t="shared" si="35"/>
        <v>0</v>
      </c>
      <c r="Y92" s="508">
        <f t="shared" si="35"/>
        <v>0</v>
      </c>
      <c r="Z92" s="508">
        <f t="shared" si="35"/>
        <v>41092.126224</v>
      </c>
      <c r="AA92" s="508">
        <f t="shared" si="35"/>
        <v>37202</v>
      </c>
      <c r="AB92" s="508">
        <f t="shared" si="35"/>
        <v>0</v>
      </c>
      <c r="AC92" s="508">
        <f t="shared" si="35"/>
        <v>520</v>
      </c>
      <c r="AD92" s="508"/>
      <c r="AE92" s="508">
        <f>SUM(AE93:AE147)</f>
        <v>3370.1262240000001</v>
      </c>
      <c r="AF92" s="508">
        <f>SUM(AF93:AF147)</f>
        <v>41090</v>
      </c>
      <c r="AG92" s="508">
        <f>SUM(AG93:AG147)</f>
        <v>37202</v>
      </c>
      <c r="AH92" s="369">
        <f>SUM(AH93:AH147)</f>
        <v>0</v>
      </c>
      <c r="AI92" s="369">
        <f>SUM(AI93:AI147)</f>
        <v>520</v>
      </c>
      <c r="AJ92" s="369"/>
      <c r="AK92" s="369">
        <f>SUM(AK93:AK147)</f>
        <v>3368</v>
      </c>
      <c r="AL92" s="363" t="s">
        <v>2374</v>
      </c>
      <c r="AM92" s="393">
        <f t="shared" si="33"/>
        <v>17164</v>
      </c>
      <c r="AN92" s="342">
        <f t="shared" si="34"/>
        <v>-672</v>
      </c>
      <c r="AS92" s="331">
        <f t="shared" si="25"/>
        <v>745.62704200000007</v>
      </c>
      <c r="AT92" s="331">
        <f t="shared" si="26"/>
        <v>37202</v>
      </c>
      <c r="AU92" s="331">
        <f t="shared" si="27"/>
        <v>0</v>
      </c>
      <c r="AV92" s="331">
        <f t="shared" si="28"/>
        <v>672</v>
      </c>
      <c r="AW92" s="331">
        <f t="shared" si="29"/>
        <v>745.62704200000007</v>
      </c>
    </row>
    <row r="93" spans="1:49" s="336" customFormat="1" ht="36.75" hidden="1" customHeight="1" outlineLevel="1">
      <c r="A93" s="358" t="s">
        <v>2330</v>
      </c>
      <c r="B93" s="350" t="s">
        <v>2539</v>
      </c>
      <c r="C93" s="350"/>
      <c r="D93" s="351" t="s">
        <v>2540</v>
      </c>
      <c r="E93" s="358" t="s">
        <v>2156</v>
      </c>
      <c r="F93" s="362" t="s">
        <v>2541</v>
      </c>
      <c r="G93" s="362" t="s">
        <v>2378</v>
      </c>
      <c r="H93" s="358" t="s">
        <v>2542</v>
      </c>
      <c r="I93" s="514">
        <f t="shared" ref="I93:I124" si="36">SUM(J93:M93)</f>
        <v>840.18641000000002</v>
      </c>
      <c r="J93" s="496">
        <v>800</v>
      </c>
      <c r="K93" s="496"/>
      <c r="L93" s="496"/>
      <c r="M93" s="496">
        <v>40.186410000000002</v>
      </c>
      <c r="N93" s="500" t="s">
        <v>2543</v>
      </c>
      <c r="O93" s="514">
        <f t="shared" ref="O93:O124" si="37">SUM(P93:S93)</f>
        <v>840</v>
      </c>
      <c r="P93" s="496">
        <v>800</v>
      </c>
      <c r="Q93" s="496"/>
      <c r="R93" s="496"/>
      <c r="S93" s="496">
        <v>40</v>
      </c>
      <c r="T93" s="515"/>
      <c r="U93" s="491"/>
      <c r="V93" s="491"/>
      <c r="W93" s="491"/>
      <c r="X93" s="491"/>
      <c r="Y93" s="491"/>
      <c r="Z93" s="502">
        <f t="shared" ref="Z93:Z124" si="38">SUM(AA93:AE93)</f>
        <v>840.18600000000004</v>
      </c>
      <c r="AA93" s="493">
        <v>800</v>
      </c>
      <c r="AB93" s="493"/>
      <c r="AC93" s="493"/>
      <c r="AD93" s="493"/>
      <c r="AE93" s="493">
        <v>40.186</v>
      </c>
      <c r="AF93" s="496">
        <f t="shared" ref="AF93:AF124" si="39">SUM(AG93:AK93)</f>
        <v>840</v>
      </c>
      <c r="AG93" s="496">
        <v>800</v>
      </c>
      <c r="AH93" s="360"/>
      <c r="AI93" s="360"/>
      <c r="AJ93" s="360"/>
      <c r="AK93" s="360">
        <v>40</v>
      </c>
      <c r="AL93" s="351" t="s">
        <v>2381</v>
      </c>
      <c r="AM93" s="396">
        <f t="shared" si="33"/>
        <v>0</v>
      </c>
      <c r="AN93" s="336">
        <f t="shared" si="34"/>
        <v>0</v>
      </c>
      <c r="AP93" s="336">
        <v>40.186000000000035</v>
      </c>
      <c r="AQ93" s="336">
        <f>AP93-M93</f>
        <v>-4.0999999996671477E-4</v>
      </c>
      <c r="AS93" s="307">
        <f t="shared" si="25"/>
        <v>0.1864100000000235</v>
      </c>
      <c r="AT93" s="307">
        <f t="shared" si="26"/>
        <v>800</v>
      </c>
      <c r="AU93" s="307">
        <f t="shared" si="27"/>
        <v>0</v>
      </c>
      <c r="AV93" s="307">
        <f t="shared" si="28"/>
        <v>0</v>
      </c>
      <c r="AW93" s="307">
        <f t="shared" si="29"/>
        <v>0.1864100000000235</v>
      </c>
    </row>
    <row r="94" spans="1:49" s="336" customFormat="1" ht="36.75" hidden="1" customHeight="1" outlineLevel="1">
      <c r="A94" s="358" t="s">
        <v>2337</v>
      </c>
      <c r="B94" s="350" t="s">
        <v>2544</v>
      </c>
      <c r="C94" s="350"/>
      <c r="D94" s="351" t="s">
        <v>2540</v>
      </c>
      <c r="E94" s="358" t="s">
        <v>2156</v>
      </c>
      <c r="F94" s="362" t="s">
        <v>2545</v>
      </c>
      <c r="G94" s="362" t="s">
        <v>2378</v>
      </c>
      <c r="H94" s="358" t="s">
        <v>2546</v>
      </c>
      <c r="I94" s="514">
        <f t="shared" si="36"/>
        <v>315.37745200000001</v>
      </c>
      <c r="J94" s="496">
        <v>300</v>
      </c>
      <c r="K94" s="496"/>
      <c r="L94" s="496"/>
      <c r="M94" s="496">
        <v>15.377452</v>
      </c>
      <c r="N94" s="500" t="s">
        <v>2543</v>
      </c>
      <c r="O94" s="514">
        <f t="shared" si="37"/>
        <v>315</v>
      </c>
      <c r="P94" s="496">
        <v>300</v>
      </c>
      <c r="Q94" s="496"/>
      <c r="R94" s="496"/>
      <c r="S94" s="496">
        <v>15</v>
      </c>
      <c r="T94" s="515"/>
      <c r="U94" s="491"/>
      <c r="V94" s="491"/>
      <c r="W94" s="491"/>
      <c r="X94" s="491"/>
      <c r="Y94" s="491"/>
      <c r="Z94" s="502">
        <f t="shared" si="38"/>
        <v>315.37745200000001</v>
      </c>
      <c r="AA94" s="493">
        <v>300</v>
      </c>
      <c r="AB94" s="493"/>
      <c r="AC94" s="493"/>
      <c r="AD94" s="493"/>
      <c r="AE94" s="496">
        <v>15.377452</v>
      </c>
      <c r="AF94" s="496">
        <f t="shared" si="39"/>
        <v>315</v>
      </c>
      <c r="AG94" s="496">
        <v>300</v>
      </c>
      <c r="AH94" s="360"/>
      <c r="AI94" s="360"/>
      <c r="AJ94" s="360"/>
      <c r="AK94" s="360">
        <v>15</v>
      </c>
      <c r="AL94" s="351" t="s">
        <v>2381</v>
      </c>
      <c r="AM94" s="396">
        <f t="shared" si="33"/>
        <v>0</v>
      </c>
      <c r="AN94" s="336">
        <f t="shared" si="34"/>
        <v>0</v>
      </c>
      <c r="AP94" s="336">
        <v>15.37700000000001</v>
      </c>
      <c r="AS94" s="307">
        <f t="shared" si="25"/>
        <v>0.37745200000000523</v>
      </c>
      <c r="AT94" s="307">
        <f t="shared" si="26"/>
        <v>300</v>
      </c>
      <c r="AU94" s="307">
        <f t="shared" si="27"/>
        <v>0</v>
      </c>
      <c r="AV94" s="307">
        <f t="shared" si="28"/>
        <v>0</v>
      </c>
      <c r="AW94" s="307">
        <f t="shared" si="29"/>
        <v>0.37745200000000523</v>
      </c>
    </row>
    <row r="95" spans="1:49" s="336" customFormat="1" ht="36.75" hidden="1" customHeight="1" outlineLevel="1">
      <c r="A95" s="358" t="s">
        <v>2372</v>
      </c>
      <c r="B95" s="350" t="s">
        <v>2547</v>
      </c>
      <c r="C95" s="350"/>
      <c r="D95" s="351" t="s">
        <v>2548</v>
      </c>
      <c r="E95" s="358" t="s">
        <v>2152</v>
      </c>
      <c r="F95" s="362" t="s">
        <v>2549</v>
      </c>
      <c r="G95" s="362" t="s">
        <v>2378</v>
      </c>
      <c r="H95" s="358" t="s">
        <v>2550</v>
      </c>
      <c r="I95" s="514">
        <f t="shared" si="36"/>
        <v>1050.411308</v>
      </c>
      <c r="J95" s="496">
        <v>1000</v>
      </c>
      <c r="K95" s="496"/>
      <c r="L95" s="496"/>
      <c r="M95" s="496">
        <v>50.411307999999998</v>
      </c>
      <c r="N95" s="500" t="s">
        <v>2543</v>
      </c>
      <c r="O95" s="514">
        <f t="shared" si="37"/>
        <v>1050</v>
      </c>
      <c r="P95" s="496">
        <v>1000</v>
      </c>
      <c r="Q95" s="496"/>
      <c r="R95" s="496"/>
      <c r="S95" s="496">
        <v>50</v>
      </c>
      <c r="T95" s="515"/>
      <c r="U95" s="491"/>
      <c r="V95" s="491"/>
      <c r="W95" s="491"/>
      <c r="X95" s="491"/>
      <c r="Y95" s="491"/>
      <c r="Z95" s="502">
        <f t="shared" si="38"/>
        <v>1050.411308</v>
      </c>
      <c r="AA95" s="493">
        <v>1000</v>
      </c>
      <c r="AB95" s="493"/>
      <c r="AC95" s="493"/>
      <c r="AD95" s="493"/>
      <c r="AE95" s="493">
        <v>50.411307999999998</v>
      </c>
      <c r="AF95" s="496">
        <f t="shared" si="39"/>
        <v>1050</v>
      </c>
      <c r="AG95" s="496">
        <v>1000</v>
      </c>
      <c r="AH95" s="360"/>
      <c r="AI95" s="360"/>
      <c r="AJ95" s="360"/>
      <c r="AK95" s="360">
        <v>50</v>
      </c>
      <c r="AL95" s="351" t="s">
        <v>2381</v>
      </c>
      <c r="AM95" s="396">
        <f t="shared" si="33"/>
        <v>0</v>
      </c>
      <c r="AN95" s="336">
        <f t="shared" si="34"/>
        <v>0</v>
      </c>
      <c r="AP95" s="336">
        <v>50.411000000000058</v>
      </c>
      <c r="AS95" s="307">
        <f t="shared" si="25"/>
        <v>0.4113079999999627</v>
      </c>
      <c r="AT95" s="307">
        <f t="shared" si="26"/>
        <v>1000</v>
      </c>
      <c r="AU95" s="307">
        <f t="shared" si="27"/>
        <v>0</v>
      </c>
      <c r="AV95" s="307">
        <f t="shared" si="28"/>
        <v>0</v>
      </c>
      <c r="AW95" s="307">
        <f t="shared" si="29"/>
        <v>0.4113079999999627</v>
      </c>
    </row>
    <row r="96" spans="1:49" s="336" customFormat="1" ht="36.75" hidden="1" customHeight="1" outlineLevel="1">
      <c r="A96" s="358" t="s">
        <v>2534</v>
      </c>
      <c r="B96" s="350" t="s">
        <v>2551</v>
      </c>
      <c r="C96" s="350"/>
      <c r="D96" s="351" t="s">
        <v>2548</v>
      </c>
      <c r="E96" s="358" t="s">
        <v>2152</v>
      </c>
      <c r="F96" s="362" t="s">
        <v>2552</v>
      </c>
      <c r="G96" s="362" t="s">
        <v>2378</v>
      </c>
      <c r="H96" s="358" t="s">
        <v>2553</v>
      </c>
      <c r="I96" s="514">
        <f t="shared" si="36"/>
        <v>940.42091000000005</v>
      </c>
      <c r="J96" s="496">
        <v>900</v>
      </c>
      <c r="K96" s="496"/>
      <c r="L96" s="496"/>
      <c r="M96" s="496">
        <v>40.420909999999999</v>
      </c>
      <c r="N96" s="500" t="s">
        <v>2543</v>
      </c>
      <c r="O96" s="514">
        <f t="shared" si="37"/>
        <v>940</v>
      </c>
      <c r="P96" s="496">
        <v>900</v>
      </c>
      <c r="Q96" s="496"/>
      <c r="R96" s="496"/>
      <c r="S96" s="496">
        <v>40</v>
      </c>
      <c r="T96" s="515"/>
      <c r="U96" s="491"/>
      <c r="V96" s="491"/>
      <c r="W96" s="491"/>
      <c r="X96" s="491"/>
      <c r="Y96" s="491"/>
      <c r="Z96" s="502">
        <f t="shared" si="38"/>
        <v>940.42091000000005</v>
      </c>
      <c r="AA96" s="493">
        <v>900</v>
      </c>
      <c r="AB96" s="493"/>
      <c r="AC96" s="493"/>
      <c r="AD96" s="493"/>
      <c r="AE96" s="493">
        <v>40.420909999999999</v>
      </c>
      <c r="AF96" s="496">
        <f t="shared" si="39"/>
        <v>940</v>
      </c>
      <c r="AG96" s="496">
        <v>900</v>
      </c>
      <c r="AH96" s="360"/>
      <c r="AI96" s="360"/>
      <c r="AJ96" s="360"/>
      <c r="AK96" s="360">
        <v>40</v>
      </c>
      <c r="AL96" s="351" t="s">
        <v>2381</v>
      </c>
      <c r="AM96" s="396">
        <f t="shared" si="33"/>
        <v>0</v>
      </c>
      <c r="AN96" s="336">
        <f t="shared" si="34"/>
        <v>0</v>
      </c>
      <c r="AP96" s="336">
        <v>40.419999999999959</v>
      </c>
      <c r="AS96" s="307">
        <f t="shared" si="25"/>
        <v>0.42091000000004897</v>
      </c>
      <c r="AT96" s="307">
        <f t="shared" si="26"/>
        <v>900</v>
      </c>
      <c r="AU96" s="307">
        <f t="shared" si="27"/>
        <v>0</v>
      </c>
      <c r="AV96" s="307">
        <f t="shared" si="28"/>
        <v>0</v>
      </c>
      <c r="AW96" s="307">
        <f t="shared" si="29"/>
        <v>0.42091000000004897</v>
      </c>
    </row>
    <row r="97" spans="1:49" s="336" customFormat="1" ht="36.75" hidden="1" customHeight="1" outlineLevel="1">
      <c r="A97" s="358" t="s">
        <v>2538</v>
      </c>
      <c r="B97" s="350" t="s">
        <v>2554</v>
      </c>
      <c r="C97" s="350"/>
      <c r="D97" s="351" t="s">
        <v>2555</v>
      </c>
      <c r="E97" s="358" t="s">
        <v>2528</v>
      </c>
      <c r="F97" s="362" t="s">
        <v>2556</v>
      </c>
      <c r="G97" s="362" t="s">
        <v>2378</v>
      </c>
      <c r="H97" s="358" t="s">
        <v>2557</v>
      </c>
      <c r="I97" s="514">
        <f t="shared" si="36"/>
        <v>334.39689600000003</v>
      </c>
      <c r="J97" s="496">
        <v>318</v>
      </c>
      <c r="K97" s="496"/>
      <c r="L97" s="496"/>
      <c r="M97" s="496">
        <v>16.396896000000002</v>
      </c>
      <c r="N97" s="500" t="s">
        <v>2543</v>
      </c>
      <c r="O97" s="514">
        <f t="shared" si="37"/>
        <v>334</v>
      </c>
      <c r="P97" s="496">
        <v>318</v>
      </c>
      <c r="Q97" s="496"/>
      <c r="R97" s="496"/>
      <c r="S97" s="496">
        <v>16</v>
      </c>
      <c r="T97" s="515"/>
      <c r="U97" s="491"/>
      <c r="V97" s="491"/>
      <c r="W97" s="491"/>
      <c r="X97" s="491"/>
      <c r="Y97" s="491"/>
      <c r="Z97" s="502">
        <f t="shared" si="38"/>
        <v>334.39689600000003</v>
      </c>
      <c r="AA97" s="493">
        <v>318</v>
      </c>
      <c r="AB97" s="493"/>
      <c r="AC97" s="493"/>
      <c r="AD97" s="493"/>
      <c r="AE97" s="493">
        <v>16.396896000000002</v>
      </c>
      <c r="AF97" s="496">
        <f t="shared" si="39"/>
        <v>334</v>
      </c>
      <c r="AG97" s="496">
        <v>318</v>
      </c>
      <c r="AH97" s="360"/>
      <c r="AI97" s="360"/>
      <c r="AJ97" s="360"/>
      <c r="AK97" s="360">
        <v>16</v>
      </c>
      <c r="AL97" s="351" t="s">
        <v>2381</v>
      </c>
      <c r="AM97" s="396">
        <f t="shared" si="33"/>
        <v>0</v>
      </c>
      <c r="AN97" s="336">
        <f t="shared" si="34"/>
        <v>0</v>
      </c>
      <c r="AP97" s="336">
        <v>16.392999999999972</v>
      </c>
      <c r="AS97" s="307">
        <f t="shared" si="25"/>
        <v>0.39689600000002656</v>
      </c>
      <c r="AT97" s="307">
        <f t="shared" si="26"/>
        <v>318</v>
      </c>
      <c r="AU97" s="307">
        <f t="shared" si="27"/>
        <v>0</v>
      </c>
      <c r="AV97" s="307">
        <f t="shared" si="28"/>
        <v>0</v>
      </c>
      <c r="AW97" s="307">
        <f t="shared" si="29"/>
        <v>0.39689600000002656</v>
      </c>
    </row>
    <row r="98" spans="1:49" s="336" customFormat="1" ht="36.75" hidden="1" customHeight="1" outlineLevel="1">
      <c r="A98" s="358" t="s">
        <v>2558</v>
      </c>
      <c r="B98" s="350" t="s">
        <v>2559</v>
      </c>
      <c r="C98" s="350"/>
      <c r="D98" s="351" t="s">
        <v>2555</v>
      </c>
      <c r="E98" s="358" t="s">
        <v>2528</v>
      </c>
      <c r="F98" s="362" t="s">
        <v>2560</v>
      </c>
      <c r="G98" s="362" t="s">
        <v>2378</v>
      </c>
      <c r="H98" s="358" t="s">
        <v>2561</v>
      </c>
      <c r="I98" s="514">
        <f t="shared" si="36"/>
        <v>525.42040799999995</v>
      </c>
      <c r="J98" s="496">
        <v>500</v>
      </c>
      <c r="K98" s="496"/>
      <c r="L98" s="496"/>
      <c r="M98" s="496">
        <v>25.420407999999998</v>
      </c>
      <c r="N98" s="500" t="s">
        <v>2543</v>
      </c>
      <c r="O98" s="514">
        <f t="shared" si="37"/>
        <v>525</v>
      </c>
      <c r="P98" s="496">
        <v>500</v>
      </c>
      <c r="Q98" s="496"/>
      <c r="R98" s="496"/>
      <c r="S98" s="496">
        <v>25</v>
      </c>
      <c r="T98" s="515"/>
      <c r="U98" s="491"/>
      <c r="V98" s="491"/>
      <c r="W98" s="491"/>
      <c r="X98" s="491"/>
      <c r="Y98" s="491"/>
      <c r="Z98" s="502">
        <f t="shared" si="38"/>
        <v>525.41999999999996</v>
      </c>
      <c r="AA98" s="493">
        <v>500</v>
      </c>
      <c r="AB98" s="493"/>
      <c r="AC98" s="493"/>
      <c r="AD98" s="493"/>
      <c r="AE98" s="496">
        <v>25.42</v>
      </c>
      <c r="AF98" s="496">
        <f t="shared" si="39"/>
        <v>525</v>
      </c>
      <c r="AG98" s="496">
        <v>500</v>
      </c>
      <c r="AH98" s="360"/>
      <c r="AI98" s="360"/>
      <c r="AJ98" s="360"/>
      <c r="AK98" s="360">
        <v>25</v>
      </c>
      <c r="AL98" s="351" t="s">
        <v>2381</v>
      </c>
      <c r="AM98" s="396">
        <f t="shared" si="33"/>
        <v>0</v>
      </c>
      <c r="AN98" s="336">
        <f t="shared" si="34"/>
        <v>0</v>
      </c>
      <c r="AP98" s="336">
        <v>25.419999999999959</v>
      </c>
      <c r="AS98" s="307">
        <f t="shared" si="25"/>
        <v>0.42040799999995215</v>
      </c>
      <c r="AT98" s="307">
        <f t="shared" si="26"/>
        <v>500</v>
      </c>
      <c r="AU98" s="307">
        <f t="shared" si="27"/>
        <v>0</v>
      </c>
      <c r="AV98" s="307">
        <f t="shared" si="28"/>
        <v>0</v>
      </c>
      <c r="AW98" s="307">
        <f t="shared" si="29"/>
        <v>0.42040799999995215</v>
      </c>
    </row>
    <row r="99" spans="1:49" s="336" customFormat="1" ht="36.75" hidden="1" customHeight="1" outlineLevel="1">
      <c r="A99" s="358" t="s">
        <v>2562</v>
      </c>
      <c r="B99" s="350" t="s">
        <v>2563</v>
      </c>
      <c r="C99" s="350"/>
      <c r="D99" s="351" t="s">
        <v>2555</v>
      </c>
      <c r="E99" s="358" t="s">
        <v>2528</v>
      </c>
      <c r="F99" s="362" t="s">
        <v>2564</v>
      </c>
      <c r="G99" s="362" t="s">
        <v>2378</v>
      </c>
      <c r="H99" s="358" t="s">
        <v>2565</v>
      </c>
      <c r="I99" s="514">
        <f t="shared" si="36"/>
        <v>210.381395</v>
      </c>
      <c r="J99" s="496">
        <v>200</v>
      </c>
      <c r="K99" s="496"/>
      <c r="L99" s="496"/>
      <c r="M99" s="496">
        <v>10.381394999999999</v>
      </c>
      <c r="N99" s="500" t="s">
        <v>2543</v>
      </c>
      <c r="O99" s="514">
        <f t="shared" si="37"/>
        <v>210</v>
      </c>
      <c r="P99" s="496">
        <v>200</v>
      </c>
      <c r="Q99" s="496"/>
      <c r="R99" s="496"/>
      <c r="S99" s="496">
        <v>10</v>
      </c>
      <c r="T99" s="515"/>
      <c r="U99" s="491"/>
      <c r="V99" s="491"/>
      <c r="W99" s="491"/>
      <c r="X99" s="491"/>
      <c r="Y99" s="491"/>
      <c r="Z99" s="502">
        <f t="shared" si="38"/>
        <v>210.381395</v>
      </c>
      <c r="AA99" s="493">
        <v>200</v>
      </c>
      <c r="AB99" s="493"/>
      <c r="AC99" s="493"/>
      <c r="AD99" s="493"/>
      <c r="AE99" s="493">
        <v>10.381394999999999</v>
      </c>
      <c r="AF99" s="496">
        <f t="shared" si="39"/>
        <v>210</v>
      </c>
      <c r="AG99" s="496">
        <v>200</v>
      </c>
      <c r="AH99" s="360"/>
      <c r="AI99" s="360"/>
      <c r="AJ99" s="360"/>
      <c r="AK99" s="360">
        <v>10</v>
      </c>
      <c r="AL99" s="351" t="s">
        <v>2381</v>
      </c>
      <c r="AM99" s="396">
        <f t="shared" si="33"/>
        <v>0</v>
      </c>
      <c r="AN99" s="336">
        <f t="shared" si="34"/>
        <v>0</v>
      </c>
      <c r="AP99" s="336">
        <v>10.381</v>
      </c>
      <c r="AS99" s="307">
        <f t="shared" si="25"/>
        <v>0.38139499999999771</v>
      </c>
      <c r="AT99" s="307">
        <f t="shared" si="26"/>
        <v>200</v>
      </c>
      <c r="AU99" s="307">
        <f t="shared" si="27"/>
        <v>0</v>
      </c>
      <c r="AV99" s="307">
        <f t="shared" si="28"/>
        <v>0</v>
      </c>
      <c r="AW99" s="307">
        <f t="shared" si="29"/>
        <v>0.38139499999999771</v>
      </c>
    </row>
    <row r="100" spans="1:49" s="336" customFormat="1" ht="36.75" hidden="1" customHeight="1" outlineLevel="1">
      <c r="A100" s="358" t="s">
        <v>2566</v>
      </c>
      <c r="B100" s="350" t="s">
        <v>2567</v>
      </c>
      <c r="C100" s="350"/>
      <c r="D100" s="351" t="s">
        <v>2568</v>
      </c>
      <c r="E100" s="358" t="s">
        <v>2523</v>
      </c>
      <c r="F100" s="362" t="s">
        <v>2569</v>
      </c>
      <c r="G100" s="362" t="s">
        <v>2378</v>
      </c>
      <c r="H100" s="358" t="s">
        <v>2570</v>
      </c>
      <c r="I100" s="514">
        <f t="shared" si="36"/>
        <v>680.805655</v>
      </c>
      <c r="J100" s="496">
        <v>650</v>
      </c>
      <c r="K100" s="496"/>
      <c r="L100" s="496"/>
      <c r="M100" s="496">
        <v>30.805655000000002</v>
      </c>
      <c r="N100" s="500" t="s">
        <v>2543</v>
      </c>
      <c r="O100" s="514">
        <f t="shared" si="37"/>
        <v>683</v>
      </c>
      <c r="P100" s="496">
        <v>650</v>
      </c>
      <c r="Q100" s="496"/>
      <c r="R100" s="496"/>
      <c r="S100" s="496">
        <v>33</v>
      </c>
      <c r="T100" s="515"/>
      <c r="U100" s="491"/>
      <c r="V100" s="491"/>
      <c r="W100" s="491"/>
      <c r="X100" s="491"/>
      <c r="Y100" s="491"/>
      <c r="Z100" s="502">
        <f t="shared" si="38"/>
        <v>680.805655</v>
      </c>
      <c r="AA100" s="493">
        <v>650</v>
      </c>
      <c r="AB100" s="493"/>
      <c r="AC100" s="493"/>
      <c r="AD100" s="493"/>
      <c r="AE100" s="493">
        <v>30.805655000000002</v>
      </c>
      <c r="AF100" s="496">
        <f t="shared" si="39"/>
        <v>681</v>
      </c>
      <c r="AG100" s="496">
        <v>650</v>
      </c>
      <c r="AH100" s="360"/>
      <c r="AI100" s="360"/>
      <c r="AJ100" s="360"/>
      <c r="AK100" s="360">
        <v>31</v>
      </c>
      <c r="AL100" s="351" t="s">
        <v>2381</v>
      </c>
      <c r="AM100" s="396">
        <f t="shared" si="33"/>
        <v>0</v>
      </c>
      <c r="AN100" s="336">
        <f t="shared" si="34"/>
        <v>0</v>
      </c>
      <c r="AP100" s="336">
        <v>30.80499999999995</v>
      </c>
      <c r="AS100" s="307">
        <f t="shared" si="25"/>
        <v>-0.19434499999999844</v>
      </c>
      <c r="AT100" s="307">
        <f t="shared" si="26"/>
        <v>650</v>
      </c>
      <c r="AU100" s="307">
        <f t="shared" si="27"/>
        <v>0</v>
      </c>
      <c r="AV100" s="307">
        <f t="shared" si="28"/>
        <v>0</v>
      </c>
      <c r="AW100" s="307">
        <f t="shared" si="29"/>
        <v>-0.19434499999999844</v>
      </c>
    </row>
    <row r="101" spans="1:49" s="336" customFormat="1" ht="36.75" hidden="1" customHeight="1" outlineLevel="1">
      <c r="A101" s="358" t="s">
        <v>2571</v>
      </c>
      <c r="B101" s="350" t="s">
        <v>2572</v>
      </c>
      <c r="C101" s="350"/>
      <c r="D101" s="351" t="s">
        <v>2573</v>
      </c>
      <c r="E101" s="358" t="s">
        <v>1954</v>
      </c>
      <c r="F101" s="362" t="s">
        <v>2574</v>
      </c>
      <c r="G101" s="362" t="s">
        <v>2378</v>
      </c>
      <c r="H101" s="358" t="s">
        <v>2575</v>
      </c>
      <c r="I101" s="514">
        <f t="shared" si="36"/>
        <v>315.15565700000002</v>
      </c>
      <c r="J101" s="496">
        <v>300</v>
      </c>
      <c r="K101" s="496"/>
      <c r="L101" s="496"/>
      <c r="M101" s="496">
        <v>15.155657</v>
      </c>
      <c r="N101" s="500" t="s">
        <v>2543</v>
      </c>
      <c r="O101" s="514">
        <f t="shared" si="37"/>
        <v>315</v>
      </c>
      <c r="P101" s="496">
        <v>300</v>
      </c>
      <c r="Q101" s="496"/>
      <c r="R101" s="496"/>
      <c r="S101" s="496">
        <v>15</v>
      </c>
      <c r="T101" s="515"/>
      <c r="U101" s="491"/>
      <c r="V101" s="491"/>
      <c r="W101" s="491"/>
      <c r="X101" s="491"/>
      <c r="Y101" s="491"/>
      <c r="Z101" s="502">
        <f t="shared" si="38"/>
        <v>315.15565700000002</v>
      </c>
      <c r="AA101" s="493">
        <v>300</v>
      </c>
      <c r="AB101" s="493"/>
      <c r="AC101" s="493"/>
      <c r="AD101" s="493"/>
      <c r="AE101" s="496">
        <v>15.155657</v>
      </c>
      <c r="AF101" s="496">
        <f t="shared" si="39"/>
        <v>315</v>
      </c>
      <c r="AG101" s="496">
        <v>300</v>
      </c>
      <c r="AH101" s="360"/>
      <c r="AI101" s="360"/>
      <c r="AJ101" s="360"/>
      <c r="AK101" s="360">
        <v>15</v>
      </c>
      <c r="AL101" s="351" t="s">
        <v>2381</v>
      </c>
      <c r="AM101" s="396">
        <f t="shared" si="33"/>
        <v>0</v>
      </c>
      <c r="AN101" s="336">
        <f t="shared" si="34"/>
        <v>0</v>
      </c>
      <c r="AP101" s="336">
        <v>15.154999999999973</v>
      </c>
      <c r="AS101" s="307">
        <f t="shared" si="25"/>
        <v>0.15565700000001925</v>
      </c>
      <c r="AT101" s="307">
        <f t="shared" si="26"/>
        <v>300</v>
      </c>
      <c r="AU101" s="307">
        <f t="shared" si="27"/>
        <v>0</v>
      </c>
      <c r="AV101" s="307">
        <f t="shared" si="28"/>
        <v>0</v>
      </c>
      <c r="AW101" s="307">
        <f t="shared" si="29"/>
        <v>0.15565700000001925</v>
      </c>
    </row>
    <row r="102" spans="1:49" s="336" customFormat="1" ht="36.75" hidden="1" customHeight="1" outlineLevel="1">
      <c r="A102" s="358" t="s">
        <v>2576</v>
      </c>
      <c r="B102" s="350" t="s">
        <v>2577</v>
      </c>
      <c r="C102" s="350"/>
      <c r="D102" s="351" t="s">
        <v>2578</v>
      </c>
      <c r="E102" s="358" t="s">
        <v>2536</v>
      </c>
      <c r="F102" s="362" t="s">
        <v>2579</v>
      </c>
      <c r="G102" s="362" t="s">
        <v>2378</v>
      </c>
      <c r="H102" s="358" t="s">
        <v>2580</v>
      </c>
      <c r="I102" s="514">
        <f t="shared" si="36"/>
        <v>315.32900599999999</v>
      </c>
      <c r="J102" s="496">
        <v>300</v>
      </c>
      <c r="K102" s="496"/>
      <c r="L102" s="496"/>
      <c r="M102" s="496">
        <v>15.329006</v>
      </c>
      <c r="N102" s="500" t="s">
        <v>2543</v>
      </c>
      <c r="O102" s="514">
        <f t="shared" si="37"/>
        <v>315</v>
      </c>
      <c r="P102" s="496">
        <v>300</v>
      </c>
      <c r="Q102" s="496"/>
      <c r="R102" s="496"/>
      <c r="S102" s="496">
        <v>15</v>
      </c>
      <c r="T102" s="515"/>
      <c r="U102" s="491"/>
      <c r="V102" s="491"/>
      <c r="W102" s="491"/>
      <c r="X102" s="491"/>
      <c r="Y102" s="491"/>
      <c r="Z102" s="502">
        <f t="shared" si="38"/>
        <v>315.32900599999999</v>
      </c>
      <c r="AA102" s="493">
        <v>300</v>
      </c>
      <c r="AB102" s="493"/>
      <c r="AC102" s="493"/>
      <c r="AD102" s="493"/>
      <c r="AE102" s="493">
        <v>15.329006</v>
      </c>
      <c r="AF102" s="496">
        <f t="shared" si="39"/>
        <v>315</v>
      </c>
      <c r="AG102" s="496">
        <v>300</v>
      </c>
      <c r="AH102" s="360"/>
      <c r="AI102" s="360"/>
      <c r="AJ102" s="360"/>
      <c r="AK102" s="360">
        <v>15</v>
      </c>
      <c r="AL102" s="351" t="s">
        <v>2381</v>
      </c>
      <c r="AM102" s="396">
        <f t="shared" si="33"/>
        <v>0</v>
      </c>
      <c r="AN102" s="336">
        <f t="shared" si="34"/>
        <v>0</v>
      </c>
      <c r="AP102" s="336">
        <v>15.329000000000008</v>
      </c>
      <c r="AS102" s="307">
        <f t="shared" si="25"/>
        <v>0.32900599999999258</v>
      </c>
      <c r="AT102" s="307">
        <f t="shared" si="26"/>
        <v>300</v>
      </c>
      <c r="AU102" s="307">
        <f t="shared" si="27"/>
        <v>0</v>
      </c>
      <c r="AV102" s="307">
        <f t="shared" si="28"/>
        <v>0</v>
      </c>
      <c r="AW102" s="307">
        <f t="shared" si="29"/>
        <v>0.32900599999999258</v>
      </c>
    </row>
    <row r="103" spans="1:49" s="336" customFormat="1" ht="36.75" hidden="1" customHeight="1" outlineLevel="1">
      <c r="A103" s="358" t="s">
        <v>2581</v>
      </c>
      <c r="B103" s="350" t="s">
        <v>2582</v>
      </c>
      <c r="C103" s="350"/>
      <c r="D103" s="351" t="s">
        <v>2583</v>
      </c>
      <c r="E103" s="358" t="s">
        <v>2584</v>
      </c>
      <c r="F103" s="362" t="s">
        <v>2585</v>
      </c>
      <c r="G103" s="362" t="s">
        <v>2378</v>
      </c>
      <c r="H103" s="358" t="s">
        <v>2586</v>
      </c>
      <c r="I103" s="514">
        <f t="shared" si="36"/>
        <v>621.00433999999996</v>
      </c>
      <c r="J103" s="496">
        <v>600</v>
      </c>
      <c r="K103" s="496"/>
      <c r="L103" s="496"/>
      <c r="M103" s="496">
        <v>21.004339999999999</v>
      </c>
      <c r="N103" s="500" t="s">
        <v>2543</v>
      </c>
      <c r="O103" s="514">
        <f t="shared" si="37"/>
        <v>735</v>
      </c>
      <c r="P103" s="496">
        <v>700</v>
      </c>
      <c r="Q103" s="496"/>
      <c r="R103" s="496"/>
      <c r="S103" s="496">
        <v>35</v>
      </c>
      <c r="T103" s="515"/>
      <c r="U103" s="491"/>
      <c r="V103" s="491"/>
      <c r="W103" s="491"/>
      <c r="X103" s="491"/>
      <c r="Y103" s="491"/>
      <c r="Z103" s="502">
        <f t="shared" si="38"/>
        <v>621.00433999999996</v>
      </c>
      <c r="AA103" s="493">
        <v>600</v>
      </c>
      <c r="AB103" s="493"/>
      <c r="AC103" s="493"/>
      <c r="AD103" s="493"/>
      <c r="AE103" s="496">
        <v>21.004339999999999</v>
      </c>
      <c r="AF103" s="496">
        <f t="shared" si="39"/>
        <v>621</v>
      </c>
      <c r="AG103" s="496">
        <v>600</v>
      </c>
      <c r="AH103" s="360"/>
      <c r="AI103" s="379"/>
      <c r="AJ103" s="379"/>
      <c r="AK103" s="360">
        <v>21</v>
      </c>
      <c r="AL103" s="351" t="s">
        <v>2381</v>
      </c>
      <c r="AM103" s="396">
        <f t="shared" si="33"/>
        <v>-100</v>
      </c>
      <c r="AN103" s="336">
        <f t="shared" si="34"/>
        <v>0</v>
      </c>
      <c r="AP103" s="336">
        <v>21.004000000000019</v>
      </c>
      <c r="AS103" s="307">
        <f t="shared" si="25"/>
        <v>4.3399999999564898E-3</v>
      </c>
      <c r="AT103" s="307">
        <f t="shared" si="26"/>
        <v>600</v>
      </c>
      <c r="AU103" s="307">
        <f t="shared" si="27"/>
        <v>0</v>
      </c>
      <c r="AV103" s="307">
        <f t="shared" si="28"/>
        <v>0</v>
      </c>
      <c r="AW103" s="307">
        <f t="shared" si="29"/>
        <v>4.3399999999564898E-3</v>
      </c>
    </row>
    <row r="104" spans="1:49" s="336" customFormat="1" ht="36.75" hidden="1" customHeight="1" outlineLevel="1">
      <c r="A104" s="358" t="s">
        <v>2587</v>
      </c>
      <c r="B104" s="350" t="s">
        <v>2588</v>
      </c>
      <c r="C104" s="350"/>
      <c r="D104" s="351" t="s">
        <v>2589</v>
      </c>
      <c r="E104" s="358" t="s">
        <v>2590</v>
      </c>
      <c r="F104" s="362" t="s">
        <v>2591</v>
      </c>
      <c r="G104" s="362" t="s">
        <v>2378</v>
      </c>
      <c r="H104" s="358" t="s">
        <v>2592</v>
      </c>
      <c r="I104" s="514">
        <f t="shared" si="36"/>
        <v>210.237605</v>
      </c>
      <c r="J104" s="496">
        <v>200</v>
      </c>
      <c r="K104" s="496"/>
      <c r="L104" s="496"/>
      <c r="M104" s="496">
        <v>10.237605</v>
      </c>
      <c r="N104" s="500" t="s">
        <v>2543</v>
      </c>
      <c r="O104" s="514">
        <f t="shared" si="37"/>
        <v>210</v>
      </c>
      <c r="P104" s="496">
        <v>200</v>
      </c>
      <c r="Q104" s="496"/>
      <c r="R104" s="496"/>
      <c r="S104" s="496">
        <v>10</v>
      </c>
      <c r="T104" s="515"/>
      <c r="U104" s="491"/>
      <c r="V104" s="491"/>
      <c r="W104" s="491"/>
      <c r="X104" s="491"/>
      <c r="Y104" s="491"/>
      <c r="Z104" s="502">
        <f t="shared" si="38"/>
        <v>210.237605</v>
      </c>
      <c r="AA104" s="493">
        <v>200</v>
      </c>
      <c r="AB104" s="493"/>
      <c r="AC104" s="493"/>
      <c r="AD104" s="493"/>
      <c r="AE104" s="496">
        <v>10.237605</v>
      </c>
      <c r="AF104" s="496">
        <f t="shared" si="39"/>
        <v>210</v>
      </c>
      <c r="AG104" s="496">
        <v>200</v>
      </c>
      <c r="AH104" s="360"/>
      <c r="AI104" s="360"/>
      <c r="AJ104" s="360"/>
      <c r="AK104" s="360">
        <v>10</v>
      </c>
      <c r="AL104" s="351" t="s">
        <v>2381</v>
      </c>
      <c r="AM104" s="396">
        <f t="shared" si="33"/>
        <v>0</v>
      </c>
      <c r="AN104" s="336">
        <f t="shared" si="34"/>
        <v>0</v>
      </c>
      <c r="AP104" s="336">
        <v>10.236999999999995</v>
      </c>
      <c r="AS104" s="307">
        <f t="shared" si="25"/>
        <v>0.23760500000000206</v>
      </c>
      <c r="AT104" s="307">
        <f t="shared" si="26"/>
        <v>200</v>
      </c>
      <c r="AU104" s="307">
        <f t="shared" si="27"/>
        <v>0</v>
      </c>
      <c r="AV104" s="307">
        <f t="shared" si="28"/>
        <v>0</v>
      </c>
      <c r="AW104" s="307">
        <f t="shared" si="29"/>
        <v>0.23760500000000206</v>
      </c>
    </row>
    <row r="105" spans="1:49" s="336" customFormat="1" ht="36.75" hidden="1" customHeight="1" outlineLevel="1">
      <c r="A105" s="358" t="s">
        <v>2593</v>
      </c>
      <c r="B105" s="350" t="s">
        <v>2594</v>
      </c>
      <c r="C105" s="350"/>
      <c r="D105" s="351" t="s">
        <v>2540</v>
      </c>
      <c r="E105" s="351" t="s">
        <v>2156</v>
      </c>
      <c r="F105" s="362" t="s">
        <v>2595</v>
      </c>
      <c r="G105" s="362" t="s">
        <v>2431</v>
      </c>
      <c r="H105" s="363" t="s">
        <v>2596</v>
      </c>
      <c r="I105" s="514">
        <f t="shared" si="36"/>
        <v>864.5</v>
      </c>
      <c r="J105" s="502">
        <v>800</v>
      </c>
      <c r="K105" s="502"/>
      <c r="L105" s="502"/>
      <c r="M105" s="502">
        <v>64.5</v>
      </c>
      <c r="N105" s="512" t="s">
        <v>2597</v>
      </c>
      <c r="O105" s="514">
        <f t="shared" si="37"/>
        <v>880</v>
      </c>
      <c r="P105" s="502">
        <v>800</v>
      </c>
      <c r="Q105" s="502"/>
      <c r="R105" s="502"/>
      <c r="S105" s="502">
        <v>80</v>
      </c>
      <c r="T105" s="515"/>
      <c r="U105" s="491"/>
      <c r="V105" s="491"/>
      <c r="W105" s="491"/>
      <c r="X105" s="491"/>
      <c r="Y105" s="491"/>
      <c r="Z105" s="502">
        <f t="shared" si="38"/>
        <v>784.5</v>
      </c>
      <c r="AA105" s="493">
        <v>720</v>
      </c>
      <c r="AB105" s="493"/>
      <c r="AC105" s="493"/>
      <c r="AD105" s="493"/>
      <c r="AE105" s="493">
        <v>64.5</v>
      </c>
      <c r="AF105" s="496">
        <f t="shared" si="39"/>
        <v>785</v>
      </c>
      <c r="AG105" s="502">
        <v>720</v>
      </c>
      <c r="AH105" s="368"/>
      <c r="AI105" s="368"/>
      <c r="AJ105" s="368"/>
      <c r="AK105" s="368">
        <v>65</v>
      </c>
      <c r="AL105" s="351" t="s">
        <v>2381</v>
      </c>
      <c r="AM105" s="396">
        <f t="shared" si="33"/>
        <v>0</v>
      </c>
      <c r="AN105" s="336">
        <f t="shared" si="34"/>
        <v>-80</v>
      </c>
      <c r="AP105" s="336">
        <v>65</v>
      </c>
      <c r="AS105" s="307">
        <f t="shared" si="25"/>
        <v>79.5</v>
      </c>
      <c r="AT105" s="307">
        <f t="shared" si="26"/>
        <v>720</v>
      </c>
      <c r="AU105" s="307">
        <f t="shared" si="27"/>
        <v>0</v>
      </c>
      <c r="AV105" s="307">
        <f t="shared" si="28"/>
        <v>80</v>
      </c>
      <c r="AW105" s="307">
        <f t="shared" si="29"/>
        <v>79.5</v>
      </c>
    </row>
    <row r="106" spans="1:49" s="336" customFormat="1" ht="36.75" hidden="1" customHeight="1" outlineLevel="1">
      <c r="A106" s="358" t="s">
        <v>2598</v>
      </c>
      <c r="B106" s="350" t="s">
        <v>2599</v>
      </c>
      <c r="C106" s="350"/>
      <c r="D106" s="351" t="s">
        <v>2578</v>
      </c>
      <c r="E106" s="351" t="s">
        <v>2536</v>
      </c>
      <c r="F106" s="362" t="s">
        <v>2600</v>
      </c>
      <c r="G106" s="362" t="s">
        <v>2431</v>
      </c>
      <c r="H106" s="363" t="s">
        <v>2601</v>
      </c>
      <c r="I106" s="514">
        <f t="shared" si="36"/>
        <v>200.5</v>
      </c>
      <c r="J106" s="502">
        <v>182</v>
      </c>
      <c r="K106" s="502"/>
      <c r="L106" s="502"/>
      <c r="M106" s="502">
        <v>18.5</v>
      </c>
      <c r="N106" s="512" t="s">
        <v>2597</v>
      </c>
      <c r="O106" s="514">
        <f t="shared" si="37"/>
        <v>231</v>
      </c>
      <c r="P106" s="502">
        <v>210</v>
      </c>
      <c r="Q106" s="502"/>
      <c r="R106" s="502"/>
      <c r="S106" s="502">
        <v>21</v>
      </c>
      <c r="T106" s="515"/>
      <c r="U106" s="491"/>
      <c r="V106" s="491"/>
      <c r="W106" s="491"/>
      <c r="X106" s="491"/>
      <c r="Y106" s="491"/>
      <c r="Z106" s="502">
        <f t="shared" si="38"/>
        <v>182.5</v>
      </c>
      <c r="AA106" s="493">
        <v>164</v>
      </c>
      <c r="AB106" s="493"/>
      <c r="AC106" s="493"/>
      <c r="AD106" s="493"/>
      <c r="AE106" s="493">
        <v>18.5</v>
      </c>
      <c r="AF106" s="496">
        <f t="shared" si="39"/>
        <v>183</v>
      </c>
      <c r="AG106" s="502">
        <v>164</v>
      </c>
      <c r="AH106" s="368"/>
      <c r="AI106" s="368"/>
      <c r="AJ106" s="368"/>
      <c r="AK106" s="368">
        <v>19</v>
      </c>
      <c r="AL106" s="351" t="s">
        <v>2381</v>
      </c>
      <c r="AM106" s="396">
        <f t="shared" si="33"/>
        <v>-28</v>
      </c>
      <c r="AN106" s="336">
        <f t="shared" si="34"/>
        <v>-18</v>
      </c>
      <c r="AP106" s="336">
        <v>19</v>
      </c>
      <c r="AS106" s="307">
        <f t="shared" si="25"/>
        <v>17.5</v>
      </c>
      <c r="AT106" s="307">
        <f t="shared" si="26"/>
        <v>164</v>
      </c>
      <c r="AU106" s="307">
        <f t="shared" si="27"/>
        <v>0</v>
      </c>
      <c r="AV106" s="307">
        <f t="shared" si="28"/>
        <v>18</v>
      </c>
      <c r="AW106" s="307">
        <f t="shared" si="29"/>
        <v>17.5</v>
      </c>
    </row>
    <row r="107" spans="1:49" s="336" customFormat="1" ht="36.75" hidden="1" customHeight="1" outlineLevel="1">
      <c r="A107" s="358" t="s">
        <v>2602</v>
      </c>
      <c r="B107" s="350" t="s">
        <v>2603</v>
      </c>
      <c r="C107" s="350"/>
      <c r="D107" s="351" t="s">
        <v>2578</v>
      </c>
      <c r="E107" s="351" t="s">
        <v>2536</v>
      </c>
      <c r="F107" s="362" t="s">
        <v>2604</v>
      </c>
      <c r="G107" s="362" t="s">
        <v>2431</v>
      </c>
      <c r="H107" s="363" t="s">
        <v>2605</v>
      </c>
      <c r="I107" s="514">
        <f t="shared" si="36"/>
        <v>997</v>
      </c>
      <c r="J107" s="502">
        <v>910</v>
      </c>
      <c r="K107" s="502"/>
      <c r="L107" s="502"/>
      <c r="M107" s="502">
        <v>87</v>
      </c>
      <c r="N107" s="512" t="s">
        <v>2597</v>
      </c>
      <c r="O107" s="514">
        <f t="shared" si="37"/>
        <v>1375</v>
      </c>
      <c r="P107" s="502">
        <v>1250</v>
      </c>
      <c r="Q107" s="502"/>
      <c r="R107" s="502"/>
      <c r="S107" s="502">
        <v>125</v>
      </c>
      <c r="T107" s="515"/>
      <c r="U107" s="491"/>
      <c r="V107" s="491"/>
      <c r="W107" s="491"/>
      <c r="X107" s="491"/>
      <c r="Y107" s="491"/>
      <c r="Z107" s="502">
        <f t="shared" si="38"/>
        <v>906</v>
      </c>
      <c r="AA107" s="493">
        <v>819</v>
      </c>
      <c r="AB107" s="493"/>
      <c r="AC107" s="493"/>
      <c r="AD107" s="493"/>
      <c r="AE107" s="493">
        <v>87</v>
      </c>
      <c r="AF107" s="496">
        <f t="shared" si="39"/>
        <v>906</v>
      </c>
      <c r="AG107" s="502">
        <v>819</v>
      </c>
      <c r="AH107" s="368"/>
      <c r="AI107" s="368"/>
      <c r="AJ107" s="368"/>
      <c r="AK107" s="368">
        <v>87</v>
      </c>
      <c r="AL107" s="351" t="s">
        <v>2381</v>
      </c>
      <c r="AM107" s="396">
        <f t="shared" si="33"/>
        <v>-340</v>
      </c>
      <c r="AN107" s="336">
        <f t="shared" si="34"/>
        <v>-91</v>
      </c>
      <c r="AP107" s="336">
        <v>87</v>
      </c>
      <c r="AS107" s="307">
        <f t="shared" si="25"/>
        <v>91</v>
      </c>
      <c r="AT107" s="307">
        <f t="shared" si="26"/>
        <v>819</v>
      </c>
      <c r="AU107" s="307">
        <f t="shared" si="27"/>
        <v>0</v>
      </c>
      <c r="AV107" s="307">
        <f t="shared" si="28"/>
        <v>91</v>
      </c>
      <c r="AW107" s="307">
        <f t="shared" si="29"/>
        <v>91</v>
      </c>
    </row>
    <row r="108" spans="1:49" s="336" customFormat="1" ht="36.75" hidden="1" customHeight="1" outlineLevel="1">
      <c r="A108" s="358" t="s">
        <v>2606</v>
      </c>
      <c r="B108" s="350" t="s">
        <v>2607</v>
      </c>
      <c r="C108" s="350"/>
      <c r="D108" s="351" t="s">
        <v>2589</v>
      </c>
      <c r="E108" s="351" t="s">
        <v>2590</v>
      </c>
      <c r="F108" s="362" t="s">
        <v>2608</v>
      </c>
      <c r="G108" s="362" t="s">
        <v>2431</v>
      </c>
      <c r="H108" s="363" t="s">
        <v>2609</v>
      </c>
      <c r="I108" s="514">
        <f t="shared" si="36"/>
        <v>2868.7</v>
      </c>
      <c r="J108" s="502">
        <v>2610</v>
      </c>
      <c r="K108" s="502"/>
      <c r="L108" s="502"/>
      <c r="M108" s="502">
        <v>258.7</v>
      </c>
      <c r="N108" s="512" t="s">
        <v>2597</v>
      </c>
      <c r="O108" s="514">
        <f t="shared" si="37"/>
        <v>3300</v>
      </c>
      <c r="P108" s="502">
        <v>3000</v>
      </c>
      <c r="Q108" s="502"/>
      <c r="R108" s="502"/>
      <c r="S108" s="502">
        <v>300</v>
      </c>
      <c r="T108" s="515"/>
      <c r="U108" s="491"/>
      <c r="V108" s="491"/>
      <c r="W108" s="491"/>
      <c r="X108" s="491"/>
      <c r="Y108" s="491"/>
      <c r="Z108" s="502">
        <f t="shared" si="38"/>
        <v>2608</v>
      </c>
      <c r="AA108" s="493">
        <v>2349</v>
      </c>
      <c r="AB108" s="493"/>
      <c r="AC108" s="493"/>
      <c r="AD108" s="493"/>
      <c r="AE108" s="493">
        <v>259</v>
      </c>
      <c r="AF108" s="496">
        <f t="shared" si="39"/>
        <v>2608</v>
      </c>
      <c r="AG108" s="502">
        <v>2349</v>
      </c>
      <c r="AH108" s="368"/>
      <c r="AI108" s="368"/>
      <c r="AJ108" s="368"/>
      <c r="AK108" s="368">
        <v>259</v>
      </c>
      <c r="AL108" s="351" t="s">
        <v>2381</v>
      </c>
      <c r="AM108" s="396">
        <f t="shared" si="33"/>
        <v>-390</v>
      </c>
      <c r="AN108" s="336">
        <f t="shared" si="34"/>
        <v>-261</v>
      </c>
      <c r="AP108" s="336">
        <v>259</v>
      </c>
      <c r="AS108" s="307">
        <f t="shared" si="25"/>
        <v>260.69999999999982</v>
      </c>
      <c r="AT108" s="307">
        <f t="shared" si="26"/>
        <v>2349</v>
      </c>
      <c r="AU108" s="307">
        <f t="shared" si="27"/>
        <v>0</v>
      </c>
      <c r="AV108" s="307">
        <f t="shared" si="28"/>
        <v>261</v>
      </c>
      <c r="AW108" s="307">
        <f t="shared" si="29"/>
        <v>260.69999999999982</v>
      </c>
    </row>
    <row r="109" spans="1:49" s="336" customFormat="1" ht="36.75" hidden="1" customHeight="1" outlineLevel="1">
      <c r="A109" s="358" t="s">
        <v>2610</v>
      </c>
      <c r="B109" s="350" t="s">
        <v>2611</v>
      </c>
      <c r="C109" s="350"/>
      <c r="D109" s="351" t="s">
        <v>2555</v>
      </c>
      <c r="E109" s="351" t="s">
        <v>2528</v>
      </c>
      <c r="F109" s="362" t="s">
        <v>2612</v>
      </c>
      <c r="G109" s="362" t="s">
        <v>2431</v>
      </c>
      <c r="H109" s="363" t="s">
        <v>2613</v>
      </c>
      <c r="I109" s="514">
        <f t="shared" si="36"/>
        <v>1491.6</v>
      </c>
      <c r="J109" s="502">
        <v>1356</v>
      </c>
      <c r="K109" s="502"/>
      <c r="L109" s="502"/>
      <c r="M109" s="502">
        <v>135.6</v>
      </c>
      <c r="N109" s="512" t="s">
        <v>2597</v>
      </c>
      <c r="O109" s="514">
        <f t="shared" si="37"/>
        <v>1650</v>
      </c>
      <c r="P109" s="502">
        <v>1500</v>
      </c>
      <c r="Q109" s="502"/>
      <c r="R109" s="502"/>
      <c r="S109" s="502">
        <v>150</v>
      </c>
      <c r="T109" s="515"/>
      <c r="U109" s="491"/>
      <c r="V109" s="491"/>
      <c r="W109" s="491"/>
      <c r="X109" s="491"/>
      <c r="Y109" s="491"/>
      <c r="Z109" s="502">
        <f t="shared" si="38"/>
        <v>1356</v>
      </c>
      <c r="AA109" s="493">
        <v>1220</v>
      </c>
      <c r="AB109" s="493"/>
      <c r="AC109" s="493"/>
      <c r="AD109" s="493"/>
      <c r="AE109" s="493">
        <v>136</v>
      </c>
      <c r="AF109" s="496">
        <f t="shared" si="39"/>
        <v>1356</v>
      </c>
      <c r="AG109" s="502">
        <v>1220</v>
      </c>
      <c r="AH109" s="368"/>
      <c r="AI109" s="368"/>
      <c r="AJ109" s="368"/>
      <c r="AK109" s="368">
        <v>136</v>
      </c>
      <c r="AL109" s="351" t="s">
        <v>2381</v>
      </c>
      <c r="AM109" s="396">
        <f t="shared" si="33"/>
        <v>-144</v>
      </c>
      <c r="AN109" s="336">
        <f t="shared" si="34"/>
        <v>-136</v>
      </c>
      <c r="AP109" s="336">
        <v>136</v>
      </c>
      <c r="AS109" s="307">
        <f t="shared" si="25"/>
        <v>135.59999999999991</v>
      </c>
      <c r="AT109" s="307">
        <f t="shared" si="26"/>
        <v>1220</v>
      </c>
      <c r="AU109" s="307">
        <f t="shared" si="27"/>
        <v>0</v>
      </c>
      <c r="AV109" s="307">
        <f t="shared" si="28"/>
        <v>136</v>
      </c>
      <c r="AW109" s="307">
        <f t="shared" si="29"/>
        <v>135.59999999999991</v>
      </c>
    </row>
    <row r="110" spans="1:49" s="336" customFormat="1" ht="36.75" hidden="1" customHeight="1" outlineLevel="1">
      <c r="A110" s="358" t="s">
        <v>2614</v>
      </c>
      <c r="B110" s="350" t="s">
        <v>2615</v>
      </c>
      <c r="C110" s="350"/>
      <c r="D110" s="351" t="s">
        <v>2555</v>
      </c>
      <c r="E110" s="351" t="s">
        <v>2528</v>
      </c>
      <c r="F110" s="362" t="s">
        <v>2616</v>
      </c>
      <c r="G110" s="362" t="s">
        <v>2431</v>
      </c>
      <c r="H110" s="363" t="s">
        <v>2617</v>
      </c>
      <c r="I110" s="514">
        <f t="shared" si="36"/>
        <v>354.3</v>
      </c>
      <c r="J110" s="502">
        <v>323</v>
      </c>
      <c r="K110" s="502"/>
      <c r="L110" s="502"/>
      <c r="M110" s="502">
        <v>31.3</v>
      </c>
      <c r="N110" s="512" t="s">
        <v>2597</v>
      </c>
      <c r="O110" s="514">
        <f t="shared" si="37"/>
        <v>355</v>
      </c>
      <c r="P110" s="502">
        <v>323</v>
      </c>
      <c r="Q110" s="502"/>
      <c r="R110" s="502"/>
      <c r="S110" s="502">
        <v>32</v>
      </c>
      <c r="T110" s="515"/>
      <c r="U110" s="491"/>
      <c r="V110" s="491"/>
      <c r="W110" s="491"/>
      <c r="X110" s="491"/>
      <c r="Y110" s="491"/>
      <c r="Z110" s="502">
        <f t="shared" si="38"/>
        <v>322</v>
      </c>
      <c r="AA110" s="493">
        <v>291</v>
      </c>
      <c r="AB110" s="493"/>
      <c r="AC110" s="493"/>
      <c r="AD110" s="493"/>
      <c r="AE110" s="493">
        <v>31</v>
      </c>
      <c r="AF110" s="496">
        <f t="shared" si="39"/>
        <v>322</v>
      </c>
      <c r="AG110" s="502">
        <v>291</v>
      </c>
      <c r="AH110" s="368"/>
      <c r="AI110" s="368"/>
      <c r="AJ110" s="368"/>
      <c r="AK110" s="368">
        <v>31</v>
      </c>
      <c r="AL110" s="351" t="s">
        <v>2381</v>
      </c>
      <c r="AM110" s="396">
        <f t="shared" si="33"/>
        <v>0</v>
      </c>
      <c r="AN110" s="336">
        <f t="shared" si="34"/>
        <v>-32</v>
      </c>
      <c r="AP110" s="336">
        <v>31</v>
      </c>
      <c r="AS110" s="307">
        <f t="shared" si="25"/>
        <v>32.300000000000011</v>
      </c>
      <c r="AT110" s="307">
        <f t="shared" si="26"/>
        <v>291</v>
      </c>
      <c r="AU110" s="307">
        <f t="shared" si="27"/>
        <v>0</v>
      </c>
      <c r="AV110" s="307">
        <f t="shared" si="28"/>
        <v>32</v>
      </c>
      <c r="AW110" s="307">
        <f t="shared" si="29"/>
        <v>32.300000000000011</v>
      </c>
    </row>
    <row r="111" spans="1:49" s="336" customFormat="1" ht="36.75" hidden="1" customHeight="1" outlineLevel="1">
      <c r="A111" s="358" t="s">
        <v>2618</v>
      </c>
      <c r="B111" s="350" t="s">
        <v>2619</v>
      </c>
      <c r="C111" s="350"/>
      <c r="D111" s="351" t="s">
        <v>2568</v>
      </c>
      <c r="E111" s="351" t="s">
        <v>2523</v>
      </c>
      <c r="F111" s="362" t="s">
        <v>2620</v>
      </c>
      <c r="G111" s="362" t="s">
        <v>2431</v>
      </c>
      <c r="H111" s="363" t="s">
        <v>2621</v>
      </c>
      <c r="I111" s="514">
        <f t="shared" si="36"/>
        <v>597.9</v>
      </c>
      <c r="J111" s="502">
        <v>544</v>
      </c>
      <c r="K111" s="502"/>
      <c r="L111" s="502"/>
      <c r="M111" s="502">
        <v>53.9</v>
      </c>
      <c r="N111" s="512" t="s">
        <v>2597</v>
      </c>
      <c r="O111" s="514">
        <f t="shared" si="37"/>
        <v>602</v>
      </c>
      <c r="P111" s="502">
        <v>547</v>
      </c>
      <c r="Q111" s="502"/>
      <c r="R111" s="502"/>
      <c r="S111" s="502">
        <v>55</v>
      </c>
      <c r="T111" s="515"/>
      <c r="U111" s="491"/>
      <c r="V111" s="491"/>
      <c r="W111" s="491"/>
      <c r="X111" s="491"/>
      <c r="Y111" s="491"/>
      <c r="Z111" s="502">
        <f t="shared" si="38"/>
        <v>544</v>
      </c>
      <c r="AA111" s="493">
        <v>490</v>
      </c>
      <c r="AB111" s="493"/>
      <c r="AC111" s="493"/>
      <c r="AD111" s="493"/>
      <c r="AE111" s="493">
        <v>54</v>
      </c>
      <c r="AF111" s="496">
        <f t="shared" si="39"/>
        <v>544</v>
      </c>
      <c r="AG111" s="502">
        <v>490</v>
      </c>
      <c r="AH111" s="368"/>
      <c r="AI111" s="368"/>
      <c r="AJ111" s="368"/>
      <c r="AK111" s="368">
        <v>54</v>
      </c>
      <c r="AL111" s="351" t="s">
        <v>2381</v>
      </c>
      <c r="AM111" s="396">
        <f t="shared" si="33"/>
        <v>-3</v>
      </c>
      <c r="AN111" s="336">
        <f t="shared" si="34"/>
        <v>-54</v>
      </c>
      <c r="AP111" s="336">
        <v>54</v>
      </c>
      <c r="AS111" s="307">
        <f t="shared" si="25"/>
        <v>53.899999999999977</v>
      </c>
      <c r="AT111" s="307">
        <f t="shared" si="26"/>
        <v>490</v>
      </c>
      <c r="AU111" s="307">
        <f t="shared" si="27"/>
        <v>0</v>
      </c>
      <c r="AV111" s="307">
        <f t="shared" si="28"/>
        <v>54</v>
      </c>
      <c r="AW111" s="307">
        <f t="shared" si="29"/>
        <v>53.899999999999977</v>
      </c>
    </row>
    <row r="112" spans="1:49" s="336" customFormat="1" ht="36.75" hidden="1" customHeight="1" outlineLevel="1">
      <c r="A112" s="358" t="s">
        <v>2622</v>
      </c>
      <c r="B112" s="361" t="s">
        <v>2623</v>
      </c>
      <c r="C112" s="361"/>
      <c r="D112" s="362" t="s">
        <v>2583</v>
      </c>
      <c r="E112" s="362" t="s">
        <v>2584</v>
      </c>
      <c r="F112" s="362" t="s">
        <v>2624</v>
      </c>
      <c r="G112" s="362" t="s">
        <v>2625</v>
      </c>
      <c r="H112" s="358"/>
      <c r="I112" s="514">
        <f t="shared" si="36"/>
        <v>909</v>
      </c>
      <c r="J112" s="502">
        <v>810</v>
      </c>
      <c r="K112" s="502"/>
      <c r="L112" s="502">
        <v>18</v>
      </c>
      <c r="M112" s="502">
        <v>81</v>
      </c>
      <c r="N112" s="500" t="s">
        <v>2626</v>
      </c>
      <c r="O112" s="514">
        <f t="shared" si="37"/>
        <v>909</v>
      </c>
      <c r="P112" s="502">
        <v>810</v>
      </c>
      <c r="Q112" s="502"/>
      <c r="R112" s="502">
        <v>18</v>
      </c>
      <c r="S112" s="502">
        <v>81</v>
      </c>
      <c r="T112" s="515"/>
      <c r="U112" s="491"/>
      <c r="V112" s="491"/>
      <c r="W112" s="491"/>
      <c r="X112" s="491"/>
      <c r="Y112" s="491"/>
      <c r="Z112" s="502">
        <f t="shared" si="38"/>
        <v>909</v>
      </c>
      <c r="AA112" s="493">
        <v>810</v>
      </c>
      <c r="AB112" s="493"/>
      <c r="AC112" s="493">
        <v>18</v>
      </c>
      <c r="AD112" s="493"/>
      <c r="AE112" s="493">
        <v>81</v>
      </c>
      <c r="AF112" s="493">
        <f t="shared" si="39"/>
        <v>909</v>
      </c>
      <c r="AG112" s="493">
        <v>810</v>
      </c>
      <c r="AH112" s="352"/>
      <c r="AI112" s="352">
        <v>18</v>
      </c>
      <c r="AJ112" s="352"/>
      <c r="AK112" s="352">
        <v>81</v>
      </c>
      <c r="AL112" s="351" t="s">
        <v>2381</v>
      </c>
      <c r="AM112" s="396">
        <f t="shared" si="33"/>
        <v>0</v>
      </c>
      <c r="AN112" s="336">
        <f t="shared" si="34"/>
        <v>0</v>
      </c>
      <c r="AP112" s="336">
        <v>81</v>
      </c>
      <c r="AS112" s="307">
        <f t="shared" si="25"/>
        <v>0</v>
      </c>
      <c r="AT112" s="307">
        <f t="shared" si="26"/>
        <v>810</v>
      </c>
      <c r="AU112" s="307">
        <f t="shared" si="27"/>
        <v>0</v>
      </c>
      <c r="AV112" s="307">
        <f t="shared" si="28"/>
        <v>0</v>
      </c>
      <c r="AW112" s="307">
        <f t="shared" si="29"/>
        <v>0</v>
      </c>
    </row>
    <row r="113" spans="1:49" s="336" customFormat="1" ht="36.75" hidden="1" customHeight="1" outlineLevel="1">
      <c r="A113" s="358" t="s">
        <v>2627</v>
      </c>
      <c r="B113" s="359" t="s">
        <v>2628</v>
      </c>
      <c r="C113" s="359"/>
      <c r="D113" s="362" t="s">
        <v>2548</v>
      </c>
      <c r="E113" s="362" t="s">
        <v>2152</v>
      </c>
      <c r="F113" s="362" t="s">
        <v>2629</v>
      </c>
      <c r="G113" s="362" t="s">
        <v>2625</v>
      </c>
      <c r="H113" s="358"/>
      <c r="I113" s="514">
        <f t="shared" si="36"/>
        <v>606</v>
      </c>
      <c r="J113" s="502">
        <v>540</v>
      </c>
      <c r="K113" s="502"/>
      <c r="L113" s="502">
        <v>12</v>
      </c>
      <c r="M113" s="502">
        <v>54</v>
      </c>
      <c r="N113" s="500" t="s">
        <v>2626</v>
      </c>
      <c r="O113" s="514">
        <f t="shared" si="37"/>
        <v>606</v>
      </c>
      <c r="P113" s="502">
        <v>540</v>
      </c>
      <c r="Q113" s="502"/>
      <c r="R113" s="502">
        <v>12</v>
      </c>
      <c r="S113" s="502">
        <v>54</v>
      </c>
      <c r="T113" s="497"/>
      <c r="U113" s="491"/>
      <c r="V113" s="491"/>
      <c r="W113" s="491"/>
      <c r="X113" s="491"/>
      <c r="Y113" s="491"/>
      <c r="Z113" s="502">
        <f t="shared" si="38"/>
        <v>606</v>
      </c>
      <c r="AA113" s="493">
        <v>540</v>
      </c>
      <c r="AB113" s="493"/>
      <c r="AC113" s="493">
        <v>12</v>
      </c>
      <c r="AD113" s="493"/>
      <c r="AE113" s="493">
        <v>54</v>
      </c>
      <c r="AF113" s="493">
        <f t="shared" si="39"/>
        <v>606</v>
      </c>
      <c r="AG113" s="493">
        <v>540</v>
      </c>
      <c r="AH113" s="352"/>
      <c r="AI113" s="352">
        <v>12</v>
      </c>
      <c r="AJ113" s="352"/>
      <c r="AK113" s="352">
        <v>54</v>
      </c>
      <c r="AL113" s="351" t="s">
        <v>2381</v>
      </c>
      <c r="AM113" s="396">
        <f t="shared" si="33"/>
        <v>0</v>
      </c>
      <c r="AN113" s="336">
        <f t="shared" si="34"/>
        <v>0</v>
      </c>
      <c r="AP113" s="336">
        <v>54</v>
      </c>
      <c r="AS113" s="307">
        <f t="shared" si="25"/>
        <v>0</v>
      </c>
      <c r="AT113" s="307">
        <f t="shared" si="26"/>
        <v>540</v>
      </c>
      <c r="AU113" s="307">
        <f t="shared" si="27"/>
        <v>0</v>
      </c>
      <c r="AV113" s="307">
        <f t="shared" si="28"/>
        <v>0</v>
      </c>
      <c r="AW113" s="307">
        <f t="shared" si="29"/>
        <v>0</v>
      </c>
    </row>
    <row r="114" spans="1:49" s="336" customFormat="1" ht="36.75" hidden="1" customHeight="1" outlineLevel="1">
      <c r="A114" s="358" t="s">
        <v>2630</v>
      </c>
      <c r="B114" s="361" t="s">
        <v>2631</v>
      </c>
      <c r="C114" s="361"/>
      <c r="D114" s="362" t="s">
        <v>2589</v>
      </c>
      <c r="E114" s="362" t="s">
        <v>2590</v>
      </c>
      <c r="F114" s="362" t="s">
        <v>2632</v>
      </c>
      <c r="G114" s="362" t="s">
        <v>2625</v>
      </c>
      <c r="H114" s="358"/>
      <c r="I114" s="514">
        <f t="shared" si="36"/>
        <v>363</v>
      </c>
      <c r="J114" s="502">
        <v>324</v>
      </c>
      <c r="K114" s="502"/>
      <c r="L114" s="502">
        <v>7</v>
      </c>
      <c r="M114" s="502">
        <v>32</v>
      </c>
      <c r="N114" s="500" t="s">
        <v>2626</v>
      </c>
      <c r="O114" s="514">
        <f t="shared" si="37"/>
        <v>363</v>
      </c>
      <c r="P114" s="502">
        <v>324</v>
      </c>
      <c r="Q114" s="502"/>
      <c r="R114" s="502">
        <v>7</v>
      </c>
      <c r="S114" s="502">
        <v>32</v>
      </c>
      <c r="T114" s="515"/>
      <c r="U114" s="491"/>
      <c r="V114" s="491"/>
      <c r="W114" s="491"/>
      <c r="X114" s="491"/>
      <c r="Y114" s="491"/>
      <c r="Z114" s="502">
        <f t="shared" si="38"/>
        <v>363</v>
      </c>
      <c r="AA114" s="493">
        <v>324</v>
      </c>
      <c r="AB114" s="493"/>
      <c r="AC114" s="493">
        <v>7</v>
      </c>
      <c r="AD114" s="493"/>
      <c r="AE114" s="493">
        <v>32</v>
      </c>
      <c r="AF114" s="493">
        <f t="shared" si="39"/>
        <v>363</v>
      </c>
      <c r="AG114" s="493">
        <v>324</v>
      </c>
      <c r="AH114" s="352"/>
      <c r="AI114" s="352">
        <v>7</v>
      </c>
      <c r="AJ114" s="352"/>
      <c r="AK114" s="352">
        <v>32</v>
      </c>
      <c r="AL114" s="351" t="s">
        <v>2381</v>
      </c>
      <c r="AM114" s="396">
        <f t="shared" si="33"/>
        <v>0</v>
      </c>
      <c r="AN114" s="336">
        <f t="shared" si="34"/>
        <v>0</v>
      </c>
      <c r="AP114" s="336">
        <v>32</v>
      </c>
      <c r="AS114" s="307">
        <f t="shared" si="25"/>
        <v>0</v>
      </c>
      <c r="AT114" s="307">
        <f t="shared" si="26"/>
        <v>324</v>
      </c>
      <c r="AU114" s="307">
        <f t="shared" si="27"/>
        <v>0</v>
      </c>
      <c r="AV114" s="307">
        <f t="shared" si="28"/>
        <v>0</v>
      </c>
      <c r="AW114" s="307">
        <f t="shared" si="29"/>
        <v>0</v>
      </c>
    </row>
    <row r="115" spans="1:49" s="336" customFormat="1" ht="36.75" hidden="1" customHeight="1" outlineLevel="1">
      <c r="A115" s="358" t="s">
        <v>2633</v>
      </c>
      <c r="B115" s="359" t="s">
        <v>2634</v>
      </c>
      <c r="C115" s="359"/>
      <c r="D115" s="362" t="s">
        <v>2578</v>
      </c>
      <c r="E115" s="362" t="s">
        <v>2635</v>
      </c>
      <c r="F115" s="362" t="s">
        <v>2636</v>
      </c>
      <c r="G115" s="362" t="s">
        <v>2625</v>
      </c>
      <c r="H115" s="358"/>
      <c r="I115" s="514">
        <f t="shared" si="36"/>
        <v>909</v>
      </c>
      <c r="J115" s="502">
        <v>810</v>
      </c>
      <c r="K115" s="502"/>
      <c r="L115" s="502">
        <v>18</v>
      </c>
      <c r="M115" s="502">
        <v>81</v>
      </c>
      <c r="N115" s="500" t="s">
        <v>2626</v>
      </c>
      <c r="O115" s="514">
        <f t="shared" si="37"/>
        <v>909</v>
      </c>
      <c r="P115" s="502">
        <v>810</v>
      </c>
      <c r="Q115" s="502"/>
      <c r="R115" s="502">
        <v>18</v>
      </c>
      <c r="S115" s="502">
        <v>81</v>
      </c>
      <c r="T115" s="497"/>
      <c r="U115" s="491"/>
      <c r="V115" s="491"/>
      <c r="W115" s="491"/>
      <c r="X115" s="491"/>
      <c r="Y115" s="491"/>
      <c r="Z115" s="502">
        <f t="shared" si="38"/>
        <v>909</v>
      </c>
      <c r="AA115" s="493">
        <v>810</v>
      </c>
      <c r="AB115" s="493"/>
      <c r="AC115" s="493">
        <v>18</v>
      </c>
      <c r="AD115" s="493"/>
      <c r="AE115" s="493">
        <v>81</v>
      </c>
      <c r="AF115" s="493">
        <f t="shared" si="39"/>
        <v>909</v>
      </c>
      <c r="AG115" s="493">
        <v>810</v>
      </c>
      <c r="AH115" s="352"/>
      <c r="AI115" s="352">
        <v>18</v>
      </c>
      <c r="AJ115" s="352"/>
      <c r="AK115" s="352">
        <v>81</v>
      </c>
      <c r="AL115" s="351" t="s">
        <v>2381</v>
      </c>
      <c r="AM115" s="396">
        <f t="shared" si="33"/>
        <v>0</v>
      </c>
      <c r="AN115" s="336">
        <f t="shared" si="34"/>
        <v>0</v>
      </c>
      <c r="AP115" s="336">
        <v>81</v>
      </c>
      <c r="AS115" s="307">
        <f t="shared" si="25"/>
        <v>0</v>
      </c>
      <c r="AT115" s="307">
        <f t="shared" si="26"/>
        <v>810</v>
      </c>
      <c r="AU115" s="307">
        <f t="shared" si="27"/>
        <v>0</v>
      </c>
      <c r="AV115" s="307">
        <f t="shared" si="28"/>
        <v>0</v>
      </c>
      <c r="AW115" s="307">
        <f t="shared" si="29"/>
        <v>0</v>
      </c>
    </row>
    <row r="116" spans="1:49" s="336" customFormat="1" ht="36.75" hidden="1" customHeight="1" outlineLevel="1">
      <c r="A116" s="358" t="s">
        <v>2637</v>
      </c>
      <c r="B116" s="361" t="s">
        <v>2638</v>
      </c>
      <c r="C116" s="361"/>
      <c r="D116" s="362" t="s">
        <v>2578</v>
      </c>
      <c r="E116" s="362" t="s">
        <v>2635</v>
      </c>
      <c r="F116" s="362" t="s">
        <v>2639</v>
      </c>
      <c r="G116" s="362" t="s">
        <v>2625</v>
      </c>
      <c r="H116" s="358"/>
      <c r="I116" s="514">
        <f t="shared" si="36"/>
        <v>485</v>
      </c>
      <c r="J116" s="502">
        <v>432</v>
      </c>
      <c r="K116" s="502"/>
      <c r="L116" s="502">
        <v>10</v>
      </c>
      <c r="M116" s="502">
        <v>43</v>
      </c>
      <c r="N116" s="500" t="s">
        <v>2626</v>
      </c>
      <c r="O116" s="514">
        <f t="shared" si="37"/>
        <v>485</v>
      </c>
      <c r="P116" s="502">
        <v>432</v>
      </c>
      <c r="Q116" s="502"/>
      <c r="R116" s="502">
        <v>10</v>
      </c>
      <c r="S116" s="502">
        <v>43</v>
      </c>
      <c r="T116" s="515"/>
      <c r="U116" s="491"/>
      <c r="V116" s="491"/>
      <c r="W116" s="491"/>
      <c r="X116" s="491"/>
      <c r="Y116" s="491"/>
      <c r="Z116" s="502">
        <f t="shared" si="38"/>
        <v>485</v>
      </c>
      <c r="AA116" s="493">
        <v>432</v>
      </c>
      <c r="AB116" s="493">
        <v>0</v>
      </c>
      <c r="AC116" s="493">
        <v>10</v>
      </c>
      <c r="AD116" s="493"/>
      <c r="AE116" s="493">
        <v>43</v>
      </c>
      <c r="AF116" s="493">
        <f t="shared" si="39"/>
        <v>485</v>
      </c>
      <c r="AG116" s="493">
        <f>J116</f>
        <v>432</v>
      </c>
      <c r="AH116" s="352">
        <f>K116</f>
        <v>0</v>
      </c>
      <c r="AI116" s="352">
        <f>L116</f>
        <v>10</v>
      </c>
      <c r="AJ116" s="352"/>
      <c r="AK116" s="352">
        <f>M116</f>
        <v>43</v>
      </c>
      <c r="AL116" s="351" t="s">
        <v>2381</v>
      </c>
      <c r="AM116" s="396">
        <f t="shared" si="33"/>
        <v>0</v>
      </c>
      <c r="AN116" s="336">
        <f t="shared" si="34"/>
        <v>0</v>
      </c>
      <c r="AP116" s="336">
        <v>43</v>
      </c>
      <c r="AS116" s="307">
        <f t="shared" si="25"/>
        <v>0</v>
      </c>
      <c r="AT116" s="307">
        <f t="shared" si="26"/>
        <v>432</v>
      </c>
      <c r="AU116" s="307">
        <f t="shared" si="27"/>
        <v>0</v>
      </c>
      <c r="AV116" s="307">
        <f t="shared" si="28"/>
        <v>0</v>
      </c>
      <c r="AW116" s="307">
        <f t="shared" si="29"/>
        <v>0</v>
      </c>
    </row>
    <row r="117" spans="1:49" s="336" customFormat="1" ht="36.75" hidden="1" customHeight="1" outlineLevel="1">
      <c r="A117" s="358" t="s">
        <v>2640</v>
      </c>
      <c r="B117" s="361" t="s">
        <v>2641</v>
      </c>
      <c r="C117" s="361"/>
      <c r="D117" s="362" t="s">
        <v>2555</v>
      </c>
      <c r="E117" s="362" t="s">
        <v>2528</v>
      </c>
      <c r="F117" s="362" t="s">
        <v>2642</v>
      </c>
      <c r="G117" s="362" t="s">
        <v>2625</v>
      </c>
      <c r="H117" s="358"/>
      <c r="I117" s="514">
        <f t="shared" si="36"/>
        <v>848</v>
      </c>
      <c r="J117" s="502">
        <v>756</v>
      </c>
      <c r="K117" s="502"/>
      <c r="L117" s="502">
        <v>16</v>
      </c>
      <c r="M117" s="502">
        <v>76</v>
      </c>
      <c r="N117" s="500" t="s">
        <v>2626</v>
      </c>
      <c r="O117" s="514">
        <f t="shared" si="37"/>
        <v>848</v>
      </c>
      <c r="P117" s="502">
        <v>756</v>
      </c>
      <c r="Q117" s="502"/>
      <c r="R117" s="502">
        <v>16</v>
      </c>
      <c r="S117" s="502">
        <v>76</v>
      </c>
      <c r="T117" s="515"/>
      <c r="U117" s="491"/>
      <c r="V117" s="491"/>
      <c r="W117" s="491"/>
      <c r="X117" s="491"/>
      <c r="Y117" s="491"/>
      <c r="Z117" s="502">
        <f t="shared" si="38"/>
        <v>848</v>
      </c>
      <c r="AA117" s="493">
        <v>756</v>
      </c>
      <c r="AB117" s="493">
        <v>0</v>
      </c>
      <c r="AC117" s="493">
        <v>16</v>
      </c>
      <c r="AD117" s="493"/>
      <c r="AE117" s="493">
        <v>76</v>
      </c>
      <c r="AF117" s="493">
        <f t="shared" si="39"/>
        <v>848</v>
      </c>
      <c r="AG117" s="493">
        <v>756</v>
      </c>
      <c r="AH117" s="352"/>
      <c r="AI117" s="352">
        <v>16</v>
      </c>
      <c r="AJ117" s="352"/>
      <c r="AK117" s="352">
        <v>76</v>
      </c>
      <c r="AL117" s="351" t="s">
        <v>2381</v>
      </c>
      <c r="AM117" s="396">
        <f t="shared" si="33"/>
        <v>0</v>
      </c>
      <c r="AN117" s="336">
        <f t="shared" si="34"/>
        <v>0</v>
      </c>
      <c r="AP117" s="336">
        <v>76</v>
      </c>
      <c r="AS117" s="307">
        <f t="shared" si="25"/>
        <v>0</v>
      </c>
      <c r="AT117" s="307">
        <f t="shared" si="26"/>
        <v>756</v>
      </c>
      <c r="AU117" s="307">
        <f t="shared" si="27"/>
        <v>0</v>
      </c>
      <c r="AV117" s="307">
        <f t="shared" si="28"/>
        <v>0</v>
      </c>
      <c r="AW117" s="307">
        <f t="shared" si="29"/>
        <v>0</v>
      </c>
    </row>
    <row r="118" spans="1:49" s="336" customFormat="1" ht="36.75" hidden="1" customHeight="1" outlineLevel="1">
      <c r="A118" s="358" t="s">
        <v>2643</v>
      </c>
      <c r="B118" s="361" t="s">
        <v>2644</v>
      </c>
      <c r="C118" s="361"/>
      <c r="D118" s="362" t="s">
        <v>2540</v>
      </c>
      <c r="E118" s="362" t="s">
        <v>2156</v>
      </c>
      <c r="F118" s="362" t="s">
        <v>2645</v>
      </c>
      <c r="G118" s="362" t="s">
        <v>2625</v>
      </c>
      <c r="H118" s="358"/>
      <c r="I118" s="514">
        <f t="shared" si="36"/>
        <v>485</v>
      </c>
      <c r="J118" s="502">
        <v>432</v>
      </c>
      <c r="K118" s="502"/>
      <c r="L118" s="502">
        <v>10</v>
      </c>
      <c r="M118" s="502">
        <v>43</v>
      </c>
      <c r="N118" s="500" t="s">
        <v>2626</v>
      </c>
      <c r="O118" s="514">
        <f t="shared" si="37"/>
        <v>485</v>
      </c>
      <c r="P118" s="502">
        <v>432</v>
      </c>
      <c r="Q118" s="502"/>
      <c r="R118" s="502">
        <v>10</v>
      </c>
      <c r="S118" s="502">
        <v>43</v>
      </c>
      <c r="T118" s="515"/>
      <c r="U118" s="491"/>
      <c r="V118" s="491"/>
      <c r="W118" s="491"/>
      <c r="X118" s="491"/>
      <c r="Y118" s="491"/>
      <c r="Z118" s="502">
        <f t="shared" si="38"/>
        <v>485</v>
      </c>
      <c r="AA118" s="493">
        <v>432</v>
      </c>
      <c r="AB118" s="493">
        <v>0</v>
      </c>
      <c r="AC118" s="493">
        <v>10</v>
      </c>
      <c r="AD118" s="493"/>
      <c r="AE118" s="493">
        <v>43</v>
      </c>
      <c r="AF118" s="493">
        <f t="shared" si="39"/>
        <v>485</v>
      </c>
      <c r="AG118" s="493">
        <v>432</v>
      </c>
      <c r="AH118" s="352">
        <f>K118</f>
        <v>0</v>
      </c>
      <c r="AI118" s="352">
        <v>10</v>
      </c>
      <c r="AJ118" s="352"/>
      <c r="AK118" s="352">
        <v>43</v>
      </c>
      <c r="AL118" s="351" t="s">
        <v>2381</v>
      </c>
      <c r="AM118" s="396">
        <f t="shared" si="33"/>
        <v>0</v>
      </c>
      <c r="AN118" s="336">
        <f t="shared" si="34"/>
        <v>0</v>
      </c>
      <c r="AP118" s="336">
        <v>43</v>
      </c>
      <c r="AS118" s="307">
        <f t="shared" si="25"/>
        <v>0</v>
      </c>
      <c r="AT118" s="307">
        <f t="shared" si="26"/>
        <v>432</v>
      </c>
      <c r="AU118" s="307">
        <f t="shared" si="27"/>
        <v>0</v>
      </c>
      <c r="AV118" s="307">
        <f t="shared" si="28"/>
        <v>0</v>
      </c>
      <c r="AW118" s="307">
        <f t="shared" si="29"/>
        <v>0</v>
      </c>
    </row>
    <row r="119" spans="1:49" s="336" customFormat="1" ht="36.75" hidden="1" customHeight="1" outlineLevel="1">
      <c r="A119" s="358" t="s">
        <v>2646</v>
      </c>
      <c r="B119" s="361" t="s">
        <v>2647</v>
      </c>
      <c r="C119" s="361"/>
      <c r="D119" s="362" t="s">
        <v>2548</v>
      </c>
      <c r="E119" s="362" t="s">
        <v>2152</v>
      </c>
      <c r="F119" s="362" t="s">
        <v>2648</v>
      </c>
      <c r="G119" s="362" t="s">
        <v>2625</v>
      </c>
      <c r="H119" s="358"/>
      <c r="I119" s="514">
        <f t="shared" si="36"/>
        <v>243</v>
      </c>
      <c r="J119" s="502">
        <v>216</v>
      </c>
      <c r="K119" s="502"/>
      <c r="L119" s="502">
        <v>5</v>
      </c>
      <c r="M119" s="502">
        <v>22</v>
      </c>
      <c r="N119" s="500" t="s">
        <v>2626</v>
      </c>
      <c r="O119" s="514">
        <f t="shared" si="37"/>
        <v>243</v>
      </c>
      <c r="P119" s="502">
        <v>216</v>
      </c>
      <c r="Q119" s="502"/>
      <c r="R119" s="502">
        <v>5</v>
      </c>
      <c r="S119" s="502">
        <v>22</v>
      </c>
      <c r="T119" s="515"/>
      <c r="U119" s="491"/>
      <c r="V119" s="491"/>
      <c r="W119" s="491"/>
      <c r="X119" s="491"/>
      <c r="Y119" s="491"/>
      <c r="Z119" s="502">
        <f t="shared" si="38"/>
        <v>243</v>
      </c>
      <c r="AA119" s="493">
        <v>216</v>
      </c>
      <c r="AB119" s="493">
        <v>0</v>
      </c>
      <c r="AC119" s="493">
        <v>5</v>
      </c>
      <c r="AD119" s="493"/>
      <c r="AE119" s="493">
        <v>22</v>
      </c>
      <c r="AF119" s="493">
        <f t="shared" si="39"/>
        <v>243</v>
      </c>
      <c r="AG119" s="493">
        <v>216</v>
      </c>
      <c r="AH119" s="352">
        <f>K119</f>
        <v>0</v>
      </c>
      <c r="AI119" s="352">
        <v>5</v>
      </c>
      <c r="AJ119" s="352"/>
      <c r="AK119" s="352">
        <v>22</v>
      </c>
      <c r="AL119" s="351" t="s">
        <v>2381</v>
      </c>
      <c r="AM119" s="396">
        <f t="shared" si="33"/>
        <v>0</v>
      </c>
      <c r="AN119" s="336">
        <f t="shared" si="34"/>
        <v>0</v>
      </c>
      <c r="AP119" s="336">
        <v>22</v>
      </c>
      <c r="AS119" s="307">
        <f t="shared" si="25"/>
        <v>0</v>
      </c>
      <c r="AT119" s="307">
        <f t="shared" si="26"/>
        <v>216</v>
      </c>
      <c r="AU119" s="307">
        <f t="shared" si="27"/>
        <v>0</v>
      </c>
      <c r="AV119" s="307">
        <f t="shared" si="28"/>
        <v>0</v>
      </c>
      <c r="AW119" s="307">
        <f t="shared" si="29"/>
        <v>0</v>
      </c>
    </row>
    <row r="120" spans="1:49" s="336" customFormat="1" ht="36.75" hidden="1" customHeight="1" outlineLevel="1">
      <c r="A120" s="358" t="s">
        <v>2649</v>
      </c>
      <c r="B120" s="361" t="s">
        <v>2650</v>
      </c>
      <c r="C120" s="361"/>
      <c r="D120" s="362" t="s">
        <v>2651</v>
      </c>
      <c r="E120" s="362" t="s">
        <v>2652</v>
      </c>
      <c r="F120" s="362" t="s">
        <v>2653</v>
      </c>
      <c r="G120" s="362" t="s">
        <v>2625</v>
      </c>
      <c r="H120" s="358"/>
      <c r="I120" s="514">
        <f t="shared" si="36"/>
        <v>848</v>
      </c>
      <c r="J120" s="502">
        <v>756</v>
      </c>
      <c r="K120" s="502"/>
      <c r="L120" s="502">
        <v>16</v>
      </c>
      <c r="M120" s="502">
        <v>76</v>
      </c>
      <c r="N120" s="500" t="s">
        <v>2626</v>
      </c>
      <c r="O120" s="514">
        <f t="shared" si="37"/>
        <v>848</v>
      </c>
      <c r="P120" s="502">
        <v>756</v>
      </c>
      <c r="Q120" s="502"/>
      <c r="R120" s="502">
        <v>16</v>
      </c>
      <c r="S120" s="502">
        <v>76</v>
      </c>
      <c r="T120" s="515"/>
      <c r="U120" s="491"/>
      <c r="V120" s="491"/>
      <c r="W120" s="491"/>
      <c r="X120" s="491"/>
      <c r="Y120" s="491"/>
      <c r="Z120" s="502">
        <f t="shared" si="38"/>
        <v>848</v>
      </c>
      <c r="AA120" s="493">
        <v>756</v>
      </c>
      <c r="AB120" s="493">
        <v>0</v>
      </c>
      <c r="AC120" s="493">
        <v>16</v>
      </c>
      <c r="AD120" s="493"/>
      <c r="AE120" s="493">
        <v>76</v>
      </c>
      <c r="AF120" s="493">
        <f t="shared" si="39"/>
        <v>848</v>
      </c>
      <c r="AG120" s="493">
        <v>756</v>
      </c>
      <c r="AH120" s="352">
        <f>K120</f>
        <v>0</v>
      </c>
      <c r="AI120" s="352">
        <v>16</v>
      </c>
      <c r="AJ120" s="352"/>
      <c r="AK120" s="352">
        <v>76</v>
      </c>
      <c r="AL120" s="351" t="s">
        <v>2381</v>
      </c>
      <c r="AM120" s="396">
        <f t="shared" ref="AM120:AM147" si="40">J120-P120</f>
        <v>0</v>
      </c>
      <c r="AN120" s="336">
        <f t="shared" ref="AN120:AN147" si="41">AG120-J120</f>
        <v>0</v>
      </c>
      <c r="AP120" s="336">
        <v>76</v>
      </c>
      <c r="AS120" s="307">
        <f t="shared" si="25"/>
        <v>0</v>
      </c>
      <c r="AT120" s="307">
        <f t="shared" si="26"/>
        <v>756</v>
      </c>
      <c r="AU120" s="307">
        <f t="shared" si="27"/>
        <v>0</v>
      </c>
      <c r="AV120" s="307">
        <f t="shared" si="28"/>
        <v>0</v>
      </c>
      <c r="AW120" s="307">
        <f t="shared" si="29"/>
        <v>0</v>
      </c>
    </row>
    <row r="121" spans="1:49" s="336" customFormat="1" ht="36.75" hidden="1" customHeight="1" outlineLevel="1">
      <c r="A121" s="358" t="s">
        <v>2654</v>
      </c>
      <c r="B121" s="361" t="s">
        <v>2655</v>
      </c>
      <c r="C121" s="361"/>
      <c r="D121" s="362" t="s">
        <v>2656</v>
      </c>
      <c r="E121" s="362" t="s">
        <v>1954</v>
      </c>
      <c r="F121" s="362" t="s">
        <v>2657</v>
      </c>
      <c r="G121" s="362" t="s">
        <v>2625</v>
      </c>
      <c r="H121" s="358"/>
      <c r="I121" s="514">
        <f t="shared" si="36"/>
        <v>1455</v>
      </c>
      <c r="J121" s="502">
        <v>1296</v>
      </c>
      <c r="K121" s="502"/>
      <c r="L121" s="502">
        <v>29</v>
      </c>
      <c r="M121" s="502">
        <v>130</v>
      </c>
      <c r="N121" s="500" t="s">
        <v>2626</v>
      </c>
      <c r="O121" s="514">
        <f t="shared" si="37"/>
        <v>1455</v>
      </c>
      <c r="P121" s="502">
        <v>1296</v>
      </c>
      <c r="Q121" s="502"/>
      <c r="R121" s="502">
        <v>29</v>
      </c>
      <c r="S121" s="502">
        <v>130</v>
      </c>
      <c r="T121" s="515"/>
      <c r="U121" s="491"/>
      <c r="V121" s="491"/>
      <c r="W121" s="491"/>
      <c r="X121" s="491"/>
      <c r="Y121" s="491"/>
      <c r="Z121" s="502">
        <f t="shared" si="38"/>
        <v>1455</v>
      </c>
      <c r="AA121" s="493">
        <v>1296</v>
      </c>
      <c r="AB121" s="493">
        <v>0</v>
      </c>
      <c r="AC121" s="493">
        <v>29</v>
      </c>
      <c r="AD121" s="493"/>
      <c r="AE121" s="493">
        <v>130</v>
      </c>
      <c r="AF121" s="493">
        <f t="shared" si="39"/>
        <v>1455</v>
      </c>
      <c r="AG121" s="493">
        <v>1296</v>
      </c>
      <c r="AH121" s="352">
        <f>K121</f>
        <v>0</v>
      </c>
      <c r="AI121" s="352">
        <v>29</v>
      </c>
      <c r="AJ121" s="352"/>
      <c r="AK121" s="352">
        <v>130</v>
      </c>
      <c r="AL121" s="351" t="s">
        <v>2381</v>
      </c>
      <c r="AM121" s="396">
        <f t="shared" si="40"/>
        <v>0</v>
      </c>
      <c r="AN121" s="336">
        <f t="shared" si="41"/>
        <v>0</v>
      </c>
      <c r="AP121" s="336">
        <v>130</v>
      </c>
      <c r="AS121" s="307">
        <f t="shared" si="25"/>
        <v>0</v>
      </c>
      <c r="AT121" s="307">
        <f t="shared" si="26"/>
        <v>1296</v>
      </c>
      <c r="AU121" s="307">
        <f t="shared" si="27"/>
        <v>0</v>
      </c>
      <c r="AV121" s="307">
        <f t="shared" si="28"/>
        <v>0</v>
      </c>
      <c r="AW121" s="307">
        <f t="shared" si="29"/>
        <v>0</v>
      </c>
    </row>
    <row r="122" spans="1:49" s="336" customFormat="1" ht="36.75" hidden="1" customHeight="1" outlineLevel="1">
      <c r="A122" s="358" t="s">
        <v>2658</v>
      </c>
      <c r="B122" s="361" t="s">
        <v>2659</v>
      </c>
      <c r="C122" s="361"/>
      <c r="D122" s="362" t="s">
        <v>2656</v>
      </c>
      <c r="E122" s="362" t="s">
        <v>1954</v>
      </c>
      <c r="F122" s="362" t="s">
        <v>2660</v>
      </c>
      <c r="G122" s="362" t="s">
        <v>2625</v>
      </c>
      <c r="H122" s="358"/>
      <c r="I122" s="514">
        <f t="shared" si="36"/>
        <v>606</v>
      </c>
      <c r="J122" s="502">
        <v>540</v>
      </c>
      <c r="K122" s="502"/>
      <c r="L122" s="502">
        <v>12</v>
      </c>
      <c r="M122" s="502">
        <v>54</v>
      </c>
      <c r="N122" s="500" t="s">
        <v>2626</v>
      </c>
      <c r="O122" s="514">
        <f t="shared" si="37"/>
        <v>606</v>
      </c>
      <c r="P122" s="502">
        <v>540</v>
      </c>
      <c r="Q122" s="502"/>
      <c r="R122" s="502">
        <v>12</v>
      </c>
      <c r="S122" s="502">
        <v>54</v>
      </c>
      <c r="T122" s="515"/>
      <c r="U122" s="491"/>
      <c r="V122" s="491"/>
      <c r="W122" s="491"/>
      <c r="X122" s="491"/>
      <c r="Y122" s="491"/>
      <c r="Z122" s="502">
        <f t="shared" si="38"/>
        <v>606</v>
      </c>
      <c r="AA122" s="493">
        <v>540</v>
      </c>
      <c r="AB122" s="493">
        <v>0</v>
      </c>
      <c r="AC122" s="493">
        <v>12</v>
      </c>
      <c r="AD122" s="493"/>
      <c r="AE122" s="493">
        <v>54</v>
      </c>
      <c r="AF122" s="493">
        <f t="shared" si="39"/>
        <v>606</v>
      </c>
      <c r="AG122" s="493">
        <v>540</v>
      </c>
      <c r="AH122" s="352">
        <f>K122</f>
        <v>0</v>
      </c>
      <c r="AI122" s="352">
        <v>12</v>
      </c>
      <c r="AJ122" s="352"/>
      <c r="AK122" s="352">
        <v>54</v>
      </c>
      <c r="AL122" s="351" t="s">
        <v>2381</v>
      </c>
      <c r="AM122" s="396">
        <f t="shared" si="40"/>
        <v>0</v>
      </c>
      <c r="AN122" s="336">
        <f t="shared" si="41"/>
        <v>0</v>
      </c>
      <c r="AP122" s="336">
        <v>54</v>
      </c>
      <c r="AS122" s="307">
        <f t="shared" si="25"/>
        <v>0</v>
      </c>
      <c r="AT122" s="307">
        <f t="shared" si="26"/>
        <v>540</v>
      </c>
      <c r="AU122" s="307">
        <f t="shared" si="27"/>
        <v>0</v>
      </c>
      <c r="AV122" s="307">
        <f t="shared" si="28"/>
        <v>0</v>
      </c>
      <c r="AW122" s="307">
        <f t="shared" si="29"/>
        <v>0</v>
      </c>
    </row>
    <row r="123" spans="1:49" s="336" customFormat="1" ht="36.75" hidden="1" customHeight="1" outlineLevel="1">
      <c r="A123" s="358" t="s">
        <v>2661</v>
      </c>
      <c r="B123" s="361" t="s">
        <v>2662</v>
      </c>
      <c r="C123" s="361"/>
      <c r="D123" s="362" t="s">
        <v>2583</v>
      </c>
      <c r="E123" s="361" t="s">
        <v>2584</v>
      </c>
      <c r="F123" s="362" t="s">
        <v>2663</v>
      </c>
      <c r="G123" s="395" t="s">
        <v>2664</v>
      </c>
      <c r="H123" s="358"/>
      <c r="I123" s="514">
        <f t="shared" si="36"/>
        <v>1000</v>
      </c>
      <c r="J123" s="516">
        <v>900</v>
      </c>
      <c r="K123" s="517"/>
      <c r="L123" s="516">
        <v>20</v>
      </c>
      <c r="M123" s="516">
        <v>80</v>
      </c>
      <c r="N123" s="500"/>
      <c r="O123" s="514">
        <f t="shared" si="37"/>
        <v>0</v>
      </c>
      <c r="P123" s="516"/>
      <c r="Q123" s="517"/>
      <c r="R123" s="516"/>
      <c r="S123" s="516"/>
      <c r="T123" s="515"/>
      <c r="U123" s="517"/>
      <c r="V123" s="517"/>
      <c r="W123" s="517"/>
      <c r="X123" s="517"/>
      <c r="Y123" s="517"/>
      <c r="Z123" s="502">
        <f t="shared" si="38"/>
        <v>1000</v>
      </c>
      <c r="AA123" s="516">
        <v>900</v>
      </c>
      <c r="AB123" s="502"/>
      <c r="AC123" s="516">
        <v>20</v>
      </c>
      <c r="AD123" s="516"/>
      <c r="AE123" s="516">
        <v>80</v>
      </c>
      <c r="AF123" s="502">
        <f t="shared" si="39"/>
        <v>1000</v>
      </c>
      <c r="AG123" s="516">
        <v>900</v>
      </c>
      <c r="AH123" s="368"/>
      <c r="AI123" s="397">
        <v>20</v>
      </c>
      <c r="AJ123" s="397"/>
      <c r="AK123" s="397">
        <v>80</v>
      </c>
      <c r="AL123" s="351" t="s">
        <v>2381</v>
      </c>
      <c r="AM123" s="396">
        <f t="shared" si="40"/>
        <v>900</v>
      </c>
      <c r="AN123" s="336">
        <f t="shared" si="41"/>
        <v>0</v>
      </c>
      <c r="AP123" s="336">
        <v>80</v>
      </c>
      <c r="AS123" s="307">
        <f t="shared" si="25"/>
        <v>0</v>
      </c>
      <c r="AT123" s="307">
        <f t="shared" si="26"/>
        <v>900</v>
      </c>
      <c r="AU123" s="307">
        <f t="shared" si="27"/>
        <v>0</v>
      </c>
      <c r="AV123" s="307">
        <f t="shared" si="28"/>
        <v>0</v>
      </c>
      <c r="AW123" s="307">
        <f t="shared" si="29"/>
        <v>0</v>
      </c>
    </row>
    <row r="124" spans="1:49" s="336" customFormat="1" ht="36.75" hidden="1" customHeight="1" outlineLevel="1">
      <c r="A124" s="358" t="s">
        <v>2665</v>
      </c>
      <c r="B124" s="398" t="s">
        <v>2666</v>
      </c>
      <c r="C124" s="398"/>
      <c r="D124" s="395" t="s">
        <v>2578</v>
      </c>
      <c r="E124" s="395" t="s">
        <v>2536</v>
      </c>
      <c r="F124" s="395" t="s">
        <v>2667</v>
      </c>
      <c r="G124" s="395" t="s">
        <v>2664</v>
      </c>
      <c r="H124" s="358"/>
      <c r="I124" s="514">
        <f t="shared" si="36"/>
        <v>842</v>
      </c>
      <c r="J124" s="515">
        <v>750</v>
      </c>
      <c r="K124" s="517"/>
      <c r="L124" s="515">
        <v>17</v>
      </c>
      <c r="M124" s="515">
        <v>75</v>
      </c>
      <c r="N124" s="500"/>
      <c r="O124" s="514">
        <f t="shared" si="37"/>
        <v>0</v>
      </c>
      <c r="P124" s="515"/>
      <c r="Q124" s="517"/>
      <c r="R124" s="515"/>
      <c r="S124" s="515"/>
      <c r="T124" s="515"/>
      <c r="U124" s="517"/>
      <c r="V124" s="517"/>
      <c r="W124" s="517"/>
      <c r="X124" s="517"/>
      <c r="Y124" s="517"/>
      <c r="Z124" s="502">
        <f t="shared" si="38"/>
        <v>842</v>
      </c>
      <c r="AA124" s="515">
        <v>750</v>
      </c>
      <c r="AB124" s="502"/>
      <c r="AC124" s="515">
        <v>17</v>
      </c>
      <c r="AD124" s="515"/>
      <c r="AE124" s="515">
        <v>75</v>
      </c>
      <c r="AF124" s="502">
        <f t="shared" si="39"/>
        <v>842</v>
      </c>
      <c r="AG124" s="515">
        <v>750</v>
      </c>
      <c r="AH124" s="368"/>
      <c r="AI124" s="395">
        <v>17</v>
      </c>
      <c r="AJ124" s="395"/>
      <c r="AK124" s="395">
        <v>75</v>
      </c>
      <c r="AL124" s="351" t="s">
        <v>2381</v>
      </c>
      <c r="AM124" s="396">
        <f t="shared" si="40"/>
        <v>750</v>
      </c>
      <c r="AN124" s="336">
        <f t="shared" si="41"/>
        <v>0</v>
      </c>
      <c r="AP124" s="336">
        <v>75</v>
      </c>
      <c r="AS124" s="307">
        <f t="shared" si="25"/>
        <v>0</v>
      </c>
      <c r="AT124" s="307">
        <f t="shared" si="26"/>
        <v>750</v>
      </c>
      <c r="AU124" s="307">
        <f t="shared" si="27"/>
        <v>0</v>
      </c>
      <c r="AV124" s="307">
        <f t="shared" si="28"/>
        <v>0</v>
      </c>
      <c r="AW124" s="307">
        <f t="shared" si="29"/>
        <v>0</v>
      </c>
    </row>
    <row r="125" spans="1:49" s="336" customFormat="1" ht="36.75" hidden="1" customHeight="1" outlineLevel="1">
      <c r="A125" s="358" t="s">
        <v>2668</v>
      </c>
      <c r="B125" s="398" t="s">
        <v>2669</v>
      </c>
      <c r="C125" s="398"/>
      <c r="D125" s="395" t="s">
        <v>2555</v>
      </c>
      <c r="E125" s="395" t="s">
        <v>2528</v>
      </c>
      <c r="F125" s="395" t="s">
        <v>2670</v>
      </c>
      <c r="G125" s="395" t="s">
        <v>2664</v>
      </c>
      <c r="H125" s="358"/>
      <c r="I125" s="514">
        <f t="shared" ref="I125:I147" si="42">SUM(J125:M125)</f>
        <v>1980</v>
      </c>
      <c r="J125" s="515">
        <v>1783</v>
      </c>
      <c r="K125" s="517"/>
      <c r="L125" s="515">
        <v>20</v>
      </c>
      <c r="M125" s="515">
        <v>177</v>
      </c>
      <c r="N125" s="500"/>
      <c r="O125" s="514">
        <f t="shared" ref="O125:O147" si="43">SUM(P125:S125)</f>
        <v>0</v>
      </c>
      <c r="P125" s="515"/>
      <c r="Q125" s="517"/>
      <c r="R125" s="515"/>
      <c r="S125" s="515"/>
      <c r="T125" s="515"/>
      <c r="U125" s="517"/>
      <c r="V125" s="517"/>
      <c r="W125" s="517"/>
      <c r="X125" s="517"/>
      <c r="Y125" s="517"/>
      <c r="Z125" s="502">
        <f t="shared" ref="Z125:Z147" si="44">SUM(AA125:AE125)</f>
        <v>1980</v>
      </c>
      <c r="AA125" s="515">
        <v>1783</v>
      </c>
      <c r="AB125" s="502"/>
      <c r="AC125" s="515">
        <v>20</v>
      </c>
      <c r="AD125" s="515"/>
      <c r="AE125" s="515">
        <v>177</v>
      </c>
      <c r="AF125" s="502">
        <f t="shared" ref="AF125:AF147" si="45">SUM(AG125:AK125)</f>
        <v>1980</v>
      </c>
      <c r="AG125" s="515">
        <v>1783</v>
      </c>
      <c r="AH125" s="368"/>
      <c r="AI125" s="395">
        <v>20</v>
      </c>
      <c r="AJ125" s="395"/>
      <c r="AK125" s="395">
        <v>177</v>
      </c>
      <c r="AL125" s="351" t="s">
        <v>2381</v>
      </c>
      <c r="AM125" s="396">
        <f t="shared" si="40"/>
        <v>1783</v>
      </c>
      <c r="AN125" s="336">
        <f t="shared" si="41"/>
        <v>0</v>
      </c>
      <c r="AP125" s="336">
        <v>177</v>
      </c>
      <c r="AS125" s="307">
        <f t="shared" si="25"/>
        <v>0</v>
      </c>
      <c r="AT125" s="307">
        <f t="shared" si="26"/>
        <v>1783</v>
      </c>
      <c r="AU125" s="307">
        <f t="shared" si="27"/>
        <v>0</v>
      </c>
      <c r="AV125" s="307">
        <f t="shared" si="28"/>
        <v>0</v>
      </c>
      <c r="AW125" s="307">
        <f t="shared" si="29"/>
        <v>0</v>
      </c>
    </row>
    <row r="126" spans="1:49" s="336" customFormat="1" ht="36.75" hidden="1" customHeight="1" outlineLevel="1">
      <c r="A126" s="358" t="s">
        <v>2671</v>
      </c>
      <c r="B126" s="398" t="s">
        <v>2672</v>
      </c>
      <c r="C126" s="398"/>
      <c r="D126" s="395" t="s">
        <v>2589</v>
      </c>
      <c r="E126" s="395" t="s">
        <v>2590</v>
      </c>
      <c r="F126" s="395" t="s">
        <v>2645</v>
      </c>
      <c r="G126" s="395" t="s">
        <v>2664</v>
      </c>
      <c r="H126" s="358"/>
      <c r="I126" s="514">
        <f t="shared" si="42"/>
        <v>485</v>
      </c>
      <c r="J126" s="516">
        <v>432</v>
      </c>
      <c r="K126" s="517"/>
      <c r="L126" s="516">
        <v>10</v>
      </c>
      <c r="M126" s="516">
        <v>43</v>
      </c>
      <c r="N126" s="500"/>
      <c r="O126" s="514">
        <f t="shared" si="43"/>
        <v>0</v>
      </c>
      <c r="P126" s="516"/>
      <c r="Q126" s="517"/>
      <c r="R126" s="516"/>
      <c r="S126" s="516"/>
      <c r="T126" s="515"/>
      <c r="U126" s="517"/>
      <c r="V126" s="517"/>
      <c r="W126" s="517"/>
      <c r="X126" s="517"/>
      <c r="Y126" s="517"/>
      <c r="Z126" s="502">
        <f t="shared" si="44"/>
        <v>485</v>
      </c>
      <c r="AA126" s="516">
        <v>432</v>
      </c>
      <c r="AB126" s="502"/>
      <c r="AC126" s="516">
        <v>10</v>
      </c>
      <c r="AD126" s="516"/>
      <c r="AE126" s="516">
        <v>43</v>
      </c>
      <c r="AF126" s="502">
        <f t="shared" si="45"/>
        <v>485</v>
      </c>
      <c r="AG126" s="516">
        <v>432</v>
      </c>
      <c r="AH126" s="368"/>
      <c r="AI126" s="397">
        <v>10</v>
      </c>
      <c r="AJ126" s="397"/>
      <c r="AK126" s="397">
        <v>43</v>
      </c>
      <c r="AL126" s="351" t="s">
        <v>2381</v>
      </c>
      <c r="AM126" s="396">
        <f t="shared" si="40"/>
        <v>432</v>
      </c>
      <c r="AN126" s="336">
        <f t="shared" si="41"/>
        <v>0</v>
      </c>
      <c r="AP126" s="336">
        <v>43</v>
      </c>
      <c r="AS126" s="307">
        <f t="shared" si="25"/>
        <v>0</v>
      </c>
      <c r="AT126" s="307">
        <f t="shared" si="26"/>
        <v>432</v>
      </c>
      <c r="AU126" s="307">
        <f t="shared" si="27"/>
        <v>0</v>
      </c>
      <c r="AV126" s="307">
        <f t="shared" si="28"/>
        <v>0</v>
      </c>
      <c r="AW126" s="307">
        <f t="shared" si="29"/>
        <v>0</v>
      </c>
    </row>
    <row r="127" spans="1:49" s="336" customFormat="1" ht="36.75" hidden="1" customHeight="1" outlineLevel="1">
      <c r="A127" s="358" t="s">
        <v>2673</v>
      </c>
      <c r="B127" s="398" t="s">
        <v>2674</v>
      </c>
      <c r="C127" s="398"/>
      <c r="D127" s="362" t="s">
        <v>2651</v>
      </c>
      <c r="E127" s="362" t="s">
        <v>2652</v>
      </c>
      <c r="F127" s="395" t="s">
        <v>2675</v>
      </c>
      <c r="G127" s="395" t="s">
        <v>2664</v>
      </c>
      <c r="H127" s="358"/>
      <c r="I127" s="514">
        <f t="shared" si="42"/>
        <v>727</v>
      </c>
      <c r="J127" s="516">
        <v>648</v>
      </c>
      <c r="K127" s="517"/>
      <c r="L127" s="516">
        <v>14</v>
      </c>
      <c r="M127" s="516">
        <v>65</v>
      </c>
      <c r="N127" s="500"/>
      <c r="O127" s="514">
        <f t="shared" si="43"/>
        <v>0</v>
      </c>
      <c r="P127" s="516"/>
      <c r="Q127" s="517"/>
      <c r="R127" s="516"/>
      <c r="S127" s="516"/>
      <c r="T127" s="515"/>
      <c r="U127" s="517"/>
      <c r="V127" s="517"/>
      <c r="W127" s="517"/>
      <c r="X127" s="517"/>
      <c r="Y127" s="517"/>
      <c r="Z127" s="502">
        <f t="shared" si="44"/>
        <v>727</v>
      </c>
      <c r="AA127" s="516">
        <v>648</v>
      </c>
      <c r="AB127" s="502"/>
      <c r="AC127" s="516">
        <v>14</v>
      </c>
      <c r="AD127" s="516"/>
      <c r="AE127" s="516">
        <v>65</v>
      </c>
      <c r="AF127" s="502">
        <f t="shared" si="45"/>
        <v>727</v>
      </c>
      <c r="AG127" s="516">
        <v>648</v>
      </c>
      <c r="AH127" s="368"/>
      <c r="AI127" s="397">
        <v>14</v>
      </c>
      <c r="AJ127" s="397"/>
      <c r="AK127" s="397">
        <v>65</v>
      </c>
      <c r="AL127" s="351" t="s">
        <v>2381</v>
      </c>
      <c r="AM127" s="396">
        <f t="shared" si="40"/>
        <v>648</v>
      </c>
      <c r="AN127" s="336">
        <f t="shared" si="41"/>
        <v>0</v>
      </c>
      <c r="AP127" s="336">
        <v>65</v>
      </c>
      <c r="AS127" s="307">
        <f t="shared" si="25"/>
        <v>0</v>
      </c>
      <c r="AT127" s="307">
        <f t="shared" si="26"/>
        <v>648</v>
      </c>
      <c r="AU127" s="307">
        <f t="shared" si="27"/>
        <v>0</v>
      </c>
      <c r="AV127" s="307">
        <f t="shared" si="28"/>
        <v>0</v>
      </c>
      <c r="AW127" s="307">
        <f t="shared" si="29"/>
        <v>0</v>
      </c>
    </row>
    <row r="128" spans="1:49" s="336" customFormat="1" ht="36.75" hidden="1" customHeight="1" outlineLevel="1">
      <c r="A128" s="358" t="s">
        <v>2676</v>
      </c>
      <c r="B128" s="398" t="s">
        <v>2677</v>
      </c>
      <c r="C128" s="398"/>
      <c r="D128" s="395" t="s">
        <v>2568</v>
      </c>
      <c r="E128" s="395" t="s">
        <v>2523</v>
      </c>
      <c r="F128" s="395" t="s">
        <v>2678</v>
      </c>
      <c r="G128" s="395" t="s">
        <v>2664</v>
      </c>
      <c r="H128" s="358"/>
      <c r="I128" s="514">
        <f t="shared" si="42"/>
        <v>2666</v>
      </c>
      <c r="J128" s="516">
        <v>2376</v>
      </c>
      <c r="K128" s="517"/>
      <c r="L128" s="516">
        <v>52</v>
      </c>
      <c r="M128" s="516">
        <v>238</v>
      </c>
      <c r="N128" s="500"/>
      <c r="O128" s="514">
        <f t="shared" si="43"/>
        <v>0</v>
      </c>
      <c r="P128" s="516"/>
      <c r="Q128" s="517"/>
      <c r="R128" s="516"/>
      <c r="S128" s="516"/>
      <c r="T128" s="515"/>
      <c r="U128" s="517"/>
      <c r="V128" s="517"/>
      <c r="W128" s="517"/>
      <c r="X128" s="517"/>
      <c r="Y128" s="517"/>
      <c r="Z128" s="502">
        <f t="shared" si="44"/>
        <v>2637</v>
      </c>
      <c r="AA128" s="516">
        <v>2376</v>
      </c>
      <c r="AB128" s="502"/>
      <c r="AC128" s="516">
        <v>47</v>
      </c>
      <c r="AD128" s="516"/>
      <c r="AE128" s="516">
        <v>214</v>
      </c>
      <c r="AF128" s="502">
        <f t="shared" si="45"/>
        <v>2637</v>
      </c>
      <c r="AG128" s="516">
        <v>2376</v>
      </c>
      <c r="AH128" s="368"/>
      <c r="AI128" s="397">
        <v>47</v>
      </c>
      <c r="AJ128" s="397"/>
      <c r="AK128" s="397">
        <v>214</v>
      </c>
      <c r="AL128" s="351" t="s">
        <v>2381</v>
      </c>
      <c r="AM128" s="396">
        <f t="shared" si="40"/>
        <v>2376</v>
      </c>
      <c r="AN128" s="336">
        <f t="shared" si="41"/>
        <v>0</v>
      </c>
      <c r="AP128" s="336">
        <v>238</v>
      </c>
      <c r="AS128" s="307">
        <f t="shared" si="25"/>
        <v>29</v>
      </c>
      <c r="AT128" s="307">
        <f t="shared" si="26"/>
        <v>2376</v>
      </c>
      <c r="AU128" s="307">
        <f t="shared" si="27"/>
        <v>0</v>
      </c>
      <c r="AV128" s="307">
        <f t="shared" si="28"/>
        <v>0</v>
      </c>
      <c r="AW128" s="307">
        <f t="shared" si="29"/>
        <v>29</v>
      </c>
    </row>
    <row r="129" spans="1:49" s="336" customFormat="1" ht="36.75" hidden="1" customHeight="1" outlineLevel="1">
      <c r="A129" s="358" t="s">
        <v>2679</v>
      </c>
      <c r="B129" s="398" t="s">
        <v>2680</v>
      </c>
      <c r="C129" s="398"/>
      <c r="D129" s="395" t="s">
        <v>2555</v>
      </c>
      <c r="E129" s="395" t="s">
        <v>2528</v>
      </c>
      <c r="F129" s="395" t="s">
        <v>2681</v>
      </c>
      <c r="G129" s="395" t="s">
        <v>2664</v>
      </c>
      <c r="H129" s="358"/>
      <c r="I129" s="514">
        <f t="shared" si="42"/>
        <v>606</v>
      </c>
      <c r="J129" s="516">
        <v>540</v>
      </c>
      <c r="K129" s="517"/>
      <c r="L129" s="516">
        <v>12</v>
      </c>
      <c r="M129" s="516">
        <v>54</v>
      </c>
      <c r="N129" s="500"/>
      <c r="O129" s="514">
        <f t="shared" si="43"/>
        <v>0</v>
      </c>
      <c r="P129" s="516"/>
      <c r="Q129" s="517"/>
      <c r="R129" s="516"/>
      <c r="S129" s="516"/>
      <c r="T129" s="515"/>
      <c r="U129" s="517"/>
      <c r="V129" s="517"/>
      <c r="W129" s="517"/>
      <c r="X129" s="517"/>
      <c r="Y129" s="517"/>
      <c r="Z129" s="502">
        <f t="shared" si="44"/>
        <v>600</v>
      </c>
      <c r="AA129" s="516">
        <v>540</v>
      </c>
      <c r="AB129" s="502"/>
      <c r="AC129" s="516">
        <v>11</v>
      </c>
      <c r="AD129" s="516"/>
      <c r="AE129" s="516">
        <v>49</v>
      </c>
      <c r="AF129" s="502">
        <f t="shared" si="45"/>
        <v>600</v>
      </c>
      <c r="AG129" s="516">
        <v>540</v>
      </c>
      <c r="AH129" s="368"/>
      <c r="AI129" s="397">
        <v>11</v>
      </c>
      <c r="AJ129" s="397"/>
      <c r="AK129" s="397">
        <v>49</v>
      </c>
      <c r="AL129" s="351" t="s">
        <v>2381</v>
      </c>
      <c r="AM129" s="396">
        <f t="shared" si="40"/>
        <v>540</v>
      </c>
      <c r="AN129" s="336">
        <f t="shared" si="41"/>
        <v>0</v>
      </c>
      <c r="AP129" s="336">
        <v>54</v>
      </c>
      <c r="AS129" s="307">
        <f t="shared" si="25"/>
        <v>6</v>
      </c>
      <c r="AT129" s="307">
        <f t="shared" si="26"/>
        <v>540</v>
      </c>
      <c r="AU129" s="307">
        <f t="shared" si="27"/>
        <v>0</v>
      </c>
      <c r="AV129" s="307">
        <f t="shared" si="28"/>
        <v>0</v>
      </c>
      <c r="AW129" s="307">
        <f t="shared" si="29"/>
        <v>6</v>
      </c>
    </row>
    <row r="130" spans="1:49" s="336" customFormat="1" ht="36.75" hidden="1" customHeight="1" outlineLevel="1">
      <c r="A130" s="358" t="s">
        <v>2682</v>
      </c>
      <c r="B130" s="398" t="s">
        <v>2683</v>
      </c>
      <c r="C130" s="398"/>
      <c r="D130" s="395" t="s">
        <v>2589</v>
      </c>
      <c r="E130" s="395" t="s">
        <v>2590</v>
      </c>
      <c r="F130" s="395" t="s">
        <v>2684</v>
      </c>
      <c r="G130" s="395" t="s">
        <v>2664</v>
      </c>
      <c r="H130" s="358"/>
      <c r="I130" s="514">
        <f t="shared" si="42"/>
        <v>1010</v>
      </c>
      <c r="J130" s="516">
        <v>900</v>
      </c>
      <c r="K130" s="517"/>
      <c r="L130" s="516">
        <v>20</v>
      </c>
      <c r="M130" s="516">
        <v>90</v>
      </c>
      <c r="N130" s="500"/>
      <c r="O130" s="514">
        <f t="shared" si="43"/>
        <v>0</v>
      </c>
      <c r="P130" s="516"/>
      <c r="Q130" s="517"/>
      <c r="R130" s="516"/>
      <c r="S130" s="516"/>
      <c r="T130" s="515"/>
      <c r="U130" s="517"/>
      <c r="V130" s="517"/>
      <c r="W130" s="517"/>
      <c r="X130" s="517"/>
      <c r="Y130" s="517"/>
      <c r="Z130" s="502">
        <f t="shared" si="44"/>
        <v>999</v>
      </c>
      <c r="AA130" s="516">
        <v>900</v>
      </c>
      <c r="AB130" s="502"/>
      <c r="AC130" s="516">
        <v>18</v>
      </c>
      <c r="AD130" s="516"/>
      <c r="AE130" s="516">
        <v>81</v>
      </c>
      <c r="AF130" s="502">
        <f t="shared" si="45"/>
        <v>999</v>
      </c>
      <c r="AG130" s="516">
        <v>900</v>
      </c>
      <c r="AH130" s="368"/>
      <c r="AI130" s="397">
        <v>18</v>
      </c>
      <c r="AJ130" s="397"/>
      <c r="AK130" s="397">
        <v>81</v>
      </c>
      <c r="AL130" s="351" t="s">
        <v>2381</v>
      </c>
      <c r="AM130" s="396">
        <f t="shared" si="40"/>
        <v>900</v>
      </c>
      <c r="AN130" s="336">
        <f t="shared" si="41"/>
        <v>0</v>
      </c>
      <c r="AP130" s="336">
        <v>90</v>
      </c>
      <c r="AS130" s="307">
        <f t="shared" si="25"/>
        <v>11</v>
      </c>
      <c r="AT130" s="307">
        <f t="shared" si="26"/>
        <v>900</v>
      </c>
      <c r="AU130" s="307">
        <f t="shared" si="27"/>
        <v>0</v>
      </c>
      <c r="AV130" s="307">
        <f t="shared" si="28"/>
        <v>0</v>
      </c>
      <c r="AW130" s="307">
        <f t="shared" si="29"/>
        <v>11</v>
      </c>
    </row>
    <row r="131" spans="1:49" s="336" customFormat="1" ht="36.75" hidden="1" customHeight="1" outlineLevel="1">
      <c r="A131" s="358" t="s">
        <v>2685</v>
      </c>
      <c r="B131" s="398" t="s">
        <v>2686</v>
      </c>
      <c r="C131" s="398"/>
      <c r="D131" s="395" t="s">
        <v>2578</v>
      </c>
      <c r="E131" s="395" t="s">
        <v>2687</v>
      </c>
      <c r="F131" s="395" t="s">
        <v>2688</v>
      </c>
      <c r="G131" s="395" t="s">
        <v>2664</v>
      </c>
      <c r="H131" s="358"/>
      <c r="I131" s="514">
        <f t="shared" si="42"/>
        <v>539</v>
      </c>
      <c r="J131" s="515">
        <v>480</v>
      </c>
      <c r="K131" s="517"/>
      <c r="L131" s="515">
        <v>11</v>
      </c>
      <c r="M131" s="515">
        <v>48</v>
      </c>
      <c r="N131" s="500"/>
      <c r="O131" s="514">
        <f t="shared" si="43"/>
        <v>0</v>
      </c>
      <c r="P131" s="515"/>
      <c r="Q131" s="517"/>
      <c r="R131" s="515"/>
      <c r="S131" s="515"/>
      <c r="T131" s="515"/>
      <c r="U131" s="517"/>
      <c r="V131" s="517"/>
      <c r="W131" s="517"/>
      <c r="X131" s="517"/>
      <c r="Y131" s="517"/>
      <c r="Z131" s="502">
        <f t="shared" si="44"/>
        <v>539</v>
      </c>
      <c r="AA131" s="515">
        <v>480</v>
      </c>
      <c r="AB131" s="502"/>
      <c r="AC131" s="515">
        <v>11</v>
      </c>
      <c r="AD131" s="515"/>
      <c r="AE131" s="515">
        <v>48</v>
      </c>
      <c r="AF131" s="502">
        <f t="shared" si="45"/>
        <v>539</v>
      </c>
      <c r="AG131" s="515">
        <v>480</v>
      </c>
      <c r="AH131" s="368"/>
      <c r="AI131" s="395">
        <v>11</v>
      </c>
      <c r="AJ131" s="395"/>
      <c r="AK131" s="395">
        <v>48</v>
      </c>
      <c r="AL131" s="351" t="s">
        <v>2381</v>
      </c>
      <c r="AM131" s="396">
        <f t="shared" si="40"/>
        <v>480</v>
      </c>
      <c r="AN131" s="336">
        <f t="shared" si="41"/>
        <v>0</v>
      </c>
      <c r="AP131" s="336">
        <v>48</v>
      </c>
      <c r="AS131" s="307">
        <f t="shared" si="25"/>
        <v>0</v>
      </c>
      <c r="AT131" s="307">
        <f t="shared" si="26"/>
        <v>480</v>
      </c>
      <c r="AU131" s="307">
        <f t="shared" si="27"/>
        <v>0</v>
      </c>
      <c r="AV131" s="307">
        <f t="shared" si="28"/>
        <v>0</v>
      </c>
      <c r="AW131" s="307">
        <f t="shared" si="29"/>
        <v>0</v>
      </c>
    </row>
    <row r="132" spans="1:49" s="336" customFormat="1" ht="54" hidden="1" outlineLevel="1">
      <c r="A132" s="358" t="s">
        <v>2689</v>
      </c>
      <c r="B132" s="398" t="s">
        <v>2690</v>
      </c>
      <c r="C132" s="398"/>
      <c r="D132" s="395" t="s">
        <v>2583</v>
      </c>
      <c r="E132" s="395" t="s">
        <v>2584</v>
      </c>
      <c r="F132" s="395" t="s">
        <v>2691</v>
      </c>
      <c r="G132" s="395" t="s">
        <v>2664</v>
      </c>
      <c r="H132" s="358"/>
      <c r="I132" s="514">
        <f t="shared" si="42"/>
        <v>1282</v>
      </c>
      <c r="J132" s="516">
        <v>1143</v>
      </c>
      <c r="K132" s="517"/>
      <c r="L132" s="516">
        <v>25</v>
      </c>
      <c r="M132" s="516">
        <v>114</v>
      </c>
      <c r="N132" s="500"/>
      <c r="O132" s="514">
        <f t="shared" si="43"/>
        <v>0</v>
      </c>
      <c r="P132" s="516"/>
      <c r="Q132" s="517"/>
      <c r="R132" s="516"/>
      <c r="S132" s="516"/>
      <c r="T132" s="515"/>
      <c r="U132" s="517"/>
      <c r="V132" s="517"/>
      <c r="W132" s="517"/>
      <c r="X132" s="517"/>
      <c r="Y132" s="517"/>
      <c r="Z132" s="502">
        <f t="shared" si="44"/>
        <v>1269</v>
      </c>
      <c r="AA132" s="516">
        <v>1143</v>
      </c>
      <c r="AB132" s="502"/>
      <c r="AC132" s="516">
        <v>23</v>
      </c>
      <c r="AD132" s="516"/>
      <c r="AE132" s="516">
        <v>103</v>
      </c>
      <c r="AF132" s="502">
        <f t="shared" si="45"/>
        <v>1269</v>
      </c>
      <c r="AG132" s="516">
        <v>1143</v>
      </c>
      <c r="AH132" s="368"/>
      <c r="AI132" s="397">
        <v>23</v>
      </c>
      <c r="AJ132" s="397"/>
      <c r="AK132" s="397">
        <v>103</v>
      </c>
      <c r="AL132" s="351" t="s">
        <v>2381</v>
      </c>
      <c r="AM132" s="396">
        <f t="shared" si="40"/>
        <v>1143</v>
      </c>
      <c r="AN132" s="336">
        <f t="shared" si="41"/>
        <v>0</v>
      </c>
      <c r="AP132" s="336">
        <v>114</v>
      </c>
      <c r="AS132" s="307">
        <f t="shared" si="25"/>
        <v>13</v>
      </c>
      <c r="AT132" s="307">
        <f t="shared" si="26"/>
        <v>1143</v>
      </c>
      <c r="AU132" s="307">
        <f t="shared" si="27"/>
        <v>0</v>
      </c>
      <c r="AV132" s="307">
        <f t="shared" si="28"/>
        <v>0</v>
      </c>
      <c r="AW132" s="307">
        <f t="shared" si="29"/>
        <v>13</v>
      </c>
    </row>
    <row r="133" spans="1:49" s="336" customFormat="1" ht="36.75" hidden="1" customHeight="1" outlineLevel="1">
      <c r="A133" s="358" t="s">
        <v>2692</v>
      </c>
      <c r="B133" s="398" t="s">
        <v>2693</v>
      </c>
      <c r="C133" s="398"/>
      <c r="D133" s="395" t="s">
        <v>2651</v>
      </c>
      <c r="E133" s="395" t="s">
        <v>2652</v>
      </c>
      <c r="F133" s="395" t="s">
        <v>2694</v>
      </c>
      <c r="G133" s="395" t="s">
        <v>2664</v>
      </c>
      <c r="H133" s="358"/>
      <c r="I133" s="514">
        <f t="shared" si="42"/>
        <v>1211</v>
      </c>
      <c r="J133" s="516">
        <v>1080</v>
      </c>
      <c r="K133" s="517"/>
      <c r="L133" s="516">
        <v>23</v>
      </c>
      <c r="M133" s="516">
        <v>108</v>
      </c>
      <c r="N133" s="500"/>
      <c r="O133" s="514">
        <f t="shared" si="43"/>
        <v>0</v>
      </c>
      <c r="P133" s="516"/>
      <c r="Q133" s="517"/>
      <c r="R133" s="516"/>
      <c r="S133" s="516"/>
      <c r="T133" s="515"/>
      <c r="U133" s="517"/>
      <c r="V133" s="517"/>
      <c r="W133" s="517"/>
      <c r="X133" s="517"/>
      <c r="Y133" s="517"/>
      <c r="Z133" s="502">
        <f t="shared" si="44"/>
        <v>1198</v>
      </c>
      <c r="AA133" s="516">
        <v>1080</v>
      </c>
      <c r="AB133" s="502"/>
      <c r="AC133" s="516">
        <v>21</v>
      </c>
      <c r="AD133" s="516"/>
      <c r="AE133" s="516">
        <v>97</v>
      </c>
      <c r="AF133" s="502">
        <f t="shared" si="45"/>
        <v>1198</v>
      </c>
      <c r="AG133" s="516">
        <v>1080</v>
      </c>
      <c r="AH133" s="368"/>
      <c r="AI133" s="397">
        <v>21</v>
      </c>
      <c r="AJ133" s="397"/>
      <c r="AK133" s="397">
        <v>97</v>
      </c>
      <c r="AL133" s="351" t="s">
        <v>2381</v>
      </c>
      <c r="AM133" s="396">
        <f t="shared" si="40"/>
        <v>1080</v>
      </c>
      <c r="AN133" s="336">
        <f t="shared" si="41"/>
        <v>0</v>
      </c>
      <c r="AP133" s="336">
        <v>108</v>
      </c>
      <c r="AS133" s="307">
        <f t="shared" si="25"/>
        <v>13</v>
      </c>
      <c r="AT133" s="307">
        <f t="shared" si="26"/>
        <v>1080</v>
      </c>
      <c r="AU133" s="307">
        <f t="shared" si="27"/>
        <v>0</v>
      </c>
      <c r="AV133" s="307">
        <f t="shared" si="28"/>
        <v>0</v>
      </c>
      <c r="AW133" s="307">
        <f t="shared" si="29"/>
        <v>13</v>
      </c>
    </row>
    <row r="134" spans="1:49" s="336" customFormat="1" ht="36.75" hidden="1" customHeight="1" outlineLevel="1">
      <c r="A134" s="358" t="s">
        <v>2695</v>
      </c>
      <c r="B134" s="398" t="s">
        <v>2696</v>
      </c>
      <c r="C134" s="398"/>
      <c r="D134" s="395" t="s">
        <v>2578</v>
      </c>
      <c r="E134" s="395" t="s">
        <v>2687</v>
      </c>
      <c r="F134" s="395" t="s">
        <v>2697</v>
      </c>
      <c r="G134" s="395" t="s">
        <v>2664</v>
      </c>
      <c r="H134" s="358"/>
      <c r="I134" s="514">
        <f t="shared" si="42"/>
        <v>673</v>
      </c>
      <c r="J134" s="515">
        <v>600</v>
      </c>
      <c r="K134" s="517"/>
      <c r="L134" s="515">
        <v>13</v>
      </c>
      <c r="M134" s="515">
        <v>60</v>
      </c>
      <c r="N134" s="500"/>
      <c r="O134" s="514">
        <f t="shared" si="43"/>
        <v>0</v>
      </c>
      <c r="P134" s="515"/>
      <c r="Q134" s="517"/>
      <c r="R134" s="515"/>
      <c r="S134" s="515"/>
      <c r="T134" s="515"/>
      <c r="U134" s="517"/>
      <c r="V134" s="517"/>
      <c r="W134" s="517"/>
      <c r="X134" s="517"/>
      <c r="Y134" s="517"/>
      <c r="Z134" s="502">
        <f t="shared" si="44"/>
        <v>673</v>
      </c>
      <c r="AA134" s="515">
        <v>600</v>
      </c>
      <c r="AB134" s="502"/>
      <c r="AC134" s="515">
        <v>13</v>
      </c>
      <c r="AD134" s="515"/>
      <c r="AE134" s="515">
        <v>60</v>
      </c>
      <c r="AF134" s="502">
        <f t="shared" si="45"/>
        <v>673</v>
      </c>
      <c r="AG134" s="515">
        <v>600</v>
      </c>
      <c r="AH134" s="368"/>
      <c r="AI134" s="395">
        <v>13</v>
      </c>
      <c r="AJ134" s="395"/>
      <c r="AK134" s="395">
        <v>60</v>
      </c>
      <c r="AL134" s="351" t="s">
        <v>2381</v>
      </c>
      <c r="AM134" s="396">
        <f t="shared" si="40"/>
        <v>600</v>
      </c>
      <c r="AN134" s="336">
        <f t="shared" si="41"/>
        <v>0</v>
      </c>
      <c r="AP134" s="336">
        <v>60</v>
      </c>
      <c r="AS134" s="307">
        <f t="shared" si="25"/>
        <v>0</v>
      </c>
      <c r="AT134" s="307">
        <f t="shared" si="26"/>
        <v>600</v>
      </c>
      <c r="AU134" s="307">
        <f t="shared" si="27"/>
        <v>0</v>
      </c>
      <c r="AV134" s="307">
        <f t="shared" si="28"/>
        <v>0</v>
      </c>
      <c r="AW134" s="307">
        <f t="shared" si="29"/>
        <v>0</v>
      </c>
    </row>
    <row r="135" spans="1:49" s="336" customFormat="1" ht="36.75" hidden="1" customHeight="1" outlineLevel="1">
      <c r="A135" s="358" t="s">
        <v>2698</v>
      </c>
      <c r="B135" s="398" t="s">
        <v>2699</v>
      </c>
      <c r="C135" s="398"/>
      <c r="D135" s="395" t="s">
        <v>2573</v>
      </c>
      <c r="E135" s="395" t="s">
        <v>1954</v>
      </c>
      <c r="F135" s="395" t="s">
        <v>2700</v>
      </c>
      <c r="G135" s="395" t="s">
        <v>2664</v>
      </c>
      <c r="H135" s="358"/>
      <c r="I135" s="514">
        <f t="shared" si="42"/>
        <v>1616</v>
      </c>
      <c r="J135" s="515">
        <v>1440</v>
      </c>
      <c r="K135" s="517"/>
      <c r="L135" s="515">
        <v>32</v>
      </c>
      <c r="M135" s="515">
        <v>144</v>
      </c>
      <c r="N135" s="500"/>
      <c r="O135" s="514">
        <f t="shared" si="43"/>
        <v>0</v>
      </c>
      <c r="P135" s="515"/>
      <c r="Q135" s="517"/>
      <c r="R135" s="515"/>
      <c r="S135" s="515"/>
      <c r="T135" s="515"/>
      <c r="U135" s="517"/>
      <c r="V135" s="517"/>
      <c r="W135" s="517"/>
      <c r="X135" s="517"/>
      <c r="Y135" s="517"/>
      <c r="Z135" s="502">
        <f t="shared" si="44"/>
        <v>1616</v>
      </c>
      <c r="AA135" s="515">
        <v>1440</v>
      </c>
      <c r="AB135" s="502"/>
      <c r="AC135" s="515">
        <v>32</v>
      </c>
      <c r="AD135" s="515"/>
      <c r="AE135" s="515">
        <v>144</v>
      </c>
      <c r="AF135" s="502">
        <f t="shared" si="45"/>
        <v>1616</v>
      </c>
      <c r="AG135" s="515">
        <v>1440</v>
      </c>
      <c r="AH135" s="368"/>
      <c r="AI135" s="395">
        <v>32</v>
      </c>
      <c r="AJ135" s="395"/>
      <c r="AK135" s="395">
        <v>144</v>
      </c>
      <c r="AL135" s="351" t="s">
        <v>2381</v>
      </c>
      <c r="AM135" s="396">
        <f t="shared" si="40"/>
        <v>1440</v>
      </c>
      <c r="AN135" s="336">
        <f t="shared" si="41"/>
        <v>0</v>
      </c>
      <c r="AP135" s="336">
        <v>144</v>
      </c>
      <c r="AS135" s="307">
        <f t="shared" si="25"/>
        <v>0</v>
      </c>
      <c r="AT135" s="307">
        <f t="shared" si="26"/>
        <v>1440</v>
      </c>
      <c r="AU135" s="307">
        <f t="shared" si="27"/>
        <v>0</v>
      </c>
      <c r="AV135" s="307">
        <f t="shared" si="28"/>
        <v>0</v>
      </c>
      <c r="AW135" s="307">
        <f t="shared" si="29"/>
        <v>0</v>
      </c>
    </row>
    <row r="136" spans="1:49" s="336" customFormat="1" ht="36.75" hidden="1" customHeight="1" outlineLevel="1">
      <c r="A136" s="358" t="s">
        <v>2701</v>
      </c>
      <c r="B136" s="398" t="s">
        <v>2702</v>
      </c>
      <c r="C136" s="398"/>
      <c r="D136" s="395" t="s">
        <v>2568</v>
      </c>
      <c r="E136" s="395" t="s">
        <v>2523</v>
      </c>
      <c r="F136" s="395" t="s">
        <v>2703</v>
      </c>
      <c r="G136" s="395" t="s">
        <v>2664</v>
      </c>
      <c r="H136" s="358"/>
      <c r="I136" s="514">
        <f t="shared" si="42"/>
        <v>352</v>
      </c>
      <c r="J136" s="516">
        <v>317</v>
      </c>
      <c r="K136" s="517"/>
      <c r="L136" s="516">
        <v>7</v>
      </c>
      <c r="M136" s="516">
        <v>28</v>
      </c>
      <c r="N136" s="500"/>
      <c r="O136" s="514">
        <f t="shared" si="43"/>
        <v>0</v>
      </c>
      <c r="P136" s="516"/>
      <c r="Q136" s="517"/>
      <c r="R136" s="516"/>
      <c r="S136" s="516"/>
      <c r="T136" s="515"/>
      <c r="U136" s="517"/>
      <c r="V136" s="517"/>
      <c r="W136" s="517"/>
      <c r="X136" s="517"/>
      <c r="Y136" s="517"/>
      <c r="Z136" s="502">
        <f t="shared" si="44"/>
        <v>352</v>
      </c>
      <c r="AA136" s="516">
        <v>317</v>
      </c>
      <c r="AB136" s="502"/>
      <c r="AC136" s="516">
        <v>7</v>
      </c>
      <c r="AD136" s="516"/>
      <c r="AE136" s="516">
        <v>28</v>
      </c>
      <c r="AF136" s="502">
        <f t="shared" si="45"/>
        <v>352</v>
      </c>
      <c r="AG136" s="516">
        <v>317</v>
      </c>
      <c r="AH136" s="368"/>
      <c r="AI136" s="397">
        <v>7</v>
      </c>
      <c r="AJ136" s="397"/>
      <c r="AK136" s="397">
        <v>28</v>
      </c>
      <c r="AL136" s="351" t="s">
        <v>2381</v>
      </c>
      <c r="AM136" s="396">
        <f t="shared" si="40"/>
        <v>317</v>
      </c>
      <c r="AN136" s="336">
        <f t="shared" si="41"/>
        <v>0</v>
      </c>
      <c r="AP136" s="336">
        <v>28</v>
      </c>
      <c r="AS136" s="307">
        <f t="shared" si="25"/>
        <v>0</v>
      </c>
      <c r="AT136" s="307">
        <f t="shared" si="26"/>
        <v>317</v>
      </c>
      <c r="AU136" s="307">
        <f t="shared" si="27"/>
        <v>0</v>
      </c>
      <c r="AV136" s="307">
        <f t="shared" si="28"/>
        <v>0</v>
      </c>
      <c r="AW136" s="307">
        <f t="shared" si="29"/>
        <v>0</v>
      </c>
    </row>
    <row r="137" spans="1:49" s="336" customFormat="1" ht="36.75" hidden="1" customHeight="1" outlineLevel="1">
      <c r="A137" s="358" t="s">
        <v>2704</v>
      </c>
      <c r="B137" s="398" t="s">
        <v>2705</v>
      </c>
      <c r="C137" s="398"/>
      <c r="D137" s="395" t="s">
        <v>2583</v>
      </c>
      <c r="E137" s="395" t="s">
        <v>2584</v>
      </c>
      <c r="F137" s="395" t="s">
        <v>2706</v>
      </c>
      <c r="G137" s="395" t="s">
        <v>2664</v>
      </c>
      <c r="H137" s="358"/>
      <c r="I137" s="514">
        <f t="shared" si="42"/>
        <v>243</v>
      </c>
      <c r="J137" s="516">
        <v>216</v>
      </c>
      <c r="K137" s="517"/>
      <c r="L137" s="516">
        <v>5</v>
      </c>
      <c r="M137" s="516">
        <v>22</v>
      </c>
      <c r="N137" s="500"/>
      <c r="O137" s="514">
        <f t="shared" si="43"/>
        <v>0</v>
      </c>
      <c r="P137" s="516"/>
      <c r="Q137" s="517"/>
      <c r="R137" s="516"/>
      <c r="S137" s="516"/>
      <c r="T137" s="515"/>
      <c r="U137" s="517"/>
      <c r="V137" s="517"/>
      <c r="W137" s="517"/>
      <c r="X137" s="517"/>
      <c r="Y137" s="517"/>
      <c r="Z137" s="502">
        <f t="shared" si="44"/>
        <v>243</v>
      </c>
      <c r="AA137" s="516">
        <v>216</v>
      </c>
      <c r="AB137" s="502"/>
      <c r="AC137" s="516">
        <v>5</v>
      </c>
      <c r="AD137" s="516"/>
      <c r="AE137" s="516">
        <v>22</v>
      </c>
      <c r="AF137" s="502">
        <f t="shared" si="45"/>
        <v>243</v>
      </c>
      <c r="AG137" s="516">
        <v>216</v>
      </c>
      <c r="AH137" s="368"/>
      <c r="AI137" s="397">
        <v>5</v>
      </c>
      <c r="AJ137" s="397"/>
      <c r="AK137" s="397">
        <v>22</v>
      </c>
      <c r="AL137" s="351" t="s">
        <v>2381</v>
      </c>
      <c r="AM137" s="396">
        <f t="shared" si="40"/>
        <v>216</v>
      </c>
      <c r="AN137" s="336">
        <f t="shared" si="41"/>
        <v>0</v>
      </c>
      <c r="AP137" s="336">
        <v>22</v>
      </c>
      <c r="AS137" s="307">
        <f t="shared" si="25"/>
        <v>0</v>
      </c>
      <c r="AT137" s="307">
        <f t="shared" si="26"/>
        <v>216</v>
      </c>
      <c r="AU137" s="307">
        <f t="shared" si="27"/>
        <v>0</v>
      </c>
      <c r="AV137" s="307">
        <f t="shared" si="28"/>
        <v>0</v>
      </c>
      <c r="AW137" s="307">
        <f t="shared" si="29"/>
        <v>0</v>
      </c>
    </row>
    <row r="138" spans="1:49" s="336" customFormat="1" ht="36.75" hidden="1" customHeight="1" outlineLevel="1">
      <c r="A138" s="358" t="s">
        <v>2707</v>
      </c>
      <c r="B138" s="398" t="s">
        <v>2708</v>
      </c>
      <c r="C138" s="398"/>
      <c r="D138" s="362" t="s">
        <v>2548</v>
      </c>
      <c r="E138" s="362" t="s">
        <v>2152</v>
      </c>
      <c r="F138" s="395" t="s">
        <v>2709</v>
      </c>
      <c r="G138" s="395" t="s">
        <v>2664</v>
      </c>
      <c r="H138" s="358"/>
      <c r="I138" s="514">
        <f t="shared" si="42"/>
        <v>1211</v>
      </c>
      <c r="J138" s="516">
        <v>1080</v>
      </c>
      <c r="K138" s="517"/>
      <c r="L138" s="516">
        <v>23</v>
      </c>
      <c r="M138" s="516">
        <v>108</v>
      </c>
      <c r="N138" s="500"/>
      <c r="O138" s="514">
        <f t="shared" si="43"/>
        <v>0</v>
      </c>
      <c r="P138" s="516"/>
      <c r="Q138" s="517"/>
      <c r="R138" s="516"/>
      <c r="S138" s="516"/>
      <c r="T138" s="515"/>
      <c r="U138" s="517"/>
      <c r="V138" s="517"/>
      <c r="W138" s="517"/>
      <c r="X138" s="517"/>
      <c r="Y138" s="517"/>
      <c r="Z138" s="502">
        <f t="shared" si="44"/>
        <v>1211</v>
      </c>
      <c r="AA138" s="516">
        <v>1080</v>
      </c>
      <c r="AB138" s="502"/>
      <c r="AC138" s="516">
        <v>23</v>
      </c>
      <c r="AD138" s="516"/>
      <c r="AE138" s="516">
        <v>108</v>
      </c>
      <c r="AF138" s="502">
        <f t="shared" si="45"/>
        <v>1211</v>
      </c>
      <c r="AG138" s="516">
        <v>1080</v>
      </c>
      <c r="AH138" s="368"/>
      <c r="AI138" s="397">
        <v>23</v>
      </c>
      <c r="AJ138" s="397"/>
      <c r="AK138" s="397">
        <v>108</v>
      </c>
      <c r="AL138" s="351" t="s">
        <v>2381</v>
      </c>
      <c r="AM138" s="396">
        <f t="shared" si="40"/>
        <v>1080</v>
      </c>
      <c r="AN138" s="336">
        <f t="shared" si="41"/>
        <v>0</v>
      </c>
      <c r="AP138" s="336">
        <v>108</v>
      </c>
      <c r="AS138" s="307">
        <f t="shared" si="25"/>
        <v>0</v>
      </c>
      <c r="AT138" s="307">
        <f t="shared" si="26"/>
        <v>1080</v>
      </c>
      <c r="AU138" s="307">
        <f t="shared" si="27"/>
        <v>0</v>
      </c>
      <c r="AV138" s="307">
        <f t="shared" si="28"/>
        <v>0</v>
      </c>
      <c r="AW138" s="307">
        <f t="shared" si="29"/>
        <v>0</v>
      </c>
    </row>
    <row r="139" spans="1:49" s="342" customFormat="1" ht="36.75" hidden="1" customHeight="1" outlineLevel="1">
      <c r="A139" s="363" t="s">
        <v>2710</v>
      </c>
      <c r="B139" s="398" t="s">
        <v>2711</v>
      </c>
      <c r="C139" s="398"/>
      <c r="D139" s="395" t="s">
        <v>2568</v>
      </c>
      <c r="E139" s="395" t="s">
        <v>2523</v>
      </c>
      <c r="F139" s="395" t="s">
        <v>2712</v>
      </c>
      <c r="G139" s="395" t="s">
        <v>2664</v>
      </c>
      <c r="H139" s="363"/>
      <c r="I139" s="508">
        <f t="shared" si="42"/>
        <v>157</v>
      </c>
      <c r="J139" s="516">
        <f>140</f>
        <v>140</v>
      </c>
      <c r="K139" s="518"/>
      <c r="L139" s="516">
        <v>3</v>
      </c>
      <c r="M139" s="516">
        <v>14</v>
      </c>
      <c r="N139" s="512"/>
      <c r="O139" s="508">
        <f t="shared" si="43"/>
        <v>0</v>
      </c>
      <c r="P139" s="516"/>
      <c r="Q139" s="518"/>
      <c r="R139" s="516"/>
      <c r="S139" s="516"/>
      <c r="T139" s="515"/>
      <c r="U139" s="518"/>
      <c r="V139" s="518"/>
      <c r="W139" s="518"/>
      <c r="X139" s="518"/>
      <c r="Y139" s="518"/>
      <c r="Z139" s="509">
        <f t="shared" si="44"/>
        <v>157</v>
      </c>
      <c r="AA139" s="516">
        <v>140</v>
      </c>
      <c r="AB139" s="509"/>
      <c r="AC139" s="516">
        <v>3</v>
      </c>
      <c r="AD139" s="516"/>
      <c r="AE139" s="516">
        <v>14</v>
      </c>
      <c r="AF139" s="509">
        <f t="shared" si="45"/>
        <v>157</v>
      </c>
      <c r="AG139" s="516">
        <f>140</f>
        <v>140</v>
      </c>
      <c r="AH139" s="392"/>
      <c r="AI139" s="397">
        <v>3</v>
      </c>
      <c r="AJ139" s="397"/>
      <c r="AK139" s="397">
        <v>14</v>
      </c>
      <c r="AL139" s="362" t="s">
        <v>2381</v>
      </c>
      <c r="AM139" s="396">
        <f t="shared" si="40"/>
        <v>140</v>
      </c>
      <c r="AN139" s="342">
        <f t="shared" si="41"/>
        <v>0</v>
      </c>
      <c r="AP139" s="342">
        <v>14</v>
      </c>
      <c r="AS139" s="331">
        <f t="shared" si="25"/>
        <v>0</v>
      </c>
      <c r="AT139" s="307">
        <f t="shared" si="26"/>
        <v>140</v>
      </c>
      <c r="AU139" s="307">
        <f t="shared" si="27"/>
        <v>0</v>
      </c>
      <c r="AV139" s="307">
        <f t="shared" si="28"/>
        <v>0</v>
      </c>
      <c r="AW139" s="307">
        <f t="shared" si="29"/>
        <v>0</v>
      </c>
    </row>
    <row r="140" spans="1:49" s="336" customFormat="1" ht="36.75" hidden="1" customHeight="1" outlineLevel="1">
      <c r="A140" s="358" t="s">
        <v>2713</v>
      </c>
      <c r="B140" s="398" t="s">
        <v>2714</v>
      </c>
      <c r="C140" s="398"/>
      <c r="D140" s="395" t="s">
        <v>2578</v>
      </c>
      <c r="E140" s="395" t="s">
        <v>2536</v>
      </c>
      <c r="F140" s="395" t="s">
        <v>2715</v>
      </c>
      <c r="G140" s="395" t="s">
        <v>2664</v>
      </c>
      <c r="H140" s="358"/>
      <c r="I140" s="514">
        <f t="shared" si="42"/>
        <v>387</v>
      </c>
      <c r="J140" s="516">
        <v>346</v>
      </c>
      <c r="K140" s="517"/>
      <c r="L140" s="516">
        <v>7</v>
      </c>
      <c r="M140" s="516">
        <v>34</v>
      </c>
      <c r="N140" s="500"/>
      <c r="O140" s="514">
        <f t="shared" si="43"/>
        <v>0</v>
      </c>
      <c r="P140" s="516"/>
      <c r="Q140" s="517"/>
      <c r="R140" s="516"/>
      <c r="S140" s="516"/>
      <c r="T140" s="515"/>
      <c r="U140" s="517"/>
      <c r="V140" s="517"/>
      <c r="W140" s="517"/>
      <c r="X140" s="517"/>
      <c r="Y140" s="517"/>
      <c r="Z140" s="502">
        <f t="shared" si="44"/>
        <v>387</v>
      </c>
      <c r="AA140" s="516">
        <v>346</v>
      </c>
      <c r="AB140" s="502"/>
      <c r="AC140" s="516">
        <v>7</v>
      </c>
      <c r="AD140" s="516"/>
      <c r="AE140" s="516">
        <v>34</v>
      </c>
      <c r="AF140" s="502">
        <f t="shared" si="45"/>
        <v>387</v>
      </c>
      <c r="AG140" s="516">
        <v>346</v>
      </c>
      <c r="AH140" s="368"/>
      <c r="AI140" s="397">
        <v>7</v>
      </c>
      <c r="AJ140" s="397"/>
      <c r="AK140" s="397">
        <v>34</v>
      </c>
      <c r="AL140" s="351" t="s">
        <v>2381</v>
      </c>
      <c r="AM140" s="396">
        <f t="shared" si="40"/>
        <v>346</v>
      </c>
      <c r="AN140" s="336">
        <f t="shared" si="41"/>
        <v>0</v>
      </c>
      <c r="AP140" s="336">
        <v>34</v>
      </c>
      <c r="AS140" s="307">
        <f t="shared" si="25"/>
        <v>0</v>
      </c>
      <c r="AT140" s="307">
        <f t="shared" si="26"/>
        <v>346</v>
      </c>
      <c r="AU140" s="307">
        <f t="shared" si="27"/>
        <v>0</v>
      </c>
      <c r="AV140" s="307">
        <f t="shared" si="28"/>
        <v>0</v>
      </c>
      <c r="AW140" s="307">
        <f t="shared" si="29"/>
        <v>0</v>
      </c>
    </row>
    <row r="141" spans="1:49" s="336" customFormat="1" ht="36.75" hidden="1" customHeight="1" outlineLevel="1">
      <c r="A141" s="358" t="s">
        <v>2716</v>
      </c>
      <c r="B141" s="398" t="s">
        <v>2717</v>
      </c>
      <c r="C141" s="398"/>
      <c r="D141" s="395" t="s">
        <v>2651</v>
      </c>
      <c r="E141" s="395" t="s">
        <v>2652</v>
      </c>
      <c r="F141" s="395" t="s">
        <v>2718</v>
      </c>
      <c r="G141" s="395" t="s">
        <v>2664</v>
      </c>
      <c r="H141" s="358"/>
      <c r="I141" s="514">
        <f t="shared" si="42"/>
        <v>222</v>
      </c>
      <c r="J141" s="515">
        <v>200</v>
      </c>
      <c r="K141" s="517"/>
      <c r="L141" s="515">
        <v>4</v>
      </c>
      <c r="M141" s="515">
        <v>18</v>
      </c>
      <c r="N141" s="500"/>
      <c r="O141" s="514">
        <f t="shared" si="43"/>
        <v>0</v>
      </c>
      <c r="P141" s="515"/>
      <c r="Q141" s="517"/>
      <c r="R141" s="515"/>
      <c r="S141" s="515"/>
      <c r="T141" s="515"/>
      <c r="U141" s="517"/>
      <c r="V141" s="517"/>
      <c r="W141" s="517"/>
      <c r="X141" s="517"/>
      <c r="Y141" s="517"/>
      <c r="Z141" s="502">
        <f t="shared" si="44"/>
        <v>222</v>
      </c>
      <c r="AA141" s="515">
        <v>200</v>
      </c>
      <c r="AB141" s="502"/>
      <c r="AC141" s="515">
        <v>4</v>
      </c>
      <c r="AD141" s="515"/>
      <c r="AE141" s="515">
        <v>18</v>
      </c>
      <c r="AF141" s="502">
        <f t="shared" si="45"/>
        <v>222</v>
      </c>
      <c r="AG141" s="515">
        <v>200</v>
      </c>
      <c r="AH141" s="368"/>
      <c r="AI141" s="395">
        <v>4</v>
      </c>
      <c r="AJ141" s="395"/>
      <c r="AK141" s="395">
        <v>18</v>
      </c>
      <c r="AL141" s="351" t="s">
        <v>2381</v>
      </c>
      <c r="AM141" s="396">
        <f t="shared" si="40"/>
        <v>200</v>
      </c>
      <c r="AN141" s="336">
        <f t="shared" si="41"/>
        <v>0</v>
      </c>
      <c r="AP141" s="336">
        <v>18</v>
      </c>
      <c r="AS141" s="307">
        <f t="shared" si="25"/>
        <v>0</v>
      </c>
      <c r="AT141" s="307">
        <f t="shared" si="26"/>
        <v>200</v>
      </c>
      <c r="AU141" s="307">
        <f t="shared" si="27"/>
        <v>0</v>
      </c>
      <c r="AV141" s="307">
        <f t="shared" si="28"/>
        <v>0</v>
      </c>
      <c r="AW141" s="307">
        <f t="shared" si="29"/>
        <v>0</v>
      </c>
    </row>
    <row r="142" spans="1:49" s="336" customFormat="1" ht="36.75" hidden="1" customHeight="1" outlineLevel="1">
      <c r="A142" s="358" t="s">
        <v>2719</v>
      </c>
      <c r="B142" s="398" t="s">
        <v>2720</v>
      </c>
      <c r="C142" s="398"/>
      <c r="D142" s="395" t="s">
        <v>2721</v>
      </c>
      <c r="E142" s="395" t="s">
        <v>2536</v>
      </c>
      <c r="F142" s="395" t="s">
        <v>2722</v>
      </c>
      <c r="G142" s="395" t="s">
        <v>2664</v>
      </c>
      <c r="H142" s="358"/>
      <c r="I142" s="514">
        <f t="shared" si="42"/>
        <v>396</v>
      </c>
      <c r="J142" s="515">
        <v>350</v>
      </c>
      <c r="K142" s="517"/>
      <c r="L142" s="515">
        <v>8</v>
      </c>
      <c r="M142" s="515">
        <v>38</v>
      </c>
      <c r="N142" s="500"/>
      <c r="O142" s="514">
        <f t="shared" si="43"/>
        <v>0</v>
      </c>
      <c r="P142" s="515"/>
      <c r="Q142" s="517"/>
      <c r="R142" s="515"/>
      <c r="S142" s="515"/>
      <c r="T142" s="515"/>
      <c r="U142" s="517"/>
      <c r="V142" s="517"/>
      <c r="W142" s="517"/>
      <c r="X142" s="517"/>
      <c r="Y142" s="517"/>
      <c r="Z142" s="502">
        <f t="shared" si="44"/>
        <v>396</v>
      </c>
      <c r="AA142" s="515">
        <v>350</v>
      </c>
      <c r="AB142" s="502"/>
      <c r="AC142" s="515">
        <v>8</v>
      </c>
      <c r="AD142" s="515"/>
      <c r="AE142" s="515">
        <v>38</v>
      </c>
      <c r="AF142" s="502">
        <f t="shared" si="45"/>
        <v>396</v>
      </c>
      <c r="AG142" s="515">
        <v>350</v>
      </c>
      <c r="AH142" s="368"/>
      <c r="AI142" s="395">
        <v>8</v>
      </c>
      <c r="AJ142" s="395"/>
      <c r="AK142" s="395">
        <v>38</v>
      </c>
      <c r="AL142" s="351" t="s">
        <v>2381</v>
      </c>
      <c r="AM142" s="396">
        <f t="shared" si="40"/>
        <v>350</v>
      </c>
      <c r="AN142" s="336">
        <f t="shared" si="41"/>
        <v>0</v>
      </c>
      <c r="AP142" s="336">
        <v>38</v>
      </c>
      <c r="AS142" s="307">
        <f t="shared" si="25"/>
        <v>0</v>
      </c>
      <c r="AT142" s="307">
        <f t="shared" si="26"/>
        <v>350</v>
      </c>
      <c r="AU142" s="307">
        <f t="shared" si="27"/>
        <v>0</v>
      </c>
      <c r="AV142" s="307">
        <f t="shared" si="28"/>
        <v>0</v>
      </c>
      <c r="AW142" s="307">
        <f t="shared" si="29"/>
        <v>0</v>
      </c>
    </row>
    <row r="143" spans="1:49" s="336" customFormat="1" ht="36.75" hidden="1" customHeight="1" outlineLevel="1">
      <c r="A143" s="358" t="s">
        <v>2723</v>
      </c>
      <c r="B143" s="398" t="s">
        <v>2724</v>
      </c>
      <c r="C143" s="398"/>
      <c r="D143" s="395" t="s">
        <v>2555</v>
      </c>
      <c r="E143" s="395" t="s">
        <v>2528</v>
      </c>
      <c r="F143" s="395" t="s">
        <v>2725</v>
      </c>
      <c r="G143" s="395" t="s">
        <v>2664</v>
      </c>
      <c r="H143" s="358"/>
      <c r="I143" s="514">
        <f t="shared" si="42"/>
        <v>556</v>
      </c>
      <c r="J143" s="515">
        <v>500</v>
      </c>
      <c r="K143" s="517"/>
      <c r="L143" s="515">
        <v>11</v>
      </c>
      <c r="M143" s="515">
        <v>45</v>
      </c>
      <c r="N143" s="500"/>
      <c r="O143" s="514">
        <f t="shared" si="43"/>
        <v>0</v>
      </c>
      <c r="P143" s="515"/>
      <c r="Q143" s="517"/>
      <c r="R143" s="515"/>
      <c r="S143" s="515"/>
      <c r="T143" s="515"/>
      <c r="U143" s="517"/>
      <c r="V143" s="517"/>
      <c r="W143" s="517"/>
      <c r="X143" s="517"/>
      <c r="Y143" s="517"/>
      <c r="Z143" s="502">
        <f t="shared" si="44"/>
        <v>556</v>
      </c>
      <c r="AA143" s="515">
        <v>500</v>
      </c>
      <c r="AB143" s="502"/>
      <c r="AC143" s="515">
        <v>11</v>
      </c>
      <c r="AD143" s="515"/>
      <c r="AE143" s="515">
        <v>45</v>
      </c>
      <c r="AF143" s="502">
        <f t="shared" si="45"/>
        <v>556</v>
      </c>
      <c r="AG143" s="515">
        <v>500</v>
      </c>
      <c r="AH143" s="368"/>
      <c r="AI143" s="395">
        <v>11</v>
      </c>
      <c r="AJ143" s="395"/>
      <c r="AK143" s="395">
        <v>45</v>
      </c>
      <c r="AL143" s="351" t="s">
        <v>2381</v>
      </c>
      <c r="AM143" s="396">
        <f t="shared" si="40"/>
        <v>500</v>
      </c>
      <c r="AN143" s="336">
        <f t="shared" si="41"/>
        <v>0</v>
      </c>
      <c r="AP143" s="336">
        <v>45</v>
      </c>
      <c r="AS143" s="307">
        <f t="shared" ref="AS143:AS206" si="46">I143-W143-AF143</f>
        <v>0</v>
      </c>
      <c r="AT143" s="307">
        <f t="shared" ref="AT143:AT206" si="47">AF143-AH143-AI143-AK143</f>
        <v>500</v>
      </c>
      <c r="AU143" s="307">
        <f t="shared" ref="AU143:AU206" si="48">AG143-AT143</f>
        <v>0</v>
      </c>
      <c r="AV143" s="307">
        <f t="shared" ref="AV143:AV206" si="49">J143-AG143</f>
        <v>0</v>
      </c>
      <c r="AW143" s="307">
        <f t="shared" ref="AW143:AW206" si="50">I143-AF143</f>
        <v>0</v>
      </c>
    </row>
    <row r="144" spans="1:49" s="336" customFormat="1" ht="36.75" hidden="1" customHeight="1" outlineLevel="1">
      <c r="A144" s="358" t="s">
        <v>2726</v>
      </c>
      <c r="B144" s="398" t="s">
        <v>2727</v>
      </c>
      <c r="C144" s="398"/>
      <c r="D144" s="395" t="s">
        <v>2555</v>
      </c>
      <c r="E144" s="395" t="s">
        <v>2528</v>
      </c>
      <c r="F144" s="395" t="s">
        <v>2725</v>
      </c>
      <c r="G144" s="395" t="s">
        <v>2664</v>
      </c>
      <c r="H144" s="358"/>
      <c r="I144" s="514">
        <f t="shared" si="42"/>
        <v>212</v>
      </c>
      <c r="J144" s="515">
        <v>191</v>
      </c>
      <c r="K144" s="517"/>
      <c r="L144" s="515">
        <v>4</v>
      </c>
      <c r="M144" s="515">
        <v>17</v>
      </c>
      <c r="N144" s="500"/>
      <c r="O144" s="514">
        <f t="shared" si="43"/>
        <v>0</v>
      </c>
      <c r="P144" s="515"/>
      <c r="Q144" s="517"/>
      <c r="R144" s="515"/>
      <c r="S144" s="515"/>
      <c r="T144" s="515"/>
      <c r="U144" s="517"/>
      <c r="V144" s="517"/>
      <c r="W144" s="517"/>
      <c r="X144" s="517"/>
      <c r="Y144" s="517"/>
      <c r="Z144" s="502">
        <f t="shared" si="44"/>
        <v>212</v>
      </c>
      <c r="AA144" s="515">
        <v>191</v>
      </c>
      <c r="AB144" s="502"/>
      <c r="AC144" s="515">
        <v>4</v>
      </c>
      <c r="AD144" s="515"/>
      <c r="AE144" s="515">
        <v>17</v>
      </c>
      <c r="AF144" s="502">
        <f t="shared" si="45"/>
        <v>212</v>
      </c>
      <c r="AG144" s="515">
        <v>191</v>
      </c>
      <c r="AH144" s="368"/>
      <c r="AI144" s="395">
        <v>4</v>
      </c>
      <c r="AJ144" s="395"/>
      <c r="AK144" s="395">
        <v>17</v>
      </c>
      <c r="AL144" s="351" t="s">
        <v>2381</v>
      </c>
      <c r="AM144" s="396">
        <f t="shared" si="40"/>
        <v>191</v>
      </c>
      <c r="AN144" s="336">
        <f t="shared" si="41"/>
        <v>0</v>
      </c>
      <c r="AP144" s="336">
        <v>17</v>
      </c>
      <c r="AS144" s="307">
        <f t="shared" si="46"/>
        <v>0</v>
      </c>
      <c r="AT144" s="307">
        <f t="shared" si="47"/>
        <v>191</v>
      </c>
      <c r="AU144" s="307">
        <f t="shared" si="48"/>
        <v>0</v>
      </c>
      <c r="AV144" s="307">
        <f t="shared" si="49"/>
        <v>0</v>
      </c>
      <c r="AW144" s="307">
        <f t="shared" si="50"/>
        <v>0</v>
      </c>
    </row>
    <row r="145" spans="1:49" s="336" customFormat="1" ht="36.75" hidden="1" customHeight="1" outlineLevel="1">
      <c r="A145" s="358" t="s">
        <v>2728</v>
      </c>
      <c r="B145" s="398" t="s">
        <v>2729</v>
      </c>
      <c r="C145" s="398"/>
      <c r="D145" s="395" t="s">
        <v>2589</v>
      </c>
      <c r="E145" s="395" t="s">
        <v>2590</v>
      </c>
      <c r="F145" s="395" t="s">
        <v>2730</v>
      </c>
      <c r="G145" s="395" t="s">
        <v>2664</v>
      </c>
      <c r="H145" s="358"/>
      <c r="I145" s="514">
        <f t="shared" si="42"/>
        <v>1364</v>
      </c>
      <c r="J145" s="516">
        <v>1215</v>
      </c>
      <c r="K145" s="517"/>
      <c r="L145" s="516">
        <v>27</v>
      </c>
      <c r="M145" s="516">
        <v>122</v>
      </c>
      <c r="N145" s="500"/>
      <c r="O145" s="514">
        <f t="shared" si="43"/>
        <v>0</v>
      </c>
      <c r="P145" s="516"/>
      <c r="Q145" s="517"/>
      <c r="R145" s="516"/>
      <c r="S145" s="516"/>
      <c r="T145" s="515"/>
      <c r="U145" s="517"/>
      <c r="V145" s="517"/>
      <c r="W145" s="517"/>
      <c r="X145" s="517"/>
      <c r="Y145" s="517"/>
      <c r="Z145" s="502">
        <f t="shared" si="44"/>
        <v>1364</v>
      </c>
      <c r="AA145" s="516">
        <v>1215</v>
      </c>
      <c r="AB145" s="502"/>
      <c r="AC145" s="516">
        <v>27</v>
      </c>
      <c r="AD145" s="516"/>
      <c r="AE145" s="516">
        <v>122</v>
      </c>
      <c r="AF145" s="502">
        <f t="shared" si="45"/>
        <v>1364</v>
      </c>
      <c r="AG145" s="516">
        <v>1215</v>
      </c>
      <c r="AH145" s="368"/>
      <c r="AI145" s="397">
        <v>27</v>
      </c>
      <c r="AJ145" s="397"/>
      <c r="AK145" s="397">
        <v>122</v>
      </c>
      <c r="AL145" s="351" t="s">
        <v>2381</v>
      </c>
      <c r="AM145" s="396">
        <f t="shared" si="40"/>
        <v>1215</v>
      </c>
      <c r="AN145" s="336">
        <f t="shared" si="41"/>
        <v>0</v>
      </c>
      <c r="AP145" s="336">
        <v>122</v>
      </c>
      <c r="AS145" s="307">
        <f t="shared" si="46"/>
        <v>0</v>
      </c>
      <c r="AT145" s="307">
        <f t="shared" si="47"/>
        <v>1215</v>
      </c>
      <c r="AU145" s="307">
        <f t="shared" si="48"/>
        <v>0</v>
      </c>
      <c r="AV145" s="307">
        <f t="shared" si="49"/>
        <v>0</v>
      </c>
      <c r="AW145" s="307">
        <f t="shared" si="50"/>
        <v>0</v>
      </c>
    </row>
    <row r="146" spans="1:49" s="336" customFormat="1" ht="36.75" hidden="1" customHeight="1" outlineLevel="1">
      <c r="A146" s="358" t="s">
        <v>2731</v>
      </c>
      <c r="B146" s="398" t="s">
        <v>2732</v>
      </c>
      <c r="C146" s="398"/>
      <c r="D146" s="395" t="s">
        <v>2651</v>
      </c>
      <c r="E146" s="395" t="s">
        <v>2652</v>
      </c>
      <c r="F146" s="395" t="s">
        <v>2733</v>
      </c>
      <c r="G146" s="395" t="s">
        <v>2664</v>
      </c>
      <c r="H146" s="358"/>
      <c r="I146" s="514">
        <f t="shared" si="42"/>
        <v>339</v>
      </c>
      <c r="J146" s="516">
        <v>302</v>
      </c>
      <c r="K146" s="517"/>
      <c r="L146" s="516">
        <v>6</v>
      </c>
      <c r="M146" s="516">
        <v>31</v>
      </c>
      <c r="N146" s="500"/>
      <c r="O146" s="514">
        <f t="shared" si="43"/>
        <v>0</v>
      </c>
      <c r="P146" s="516"/>
      <c r="Q146" s="517"/>
      <c r="R146" s="516"/>
      <c r="S146" s="516"/>
      <c r="T146" s="515"/>
      <c r="U146" s="517"/>
      <c r="V146" s="517"/>
      <c r="W146" s="517"/>
      <c r="X146" s="517"/>
      <c r="Y146" s="517"/>
      <c r="Z146" s="502">
        <f t="shared" si="44"/>
        <v>339</v>
      </c>
      <c r="AA146" s="516">
        <v>302</v>
      </c>
      <c r="AB146" s="502"/>
      <c r="AC146" s="516">
        <v>6</v>
      </c>
      <c r="AD146" s="516"/>
      <c r="AE146" s="516">
        <v>31</v>
      </c>
      <c r="AF146" s="502">
        <f t="shared" si="45"/>
        <v>339</v>
      </c>
      <c r="AG146" s="516">
        <v>302</v>
      </c>
      <c r="AH146" s="368"/>
      <c r="AI146" s="397">
        <v>6</v>
      </c>
      <c r="AJ146" s="397"/>
      <c r="AK146" s="397">
        <v>31</v>
      </c>
      <c r="AL146" s="351" t="s">
        <v>2381</v>
      </c>
      <c r="AM146" s="396">
        <f t="shared" si="40"/>
        <v>302</v>
      </c>
      <c r="AN146" s="336">
        <f t="shared" si="41"/>
        <v>0</v>
      </c>
      <c r="AP146" s="336">
        <v>31</v>
      </c>
      <c r="AS146" s="307">
        <f t="shared" si="46"/>
        <v>0</v>
      </c>
      <c r="AT146" s="307">
        <f t="shared" si="47"/>
        <v>302</v>
      </c>
      <c r="AU146" s="307">
        <f t="shared" si="48"/>
        <v>0</v>
      </c>
      <c r="AV146" s="307">
        <f t="shared" si="49"/>
        <v>0</v>
      </c>
      <c r="AW146" s="307">
        <f t="shared" si="50"/>
        <v>0</v>
      </c>
    </row>
    <row r="147" spans="1:49" s="336" customFormat="1" ht="36.75" hidden="1" customHeight="1" outlineLevel="1">
      <c r="A147" s="358" t="s">
        <v>2734</v>
      </c>
      <c r="B147" s="398" t="s">
        <v>2735</v>
      </c>
      <c r="C147" s="398"/>
      <c r="D147" s="395" t="s">
        <v>2568</v>
      </c>
      <c r="E147" s="395" t="s">
        <v>2523</v>
      </c>
      <c r="F147" s="395" t="s">
        <v>2736</v>
      </c>
      <c r="G147" s="395" t="s">
        <v>2664</v>
      </c>
      <c r="H147" s="358"/>
      <c r="I147" s="514">
        <f t="shared" si="42"/>
        <v>269</v>
      </c>
      <c r="J147" s="516">
        <v>240</v>
      </c>
      <c r="K147" s="517"/>
      <c r="L147" s="516">
        <v>5</v>
      </c>
      <c r="M147" s="516">
        <v>24</v>
      </c>
      <c r="N147" s="500"/>
      <c r="O147" s="514">
        <f t="shared" si="43"/>
        <v>0</v>
      </c>
      <c r="P147" s="516"/>
      <c r="Q147" s="517"/>
      <c r="R147" s="516"/>
      <c r="S147" s="516"/>
      <c r="T147" s="515"/>
      <c r="U147" s="517"/>
      <c r="V147" s="517"/>
      <c r="W147" s="517"/>
      <c r="X147" s="517"/>
      <c r="Y147" s="517"/>
      <c r="Z147" s="502">
        <f t="shared" si="44"/>
        <v>269</v>
      </c>
      <c r="AA147" s="516">
        <v>240</v>
      </c>
      <c r="AB147" s="502"/>
      <c r="AC147" s="516">
        <v>5</v>
      </c>
      <c r="AD147" s="516"/>
      <c r="AE147" s="516">
        <v>24</v>
      </c>
      <c r="AF147" s="502">
        <f t="shared" si="45"/>
        <v>269</v>
      </c>
      <c r="AG147" s="516">
        <v>240</v>
      </c>
      <c r="AH147" s="368"/>
      <c r="AI147" s="397">
        <v>5</v>
      </c>
      <c r="AJ147" s="397"/>
      <c r="AK147" s="397">
        <v>24</v>
      </c>
      <c r="AL147" s="351" t="s">
        <v>2381</v>
      </c>
      <c r="AM147" s="396">
        <f t="shared" si="40"/>
        <v>240</v>
      </c>
      <c r="AN147" s="336">
        <f t="shared" si="41"/>
        <v>0</v>
      </c>
      <c r="AP147" s="336">
        <v>24</v>
      </c>
      <c r="AS147" s="307">
        <f t="shared" si="46"/>
        <v>0</v>
      </c>
      <c r="AT147" s="307">
        <f t="shared" si="47"/>
        <v>240</v>
      </c>
      <c r="AU147" s="307">
        <f t="shared" si="48"/>
        <v>0</v>
      </c>
      <c r="AV147" s="307">
        <f t="shared" si="49"/>
        <v>0</v>
      </c>
      <c r="AW147" s="307">
        <f t="shared" si="50"/>
        <v>0</v>
      </c>
    </row>
    <row r="148" spans="1:49" s="336" customFormat="1" ht="30" customHeight="1" collapsed="1">
      <c r="A148" s="334" t="s">
        <v>1934</v>
      </c>
      <c r="B148" s="333" t="s">
        <v>1910</v>
      </c>
      <c r="C148" s="333"/>
      <c r="D148" s="333"/>
      <c r="E148" s="334"/>
      <c r="F148" s="334"/>
      <c r="G148" s="334"/>
      <c r="H148" s="334"/>
      <c r="I148" s="487">
        <f>I149+I161</f>
        <v>91848.08907799999</v>
      </c>
      <c r="J148" s="487">
        <f>J149+J161</f>
        <v>87040.423078000007</v>
      </c>
      <c r="K148" s="487">
        <f>K149+K161</f>
        <v>0</v>
      </c>
      <c r="L148" s="487">
        <f>L149+L161</f>
        <v>1013</v>
      </c>
      <c r="M148" s="487">
        <f>M149+M161</f>
        <v>2998.6660000000006</v>
      </c>
      <c r="N148" s="488"/>
      <c r="O148" s="487">
        <f t="shared" ref="O148:AC148" si="51">O149+O161</f>
        <v>60030.756000000001</v>
      </c>
      <c r="P148" s="487">
        <f t="shared" si="51"/>
        <v>56019.718000000001</v>
      </c>
      <c r="Q148" s="487">
        <f t="shared" si="51"/>
        <v>0</v>
      </c>
      <c r="R148" s="487">
        <f t="shared" si="51"/>
        <v>1013</v>
      </c>
      <c r="S148" s="487">
        <f t="shared" si="51"/>
        <v>2998.038</v>
      </c>
      <c r="T148" s="487">
        <f t="shared" si="51"/>
        <v>0</v>
      </c>
      <c r="U148" s="487">
        <f t="shared" si="51"/>
        <v>0</v>
      </c>
      <c r="V148" s="487">
        <f t="shared" si="51"/>
        <v>0</v>
      </c>
      <c r="W148" s="487">
        <f t="shared" si="51"/>
        <v>0</v>
      </c>
      <c r="X148" s="487">
        <f t="shared" si="51"/>
        <v>0</v>
      </c>
      <c r="Y148" s="487">
        <f t="shared" si="51"/>
        <v>0</v>
      </c>
      <c r="Z148" s="487">
        <f t="shared" si="51"/>
        <v>76822.046019000001</v>
      </c>
      <c r="AA148" s="487">
        <f t="shared" si="51"/>
        <v>72810.380019000004</v>
      </c>
      <c r="AB148" s="487">
        <f t="shared" si="51"/>
        <v>0</v>
      </c>
      <c r="AC148" s="487">
        <f t="shared" si="51"/>
        <v>1013</v>
      </c>
      <c r="AD148" s="487"/>
      <c r="AE148" s="487">
        <f>AE149+AE161</f>
        <v>2998.6660000000006</v>
      </c>
      <c r="AF148" s="487">
        <f>AF149+AF161</f>
        <v>76821</v>
      </c>
      <c r="AG148" s="487">
        <f>AG149+AG161</f>
        <v>72810</v>
      </c>
      <c r="AH148" s="335">
        <f>AH149+AH161</f>
        <v>0</v>
      </c>
      <c r="AI148" s="335">
        <f>AI149+AI161</f>
        <v>1013</v>
      </c>
      <c r="AJ148" s="335"/>
      <c r="AK148" s="335">
        <f>AK149+AK161</f>
        <v>2998</v>
      </c>
      <c r="AL148" s="332"/>
      <c r="AN148" s="336">
        <f t="shared" ref="AN148:AN160" si="52">AG148-AA148</f>
        <v>-0.38001900000381283</v>
      </c>
      <c r="AS148" s="307">
        <f t="shared" si="46"/>
        <v>15027.08907799999</v>
      </c>
      <c r="AT148" s="307">
        <f t="shared" si="47"/>
        <v>72810</v>
      </c>
      <c r="AU148" s="307">
        <f t="shared" si="48"/>
        <v>0</v>
      </c>
      <c r="AV148" s="307">
        <f t="shared" si="49"/>
        <v>14230.423078000007</v>
      </c>
      <c r="AW148" s="307">
        <f t="shared" si="50"/>
        <v>15027.08907799999</v>
      </c>
    </row>
    <row r="149" spans="1:49" s="342" customFormat="1" ht="30" customHeight="1">
      <c r="A149" s="329" t="s">
        <v>2327</v>
      </c>
      <c r="B149" s="388" t="s">
        <v>2328</v>
      </c>
      <c r="C149" s="388"/>
      <c r="D149" s="339"/>
      <c r="E149" s="340"/>
      <c r="F149" s="340"/>
      <c r="G149" s="340"/>
      <c r="H149" s="340"/>
      <c r="I149" s="489">
        <f>I150</f>
        <v>32333</v>
      </c>
      <c r="J149" s="489">
        <f>J150</f>
        <v>31537</v>
      </c>
      <c r="K149" s="489">
        <f>K150</f>
        <v>0</v>
      </c>
      <c r="L149" s="489">
        <f>L150</f>
        <v>0</v>
      </c>
      <c r="M149" s="489">
        <f>M150</f>
        <v>0</v>
      </c>
      <c r="N149" s="490"/>
      <c r="O149" s="489">
        <f t="shared" ref="O149:AC149" si="53">O150</f>
        <v>0</v>
      </c>
      <c r="P149" s="489">
        <f t="shared" si="53"/>
        <v>0</v>
      </c>
      <c r="Q149" s="489">
        <f t="shared" si="53"/>
        <v>0</v>
      </c>
      <c r="R149" s="489">
        <f t="shared" si="53"/>
        <v>0</v>
      </c>
      <c r="S149" s="489">
        <f t="shared" si="53"/>
        <v>0</v>
      </c>
      <c r="T149" s="489">
        <f t="shared" si="53"/>
        <v>0</v>
      </c>
      <c r="U149" s="489">
        <f t="shared" si="53"/>
        <v>0</v>
      </c>
      <c r="V149" s="489">
        <f t="shared" si="53"/>
        <v>0</v>
      </c>
      <c r="W149" s="489">
        <f t="shared" si="53"/>
        <v>0</v>
      </c>
      <c r="X149" s="489">
        <f t="shared" si="53"/>
        <v>0</v>
      </c>
      <c r="Y149" s="489">
        <f t="shared" si="53"/>
        <v>0</v>
      </c>
      <c r="Z149" s="489">
        <f t="shared" si="53"/>
        <v>17452.063999999998</v>
      </c>
      <c r="AA149" s="489">
        <f t="shared" si="53"/>
        <v>17452.063999999998</v>
      </c>
      <c r="AB149" s="489">
        <f t="shared" si="53"/>
        <v>0</v>
      </c>
      <c r="AC149" s="489">
        <f t="shared" si="53"/>
        <v>0</v>
      </c>
      <c r="AD149" s="489"/>
      <c r="AE149" s="489">
        <f>AE150</f>
        <v>0</v>
      </c>
      <c r="AF149" s="489">
        <f>AF150</f>
        <v>17452.063999999998</v>
      </c>
      <c r="AG149" s="489">
        <f>AG150</f>
        <v>17452.063999999998</v>
      </c>
      <c r="AH149" s="341">
        <f>AH150</f>
        <v>0</v>
      </c>
      <c r="AI149" s="341">
        <f>AI150</f>
        <v>0</v>
      </c>
      <c r="AJ149" s="341"/>
      <c r="AK149" s="341">
        <f>AK150</f>
        <v>0</v>
      </c>
      <c r="AL149" s="329"/>
      <c r="AN149" s="336">
        <f t="shared" si="52"/>
        <v>0</v>
      </c>
      <c r="AS149" s="307">
        <f t="shared" si="46"/>
        <v>14880.936000000002</v>
      </c>
      <c r="AT149" s="307">
        <f t="shared" si="47"/>
        <v>17452.063999999998</v>
      </c>
      <c r="AU149" s="307">
        <f t="shared" si="48"/>
        <v>0</v>
      </c>
      <c r="AV149" s="307">
        <f t="shared" si="49"/>
        <v>14084.936000000002</v>
      </c>
      <c r="AW149" s="307">
        <f t="shared" si="50"/>
        <v>14880.936000000002</v>
      </c>
    </row>
    <row r="150" spans="1:49" s="342" customFormat="1" ht="30" customHeight="1">
      <c r="A150" s="337" t="s">
        <v>2126</v>
      </c>
      <c r="B150" s="399" t="s">
        <v>2329</v>
      </c>
      <c r="C150" s="399"/>
      <c r="D150" s="339"/>
      <c r="E150" s="340"/>
      <c r="F150" s="340"/>
      <c r="G150" s="340"/>
      <c r="H150" s="340"/>
      <c r="I150" s="489">
        <f>SUM(I151:I160)</f>
        <v>32333</v>
      </c>
      <c r="J150" s="489">
        <f>SUM(J151:J160)</f>
        <v>31537</v>
      </c>
      <c r="K150" s="489">
        <f>SUM(K151:K160)</f>
        <v>0</v>
      </c>
      <c r="L150" s="489">
        <f>SUM(L151:L160)</f>
        <v>0</v>
      </c>
      <c r="M150" s="489">
        <f>SUM(M151:M160)</f>
        <v>0</v>
      </c>
      <c r="N150" s="490"/>
      <c r="O150" s="489">
        <f t="shared" ref="O150:AC150" si="54">SUM(O151:O160)</f>
        <v>0</v>
      </c>
      <c r="P150" s="489">
        <f t="shared" si="54"/>
        <v>0</v>
      </c>
      <c r="Q150" s="489">
        <f t="shared" si="54"/>
        <v>0</v>
      </c>
      <c r="R150" s="489">
        <f t="shared" si="54"/>
        <v>0</v>
      </c>
      <c r="S150" s="489">
        <f t="shared" si="54"/>
        <v>0</v>
      </c>
      <c r="T150" s="489">
        <f t="shared" si="54"/>
        <v>0</v>
      </c>
      <c r="U150" s="489">
        <f t="shared" si="54"/>
        <v>0</v>
      </c>
      <c r="V150" s="489">
        <f t="shared" si="54"/>
        <v>0</v>
      </c>
      <c r="W150" s="489">
        <f t="shared" si="54"/>
        <v>0</v>
      </c>
      <c r="X150" s="489">
        <f t="shared" si="54"/>
        <v>0</v>
      </c>
      <c r="Y150" s="489">
        <f t="shared" si="54"/>
        <v>0</v>
      </c>
      <c r="Z150" s="489">
        <f t="shared" si="54"/>
        <v>17452.063999999998</v>
      </c>
      <c r="AA150" s="489">
        <f t="shared" si="54"/>
        <v>17452.063999999998</v>
      </c>
      <c r="AB150" s="489">
        <f t="shared" si="54"/>
        <v>0</v>
      </c>
      <c r="AC150" s="489">
        <f t="shared" si="54"/>
        <v>0</v>
      </c>
      <c r="AD150" s="489"/>
      <c r="AE150" s="489">
        <f>SUM(AE151:AE160)</f>
        <v>0</v>
      </c>
      <c r="AF150" s="489">
        <f>SUM(AF151:AF160)</f>
        <v>17452.063999999998</v>
      </c>
      <c r="AG150" s="489">
        <f>SUM(AG151:AG160)</f>
        <v>17452.063999999998</v>
      </c>
      <c r="AH150" s="341">
        <f>SUM(AH151:AH160)</f>
        <v>0</v>
      </c>
      <c r="AI150" s="341">
        <f>SUM(AI151:AI160)</f>
        <v>0</v>
      </c>
      <c r="AJ150" s="341"/>
      <c r="AK150" s="341">
        <f>SUM(AK151:AK160)</f>
        <v>0</v>
      </c>
      <c r="AL150" s="329"/>
      <c r="AN150" s="336">
        <f t="shared" si="52"/>
        <v>0</v>
      </c>
      <c r="AS150" s="307">
        <f t="shared" si="46"/>
        <v>14880.936000000002</v>
      </c>
      <c r="AT150" s="307">
        <f t="shared" si="47"/>
        <v>17452.063999999998</v>
      </c>
      <c r="AU150" s="307">
        <f t="shared" si="48"/>
        <v>0</v>
      </c>
      <c r="AV150" s="307">
        <f t="shared" si="49"/>
        <v>14084.936000000002</v>
      </c>
      <c r="AW150" s="307">
        <f t="shared" si="50"/>
        <v>14880.936000000002</v>
      </c>
    </row>
    <row r="151" spans="1:49" ht="40.5" customHeight="1">
      <c r="A151" s="351">
        <v>1</v>
      </c>
      <c r="B151" s="371" t="s">
        <v>2737</v>
      </c>
      <c r="C151" s="371"/>
      <c r="D151" s="351" t="s">
        <v>2738</v>
      </c>
      <c r="E151" s="351" t="s">
        <v>2739</v>
      </c>
      <c r="F151" s="351"/>
      <c r="G151" s="351" t="s">
        <v>2740</v>
      </c>
      <c r="H151" s="351" t="s">
        <v>2741</v>
      </c>
      <c r="I151" s="493">
        <v>1652</v>
      </c>
      <c r="J151" s="493">
        <v>856</v>
      </c>
      <c r="K151" s="493"/>
      <c r="L151" s="493"/>
      <c r="M151" s="493"/>
      <c r="N151" s="494"/>
      <c r="O151" s="493"/>
      <c r="P151" s="493"/>
      <c r="Q151" s="493"/>
      <c r="R151" s="493"/>
      <c r="S151" s="493"/>
      <c r="T151" s="493"/>
      <c r="U151" s="493"/>
      <c r="V151" s="493"/>
      <c r="W151" s="496"/>
      <c r="X151" s="496"/>
      <c r="Y151" s="496"/>
      <c r="Z151" s="496">
        <v>748.09100000000001</v>
      </c>
      <c r="AA151" s="496">
        <v>748.09100000000001</v>
      </c>
      <c r="AB151" s="496"/>
      <c r="AC151" s="496"/>
      <c r="AD151" s="496"/>
      <c r="AE151" s="496"/>
      <c r="AF151" s="496">
        <v>748.09100000000001</v>
      </c>
      <c r="AG151" s="496">
        <v>748.09100000000001</v>
      </c>
      <c r="AH151" s="360"/>
      <c r="AI151" s="360"/>
      <c r="AJ151" s="360"/>
      <c r="AK151" s="360"/>
      <c r="AL151" s="362" t="s">
        <v>2742</v>
      </c>
      <c r="AN151" s="336">
        <f t="shared" si="52"/>
        <v>0</v>
      </c>
      <c r="AS151" s="307">
        <f t="shared" si="46"/>
        <v>903.90899999999999</v>
      </c>
      <c r="AT151" s="307">
        <f t="shared" si="47"/>
        <v>748.09100000000001</v>
      </c>
      <c r="AU151" s="307">
        <f t="shared" si="48"/>
        <v>0</v>
      </c>
      <c r="AV151" s="307">
        <f t="shared" si="49"/>
        <v>107.90899999999999</v>
      </c>
      <c r="AW151" s="307">
        <f t="shared" si="50"/>
        <v>903.90899999999999</v>
      </c>
    </row>
    <row r="152" spans="1:49" ht="40.5" customHeight="1">
      <c r="A152" s="351">
        <v>2</v>
      </c>
      <c r="B152" s="371" t="s">
        <v>2743</v>
      </c>
      <c r="C152" s="371"/>
      <c r="D152" s="351" t="s">
        <v>2738</v>
      </c>
      <c r="E152" s="351" t="s">
        <v>2744</v>
      </c>
      <c r="F152" s="351"/>
      <c r="G152" s="351" t="s">
        <v>2740</v>
      </c>
      <c r="H152" s="362" t="s">
        <v>2745</v>
      </c>
      <c r="I152" s="493">
        <v>4995</v>
      </c>
      <c r="J152" s="493">
        <v>4995</v>
      </c>
      <c r="K152" s="493"/>
      <c r="L152" s="493"/>
      <c r="M152" s="493"/>
      <c r="N152" s="494"/>
      <c r="O152" s="493"/>
      <c r="P152" s="493"/>
      <c r="Q152" s="493"/>
      <c r="R152" s="493"/>
      <c r="S152" s="493"/>
      <c r="T152" s="493"/>
      <c r="U152" s="493"/>
      <c r="V152" s="493"/>
      <c r="W152" s="496"/>
      <c r="X152" s="496"/>
      <c r="Y152" s="496"/>
      <c r="Z152" s="496">
        <v>2330.0839999999998</v>
      </c>
      <c r="AA152" s="496">
        <v>2330.0839999999998</v>
      </c>
      <c r="AB152" s="496"/>
      <c r="AC152" s="496"/>
      <c r="AD152" s="496"/>
      <c r="AE152" s="496"/>
      <c r="AF152" s="496">
        <v>2330.0839999999998</v>
      </c>
      <c r="AG152" s="496">
        <v>2330.0839999999998</v>
      </c>
      <c r="AH152" s="360"/>
      <c r="AI152" s="360"/>
      <c r="AJ152" s="360"/>
      <c r="AK152" s="360"/>
      <c r="AL152" s="362" t="s">
        <v>2742</v>
      </c>
      <c r="AN152" s="336">
        <f t="shared" si="52"/>
        <v>0</v>
      </c>
      <c r="AS152" s="307">
        <f t="shared" si="46"/>
        <v>2664.9160000000002</v>
      </c>
      <c r="AT152" s="307">
        <f t="shared" si="47"/>
        <v>2330.0839999999998</v>
      </c>
      <c r="AU152" s="307">
        <f t="shared" si="48"/>
        <v>0</v>
      </c>
      <c r="AV152" s="307">
        <f t="shared" si="49"/>
        <v>2664.9160000000002</v>
      </c>
      <c r="AW152" s="307">
        <f t="shared" si="50"/>
        <v>2664.9160000000002</v>
      </c>
    </row>
    <row r="153" spans="1:49" ht="40.5" customHeight="1">
      <c r="A153" s="351">
        <v>3</v>
      </c>
      <c r="B153" s="371" t="s">
        <v>2746</v>
      </c>
      <c r="C153" s="371"/>
      <c r="D153" s="351" t="s">
        <v>2738</v>
      </c>
      <c r="E153" s="351" t="s">
        <v>2739</v>
      </c>
      <c r="F153" s="351"/>
      <c r="G153" s="400">
        <v>2014</v>
      </c>
      <c r="H153" s="351" t="s">
        <v>2747</v>
      </c>
      <c r="I153" s="493">
        <v>1898</v>
      </c>
      <c r="J153" s="493">
        <v>1898</v>
      </c>
      <c r="K153" s="493"/>
      <c r="L153" s="493"/>
      <c r="M153" s="493"/>
      <c r="N153" s="494"/>
      <c r="O153" s="493"/>
      <c r="P153" s="493"/>
      <c r="Q153" s="493"/>
      <c r="R153" s="493"/>
      <c r="S153" s="493"/>
      <c r="T153" s="493"/>
      <c r="U153" s="493"/>
      <c r="V153" s="493"/>
      <c r="W153" s="496"/>
      <c r="X153" s="496"/>
      <c r="Y153" s="496"/>
      <c r="Z153" s="496">
        <v>1770.597</v>
      </c>
      <c r="AA153" s="496">
        <v>1770.597</v>
      </c>
      <c r="AB153" s="496"/>
      <c r="AC153" s="496"/>
      <c r="AD153" s="496"/>
      <c r="AE153" s="496"/>
      <c r="AF153" s="496">
        <v>1770.597</v>
      </c>
      <c r="AG153" s="496">
        <v>1770.597</v>
      </c>
      <c r="AH153" s="360"/>
      <c r="AI153" s="360"/>
      <c r="AJ153" s="360"/>
      <c r="AK153" s="360"/>
      <c r="AL153" s="362" t="s">
        <v>2742</v>
      </c>
      <c r="AN153" s="336">
        <f t="shared" si="52"/>
        <v>0</v>
      </c>
      <c r="AS153" s="307">
        <f t="shared" si="46"/>
        <v>127.40300000000002</v>
      </c>
      <c r="AT153" s="307">
        <f t="shared" si="47"/>
        <v>1770.597</v>
      </c>
      <c r="AU153" s="307">
        <f t="shared" si="48"/>
        <v>0</v>
      </c>
      <c r="AV153" s="307">
        <f t="shared" si="49"/>
        <v>127.40300000000002</v>
      </c>
      <c r="AW153" s="307">
        <f t="shared" si="50"/>
        <v>127.40300000000002</v>
      </c>
    </row>
    <row r="154" spans="1:49" ht="40.5" customHeight="1">
      <c r="A154" s="351">
        <v>4</v>
      </c>
      <c r="B154" s="371" t="s">
        <v>2748</v>
      </c>
      <c r="C154" s="371"/>
      <c r="D154" s="351" t="s">
        <v>2738</v>
      </c>
      <c r="E154" s="351" t="s">
        <v>1910</v>
      </c>
      <c r="F154" s="351" t="s">
        <v>2749</v>
      </c>
      <c r="G154" s="351" t="s">
        <v>2740</v>
      </c>
      <c r="H154" s="351" t="s">
        <v>2750</v>
      </c>
      <c r="I154" s="495">
        <v>4988</v>
      </c>
      <c r="J154" s="495">
        <v>4988</v>
      </c>
      <c r="K154" s="493"/>
      <c r="L154" s="493"/>
      <c r="M154" s="493"/>
      <c r="N154" s="494"/>
      <c r="O154" s="493"/>
      <c r="P154" s="493"/>
      <c r="Q154" s="493"/>
      <c r="R154" s="493"/>
      <c r="S154" s="493"/>
      <c r="T154" s="493"/>
      <c r="U154" s="493"/>
      <c r="V154" s="493"/>
      <c r="W154" s="496"/>
      <c r="X154" s="496"/>
      <c r="Y154" s="496"/>
      <c r="Z154" s="496">
        <v>2244</v>
      </c>
      <c r="AA154" s="496">
        <v>2244</v>
      </c>
      <c r="AB154" s="496"/>
      <c r="AC154" s="496"/>
      <c r="AD154" s="496"/>
      <c r="AE154" s="496"/>
      <c r="AF154" s="496">
        <v>2244</v>
      </c>
      <c r="AG154" s="496">
        <v>2244</v>
      </c>
      <c r="AH154" s="360"/>
      <c r="AI154" s="360"/>
      <c r="AJ154" s="360"/>
      <c r="AK154" s="360"/>
      <c r="AL154" s="362" t="s">
        <v>2742</v>
      </c>
      <c r="AN154" s="336">
        <f t="shared" si="52"/>
        <v>0</v>
      </c>
      <c r="AS154" s="307">
        <f t="shared" si="46"/>
        <v>2744</v>
      </c>
      <c r="AT154" s="307">
        <f t="shared" si="47"/>
        <v>2244</v>
      </c>
      <c r="AU154" s="307">
        <f t="shared" si="48"/>
        <v>0</v>
      </c>
      <c r="AV154" s="307">
        <f t="shared" si="49"/>
        <v>2744</v>
      </c>
      <c r="AW154" s="307">
        <f t="shared" si="50"/>
        <v>2744</v>
      </c>
    </row>
    <row r="155" spans="1:49" ht="40.5" customHeight="1">
      <c r="A155" s="351">
        <v>5</v>
      </c>
      <c r="B155" s="371" t="s">
        <v>2751</v>
      </c>
      <c r="C155" s="371"/>
      <c r="D155" s="351" t="s">
        <v>2738</v>
      </c>
      <c r="E155" s="351" t="s">
        <v>2752</v>
      </c>
      <c r="F155" s="351"/>
      <c r="G155" s="351" t="s">
        <v>2740</v>
      </c>
      <c r="H155" s="351" t="s">
        <v>2753</v>
      </c>
      <c r="I155" s="493">
        <v>2436</v>
      </c>
      <c r="J155" s="493">
        <v>2436</v>
      </c>
      <c r="K155" s="493"/>
      <c r="L155" s="493"/>
      <c r="M155" s="493"/>
      <c r="N155" s="494"/>
      <c r="O155" s="493"/>
      <c r="P155" s="493"/>
      <c r="Q155" s="493"/>
      <c r="R155" s="493"/>
      <c r="S155" s="493"/>
      <c r="T155" s="493"/>
      <c r="U155" s="493"/>
      <c r="V155" s="493"/>
      <c r="W155" s="496"/>
      <c r="X155" s="496"/>
      <c r="Y155" s="496"/>
      <c r="Z155" s="496">
        <v>1200</v>
      </c>
      <c r="AA155" s="496">
        <v>1200</v>
      </c>
      <c r="AB155" s="496"/>
      <c r="AC155" s="496"/>
      <c r="AD155" s="496"/>
      <c r="AE155" s="496"/>
      <c r="AF155" s="496">
        <v>1200</v>
      </c>
      <c r="AG155" s="496">
        <v>1200</v>
      </c>
      <c r="AH155" s="360"/>
      <c r="AI155" s="360"/>
      <c r="AJ155" s="360"/>
      <c r="AK155" s="360"/>
      <c r="AL155" s="362" t="s">
        <v>2742</v>
      </c>
      <c r="AN155" s="336">
        <f t="shared" si="52"/>
        <v>0</v>
      </c>
      <c r="AS155" s="307">
        <f t="shared" si="46"/>
        <v>1236</v>
      </c>
      <c r="AT155" s="307">
        <f t="shared" si="47"/>
        <v>1200</v>
      </c>
      <c r="AU155" s="307">
        <f t="shared" si="48"/>
        <v>0</v>
      </c>
      <c r="AV155" s="307">
        <f t="shared" si="49"/>
        <v>1236</v>
      </c>
      <c r="AW155" s="307">
        <f t="shared" si="50"/>
        <v>1236</v>
      </c>
    </row>
    <row r="156" spans="1:49" ht="40.5" customHeight="1">
      <c r="A156" s="351">
        <v>6</v>
      </c>
      <c r="B156" s="371" t="s">
        <v>2754</v>
      </c>
      <c r="C156" s="371"/>
      <c r="D156" s="351" t="s">
        <v>2738</v>
      </c>
      <c r="E156" s="351" t="s">
        <v>2739</v>
      </c>
      <c r="F156" s="351" t="s">
        <v>2755</v>
      </c>
      <c r="G156" s="351" t="s">
        <v>2740</v>
      </c>
      <c r="H156" s="351" t="s">
        <v>2756</v>
      </c>
      <c r="I156" s="493">
        <v>4997</v>
      </c>
      <c r="J156" s="493">
        <v>4997</v>
      </c>
      <c r="K156" s="493"/>
      <c r="L156" s="493"/>
      <c r="M156" s="493"/>
      <c r="N156" s="494"/>
      <c r="O156" s="493"/>
      <c r="P156" s="493"/>
      <c r="Q156" s="493"/>
      <c r="R156" s="493"/>
      <c r="S156" s="493"/>
      <c r="T156" s="493"/>
      <c r="U156" s="493"/>
      <c r="V156" s="493"/>
      <c r="W156" s="496"/>
      <c r="X156" s="496"/>
      <c r="Y156" s="496"/>
      <c r="Z156" s="496">
        <v>2000</v>
      </c>
      <c r="AA156" s="496">
        <v>2000</v>
      </c>
      <c r="AB156" s="496"/>
      <c r="AC156" s="496"/>
      <c r="AD156" s="496"/>
      <c r="AE156" s="496"/>
      <c r="AF156" s="496">
        <v>2000</v>
      </c>
      <c r="AG156" s="496">
        <v>2000</v>
      </c>
      <c r="AH156" s="360"/>
      <c r="AI156" s="360"/>
      <c r="AJ156" s="360"/>
      <c r="AK156" s="360"/>
      <c r="AL156" s="362" t="s">
        <v>2742</v>
      </c>
      <c r="AN156" s="336">
        <f t="shared" si="52"/>
        <v>0</v>
      </c>
      <c r="AS156" s="307">
        <f t="shared" si="46"/>
        <v>2997</v>
      </c>
      <c r="AT156" s="307">
        <f t="shared" si="47"/>
        <v>2000</v>
      </c>
      <c r="AU156" s="307">
        <f t="shared" si="48"/>
        <v>0</v>
      </c>
      <c r="AV156" s="307">
        <f t="shared" si="49"/>
        <v>2997</v>
      </c>
      <c r="AW156" s="307">
        <f t="shared" si="50"/>
        <v>2997</v>
      </c>
    </row>
    <row r="157" spans="1:49" ht="40.5" customHeight="1">
      <c r="A157" s="351">
        <v>7</v>
      </c>
      <c r="B157" s="371" t="s">
        <v>2757</v>
      </c>
      <c r="C157" s="371"/>
      <c r="D157" s="351" t="s">
        <v>2738</v>
      </c>
      <c r="E157" s="351" t="s">
        <v>2758</v>
      </c>
      <c r="F157" s="351"/>
      <c r="G157" s="351" t="s">
        <v>2740</v>
      </c>
      <c r="H157" s="351" t="s">
        <v>2759</v>
      </c>
      <c r="I157" s="493">
        <v>1521</v>
      </c>
      <c r="J157" s="493">
        <v>1521</v>
      </c>
      <c r="K157" s="493"/>
      <c r="L157" s="493"/>
      <c r="M157" s="493"/>
      <c r="N157" s="494"/>
      <c r="O157" s="493"/>
      <c r="P157" s="493"/>
      <c r="Q157" s="493"/>
      <c r="R157" s="493"/>
      <c r="S157" s="493"/>
      <c r="T157" s="493"/>
      <c r="U157" s="493"/>
      <c r="V157" s="493"/>
      <c r="W157" s="496"/>
      <c r="X157" s="496"/>
      <c r="Y157" s="496"/>
      <c r="Z157" s="496">
        <v>700</v>
      </c>
      <c r="AA157" s="496">
        <v>700</v>
      </c>
      <c r="AB157" s="496"/>
      <c r="AC157" s="496"/>
      <c r="AD157" s="496"/>
      <c r="AE157" s="496"/>
      <c r="AF157" s="496">
        <v>700</v>
      </c>
      <c r="AG157" s="496">
        <v>700</v>
      </c>
      <c r="AH157" s="360"/>
      <c r="AI157" s="360"/>
      <c r="AJ157" s="360"/>
      <c r="AK157" s="360"/>
      <c r="AL157" s="362" t="s">
        <v>2742</v>
      </c>
      <c r="AN157" s="336">
        <f t="shared" si="52"/>
        <v>0</v>
      </c>
      <c r="AS157" s="307">
        <f t="shared" si="46"/>
        <v>821</v>
      </c>
      <c r="AT157" s="307">
        <f t="shared" si="47"/>
        <v>700</v>
      </c>
      <c r="AU157" s="307">
        <f t="shared" si="48"/>
        <v>0</v>
      </c>
      <c r="AV157" s="307">
        <f t="shared" si="49"/>
        <v>821</v>
      </c>
      <c r="AW157" s="307">
        <f t="shared" si="50"/>
        <v>821</v>
      </c>
    </row>
    <row r="158" spans="1:49" ht="40.5" customHeight="1">
      <c r="A158" s="351">
        <v>8</v>
      </c>
      <c r="B158" s="371" t="s">
        <v>2760</v>
      </c>
      <c r="C158" s="371"/>
      <c r="D158" s="351" t="s">
        <v>2738</v>
      </c>
      <c r="E158" s="351" t="s">
        <v>2739</v>
      </c>
      <c r="F158" s="351"/>
      <c r="G158" s="351" t="s">
        <v>2761</v>
      </c>
      <c r="H158" s="351" t="s">
        <v>2762</v>
      </c>
      <c r="I158" s="493">
        <v>3256</v>
      </c>
      <c r="J158" s="493">
        <v>3256</v>
      </c>
      <c r="K158" s="493"/>
      <c r="L158" s="493"/>
      <c r="M158" s="493"/>
      <c r="N158" s="494"/>
      <c r="O158" s="493"/>
      <c r="P158" s="493"/>
      <c r="Q158" s="493"/>
      <c r="R158" s="493"/>
      <c r="S158" s="493"/>
      <c r="T158" s="493"/>
      <c r="U158" s="493"/>
      <c r="V158" s="493"/>
      <c r="W158" s="496"/>
      <c r="X158" s="496"/>
      <c r="Y158" s="496"/>
      <c r="Z158" s="496">
        <v>3013.2919999999999</v>
      </c>
      <c r="AA158" s="496">
        <v>3013.2919999999999</v>
      </c>
      <c r="AB158" s="496"/>
      <c r="AC158" s="496"/>
      <c r="AD158" s="496"/>
      <c r="AE158" s="496"/>
      <c r="AF158" s="496">
        <v>3013.2919999999999</v>
      </c>
      <c r="AG158" s="496">
        <v>3013.2919999999999</v>
      </c>
      <c r="AH158" s="360"/>
      <c r="AI158" s="360"/>
      <c r="AJ158" s="360"/>
      <c r="AK158" s="360"/>
      <c r="AL158" s="362" t="s">
        <v>2742</v>
      </c>
      <c r="AN158" s="336">
        <f t="shared" si="52"/>
        <v>0</v>
      </c>
      <c r="AS158" s="307">
        <f t="shared" si="46"/>
        <v>242.70800000000008</v>
      </c>
      <c r="AT158" s="307">
        <f t="shared" si="47"/>
        <v>3013.2919999999999</v>
      </c>
      <c r="AU158" s="307">
        <f t="shared" si="48"/>
        <v>0</v>
      </c>
      <c r="AV158" s="307">
        <f t="shared" si="49"/>
        <v>242.70800000000008</v>
      </c>
      <c r="AW158" s="307">
        <f t="shared" si="50"/>
        <v>242.70800000000008</v>
      </c>
    </row>
    <row r="159" spans="1:49" ht="40.5" customHeight="1">
      <c r="A159" s="351">
        <v>9</v>
      </c>
      <c r="B159" s="371" t="s">
        <v>2763</v>
      </c>
      <c r="C159" s="371"/>
      <c r="D159" s="351" t="s">
        <v>2738</v>
      </c>
      <c r="E159" s="351" t="s">
        <v>2168</v>
      </c>
      <c r="F159" s="351"/>
      <c r="G159" s="351" t="s">
        <v>2740</v>
      </c>
      <c r="H159" s="351" t="s">
        <v>2764</v>
      </c>
      <c r="I159" s="493">
        <v>4001</v>
      </c>
      <c r="J159" s="493">
        <v>4001</v>
      </c>
      <c r="K159" s="493"/>
      <c r="L159" s="493"/>
      <c r="M159" s="493"/>
      <c r="N159" s="494"/>
      <c r="O159" s="493"/>
      <c r="P159" s="493"/>
      <c r="Q159" s="493"/>
      <c r="R159" s="493"/>
      <c r="S159" s="493"/>
      <c r="T159" s="493"/>
      <c r="U159" s="493"/>
      <c r="V159" s="493"/>
      <c r="W159" s="496"/>
      <c r="X159" s="496"/>
      <c r="Y159" s="496"/>
      <c r="Z159" s="496">
        <v>2000</v>
      </c>
      <c r="AA159" s="496">
        <v>2000</v>
      </c>
      <c r="AB159" s="496"/>
      <c r="AC159" s="496"/>
      <c r="AD159" s="496"/>
      <c r="AE159" s="496"/>
      <c r="AF159" s="496">
        <v>2000</v>
      </c>
      <c r="AG159" s="496">
        <v>2000</v>
      </c>
      <c r="AH159" s="360"/>
      <c r="AI159" s="360"/>
      <c r="AJ159" s="360"/>
      <c r="AK159" s="360"/>
      <c r="AL159" s="362" t="s">
        <v>2742</v>
      </c>
      <c r="AN159" s="336">
        <f t="shared" si="52"/>
        <v>0</v>
      </c>
      <c r="AS159" s="307">
        <f t="shared" si="46"/>
        <v>2001</v>
      </c>
      <c r="AT159" s="307">
        <f t="shared" si="47"/>
        <v>2000</v>
      </c>
      <c r="AU159" s="307">
        <f t="shared" si="48"/>
        <v>0</v>
      </c>
      <c r="AV159" s="307">
        <f t="shared" si="49"/>
        <v>2001</v>
      </c>
      <c r="AW159" s="307">
        <f t="shared" si="50"/>
        <v>2001</v>
      </c>
    </row>
    <row r="160" spans="1:49" ht="40.5" customHeight="1">
      <c r="A160" s="351">
        <v>10</v>
      </c>
      <c r="B160" s="371" t="s">
        <v>2765</v>
      </c>
      <c r="C160" s="371"/>
      <c r="D160" s="351" t="s">
        <v>2738</v>
      </c>
      <c r="E160" s="351" t="s">
        <v>2156</v>
      </c>
      <c r="F160" s="351"/>
      <c r="G160" s="351" t="s">
        <v>2740</v>
      </c>
      <c r="H160" s="351" t="s">
        <v>2766</v>
      </c>
      <c r="I160" s="493">
        <v>2589</v>
      </c>
      <c r="J160" s="493">
        <v>2589</v>
      </c>
      <c r="K160" s="493"/>
      <c r="L160" s="493"/>
      <c r="M160" s="493"/>
      <c r="N160" s="494"/>
      <c r="O160" s="493"/>
      <c r="P160" s="493"/>
      <c r="Q160" s="493"/>
      <c r="R160" s="493"/>
      <c r="S160" s="493"/>
      <c r="T160" s="493"/>
      <c r="U160" s="493"/>
      <c r="V160" s="493"/>
      <c r="W160" s="496"/>
      <c r="X160" s="496"/>
      <c r="Y160" s="496"/>
      <c r="Z160" s="496">
        <v>1446</v>
      </c>
      <c r="AA160" s="496">
        <v>1446</v>
      </c>
      <c r="AB160" s="496"/>
      <c r="AC160" s="496"/>
      <c r="AD160" s="496"/>
      <c r="AE160" s="496"/>
      <c r="AF160" s="496">
        <v>1446</v>
      </c>
      <c r="AG160" s="496">
        <v>1446</v>
      </c>
      <c r="AH160" s="360"/>
      <c r="AI160" s="360"/>
      <c r="AJ160" s="360"/>
      <c r="AK160" s="360"/>
      <c r="AL160" s="362" t="s">
        <v>2742</v>
      </c>
      <c r="AN160" s="336">
        <f t="shared" si="52"/>
        <v>0</v>
      </c>
      <c r="AS160" s="307">
        <f t="shared" si="46"/>
        <v>1143</v>
      </c>
      <c r="AT160" s="307">
        <f t="shared" si="47"/>
        <v>1446</v>
      </c>
      <c r="AU160" s="307">
        <f t="shared" si="48"/>
        <v>0</v>
      </c>
      <c r="AV160" s="307">
        <f t="shared" si="49"/>
        <v>1143</v>
      </c>
      <c r="AW160" s="307">
        <f t="shared" si="50"/>
        <v>1143</v>
      </c>
    </row>
    <row r="161" spans="1:49" s="336" customFormat="1" ht="30" customHeight="1">
      <c r="A161" s="343" t="s">
        <v>2360</v>
      </c>
      <c r="B161" s="338" t="s">
        <v>2361</v>
      </c>
      <c r="C161" s="338"/>
      <c r="D161" s="338"/>
      <c r="E161" s="347"/>
      <c r="F161" s="347"/>
      <c r="G161" s="347"/>
      <c r="H161" s="347"/>
      <c r="I161" s="491">
        <f t="shared" ref="I161:M162" si="55">I162</f>
        <v>59515.089077999997</v>
      </c>
      <c r="J161" s="491">
        <f t="shared" si="55"/>
        <v>55503.423078000007</v>
      </c>
      <c r="K161" s="491">
        <f t="shared" si="55"/>
        <v>0</v>
      </c>
      <c r="L161" s="491">
        <f t="shared" si="55"/>
        <v>1013</v>
      </c>
      <c r="M161" s="491">
        <f t="shared" si="55"/>
        <v>2998.6660000000006</v>
      </c>
      <c r="N161" s="492"/>
      <c r="O161" s="491">
        <f t="shared" ref="O161:AC162" si="56">O162</f>
        <v>60030.756000000001</v>
      </c>
      <c r="P161" s="491">
        <f t="shared" si="56"/>
        <v>56019.718000000001</v>
      </c>
      <c r="Q161" s="491">
        <f t="shared" si="56"/>
        <v>0</v>
      </c>
      <c r="R161" s="491">
        <f t="shared" si="56"/>
        <v>1013</v>
      </c>
      <c r="S161" s="491">
        <f t="shared" si="56"/>
        <v>2998.038</v>
      </c>
      <c r="T161" s="491">
        <f t="shared" si="56"/>
        <v>0</v>
      </c>
      <c r="U161" s="491">
        <f t="shared" si="56"/>
        <v>0</v>
      </c>
      <c r="V161" s="491">
        <f t="shared" si="56"/>
        <v>0</v>
      </c>
      <c r="W161" s="491">
        <f t="shared" si="56"/>
        <v>0</v>
      </c>
      <c r="X161" s="491">
        <f t="shared" si="56"/>
        <v>0</v>
      </c>
      <c r="Y161" s="491">
        <f t="shared" si="56"/>
        <v>0</v>
      </c>
      <c r="Z161" s="491">
        <f t="shared" si="56"/>
        <v>59369.982019000003</v>
      </c>
      <c r="AA161" s="491">
        <f t="shared" si="56"/>
        <v>55358.316019000005</v>
      </c>
      <c r="AB161" s="491">
        <f t="shared" si="56"/>
        <v>0</v>
      </c>
      <c r="AC161" s="491">
        <f t="shared" si="56"/>
        <v>1013</v>
      </c>
      <c r="AD161" s="491"/>
      <c r="AE161" s="491">
        <f t="shared" ref="AE161:AI162" si="57">AE162</f>
        <v>2998.6660000000006</v>
      </c>
      <c r="AF161" s="491">
        <f t="shared" si="57"/>
        <v>59368.936000000002</v>
      </c>
      <c r="AG161" s="491">
        <f t="shared" si="57"/>
        <v>55357.936000000002</v>
      </c>
      <c r="AH161" s="348">
        <f t="shared" si="57"/>
        <v>0</v>
      </c>
      <c r="AI161" s="348">
        <f t="shared" si="57"/>
        <v>1013</v>
      </c>
      <c r="AJ161" s="348"/>
      <c r="AK161" s="348">
        <f>AK162</f>
        <v>2998</v>
      </c>
      <c r="AL161" s="348"/>
      <c r="AM161" s="367">
        <f t="shared" ref="AM161:AM205" si="58">J161-P161</f>
        <v>-516.29492199999368</v>
      </c>
      <c r="AN161" s="401">
        <f t="shared" ref="AN161:AN205" si="59">AG161-J161</f>
        <v>-145.48707800000557</v>
      </c>
      <c r="AS161" s="307">
        <f t="shared" si="46"/>
        <v>146.15307799999573</v>
      </c>
      <c r="AT161" s="307">
        <f t="shared" si="47"/>
        <v>55357.936000000002</v>
      </c>
      <c r="AU161" s="307">
        <f t="shared" si="48"/>
        <v>0</v>
      </c>
      <c r="AV161" s="307">
        <f t="shared" si="49"/>
        <v>145.48707800000557</v>
      </c>
      <c r="AW161" s="307">
        <f t="shared" si="50"/>
        <v>146.15307799999573</v>
      </c>
    </row>
    <row r="162" spans="1:49" s="336" customFormat="1" ht="30" customHeight="1">
      <c r="A162" s="343" t="s">
        <v>2126</v>
      </c>
      <c r="B162" s="344" t="s">
        <v>2520</v>
      </c>
      <c r="C162" s="344"/>
      <c r="D162" s="357"/>
      <c r="E162" s="347"/>
      <c r="F162" s="347"/>
      <c r="G162" s="347"/>
      <c r="H162" s="347"/>
      <c r="I162" s="491">
        <f t="shared" si="55"/>
        <v>59515.089077999997</v>
      </c>
      <c r="J162" s="491">
        <f t="shared" si="55"/>
        <v>55503.423078000007</v>
      </c>
      <c r="K162" s="491">
        <f t="shared" si="55"/>
        <v>0</v>
      </c>
      <c r="L162" s="491">
        <f t="shared" si="55"/>
        <v>1013</v>
      </c>
      <c r="M162" s="491">
        <f t="shared" si="55"/>
        <v>2998.6660000000006</v>
      </c>
      <c r="N162" s="491">
        <f>N163</f>
        <v>0</v>
      </c>
      <c r="O162" s="491">
        <f t="shared" si="56"/>
        <v>60030.756000000001</v>
      </c>
      <c r="P162" s="491">
        <f t="shared" si="56"/>
        <v>56019.718000000001</v>
      </c>
      <c r="Q162" s="491">
        <f t="shared" si="56"/>
        <v>0</v>
      </c>
      <c r="R162" s="491">
        <f t="shared" si="56"/>
        <v>1013</v>
      </c>
      <c r="S162" s="491">
        <f t="shared" si="56"/>
        <v>2998.038</v>
      </c>
      <c r="T162" s="491">
        <f t="shared" si="56"/>
        <v>0</v>
      </c>
      <c r="U162" s="491">
        <f t="shared" si="56"/>
        <v>0</v>
      </c>
      <c r="V162" s="491">
        <f t="shared" si="56"/>
        <v>0</v>
      </c>
      <c r="W162" s="491">
        <f t="shared" si="56"/>
        <v>0</v>
      </c>
      <c r="X162" s="491">
        <f t="shared" si="56"/>
        <v>0</v>
      </c>
      <c r="Y162" s="491">
        <f t="shared" si="56"/>
        <v>0</v>
      </c>
      <c r="Z162" s="491">
        <f t="shared" si="56"/>
        <v>59369.982019000003</v>
      </c>
      <c r="AA162" s="491">
        <f t="shared" si="56"/>
        <v>55358.316019000005</v>
      </c>
      <c r="AB162" s="491">
        <f t="shared" si="56"/>
        <v>0</v>
      </c>
      <c r="AC162" s="491">
        <f t="shared" si="56"/>
        <v>1013</v>
      </c>
      <c r="AD162" s="491"/>
      <c r="AE162" s="491">
        <f t="shared" si="57"/>
        <v>2998.6660000000006</v>
      </c>
      <c r="AF162" s="491">
        <f t="shared" si="57"/>
        <v>59368.936000000002</v>
      </c>
      <c r="AG162" s="491">
        <f t="shared" si="57"/>
        <v>55357.936000000002</v>
      </c>
      <c r="AH162" s="348">
        <f t="shared" si="57"/>
        <v>0</v>
      </c>
      <c r="AI162" s="348">
        <f t="shared" si="57"/>
        <v>1013</v>
      </c>
      <c r="AJ162" s="348"/>
      <c r="AK162" s="348">
        <f>AK163</f>
        <v>2998</v>
      </c>
      <c r="AL162" s="348"/>
      <c r="AM162" s="367">
        <f t="shared" si="58"/>
        <v>-516.29492199999368</v>
      </c>
      <c r="AN162" s="401">
        <f t="shared" si="59"/>
        <v>-145.48707800000557</v>
      </c>
      <c r="AS162" s="307">
        <f t="shared" si="46"/>
        <v>146.15307799999573</v>
      </c>
      <c r="AT162" s="307">
        <f t="shared" si="47"/>
        <v>55357.936000000002</v>
      </c>
      <c r="AU162" s="307">
        <f t="shared" si="48"/>
        <v>0</v>
      </c>
      <c r="AV162" s="307">
        <f t="shared" si="49"/>
        <v>145.48707800000557</v>
      </c>
      <c r="AW162" s="307">
        <f t="shared" si="50"/>
        <v>146.15307799999573</v>
      </c>
    </row>
    <row r="163" spans="1:49" ht="30" customHeight="1">
      <c r="A163" s="349"/>
      <c r="B163" s="350" t="s">
        <v>2373</v>
      </c>
      <c r="C163" s="350"/>
      <c r="D163" s="359"/>
      <c r="E163" s="351"/>
      <c r="F163" s="351"/>
      <c r="G163" s="351"/>
      <c r="H163" s="351"/>
      <c r="I163" s="493">
        <f t="shared" ref="I163:AC163" si="60">SUM(I164:I205)</f>
        <v>59515.089077999997</v>
      </c>
      <c r="J163" s="493">
        <f t="shared" si="60"/>
        <v>55503.423078000007</v>
      </c>
      <c r="K163" s="493">
        <f t="shared" si="60"/>
        <v>0</v>
      </c>
      <c r="L163" s="493">
        <f t="shared" si="60"/>
        <v>1013</v>
      </c>
      <c r="M163" s="493">
        <f t="shared" si="60"/>
        <v>2998.6660000000006</v>
      </c>
      <c r="N163" s="493">
        <f t="shared" si="60"/>
        <v>0</v>
      </c>
      <c r="O163" s="493">
        <f t="shared" si="60"/>
        <v>60030.756000000001</v>
      </c>
      <c r="P163" s="493">
        <f t="shared" si="60"/>
        <v>56019.718000000001</v>
      </c>
      <c r="Q163" s="493">
        <f t="shared" si="60"/>
        <v>0</v>
      </c>
      <c r="R163" s="493">
        <f t="shared" si="60"/>
        <v>1013</v>
      </c>
      <c r="S163" s="493">
        <f t="shared" si="60"/>
        <v>2998.038</v>
      </c>
      <c r="T163" s="493">
        <f t="shared" si="60"/>
        <v>0</v>
      </c>
      <c r="U163" s="493">
        <f t="shared" si="60"/>
        <v>0</v>
      </c>
      <c r="V163" s="493">
        <f t="shared" si="60"/>
        <v>0</v>
      </c>
      <c r="W163" s="493">
        <f t="shared" si="60"/>
        <v>0</v>
      </c>
      <c r="X163" s="493">
        <f t="shared" si="60"/>
        <v>0</v>
      </c>
      <c r="Y163" s="493">
        <f t="shared" si="60"/>
        <v>0</v>
      </c>
      <c r="Z163" s="493">
        <f t="shared" si="60"/>
        <v>59369.982019000003</v>
      </c>
      <c r="AA163" s="493">
        <f t="shared" si="60"/>
        <v>55358.316019000005</v>
      </c>
      <c r="AB163" s="493">
        <f t="shared" si="60"/>
        <v>0</v>
      </c>
      <c r="AC163" s="493">
        <f t="shared" si="60"/>
        <v>1013</v>
      </c>
      <c r="AD163" s="493"/>
      <c r="AE163" s="493">
        <f>SUM(AE164:AE205)</f>
        <v>2998.6660000000006</v>
      </c>
      <c r="AF163" s="493">
        <f>SUM(AF164:AF205)</f>
        <v>59368.936000000002</v>
      </c>
      <c r="AG163" s="493">
        <f>SUM(AG164:AG205)</f>
        <v>55357.936000000002</v>
      </c>
      <c r="AH163" s="352">
        <f>SUM(AH164:AH205)</f>
        <v>0</v>
      </c>
      <c r="AI163" s="352">
        <f>SUM(AI164:AI205)</f>
        <v>1013</v>
      </c>
      <c r="AJ163" s="352"/>
      <c r="AK163" s="352">
        <f>SUM(AK164:AK205)</f>
        <v>2998</v>
      </c>
      <c r="AL163" s="352"/>
      <c r="AM163" s="367">
        <f t="shared" si="58"/>
        <v>-516.29492199999368</v>
      </c>
      <c r="AN163" s="401">
        <f t="shared" si="59"/>
        <v>-145.48707800000557</v>
      </c>
      <c r="AS163" s="307">
        <f t="shared" si="46"/>
        <v>146.15307799999573</v>
      </c>
      <c r="AT163" s="307">
        <f t="shared" si="47"/>
        <v>55357.936000000002</v>
      </c>
      <c r="AU163" s="307">
        <f t="shared" si="48"/>
        <v>0</v>
      </c>
      <c r="AV163" s="307">
        <f t="shared" si="49"/>
        <v>145.48707800000557</v>
      </c>
      <c r="AW163" s="307">
        <f t="shared" si="50"/>
        <v>146.15307799999573</v>
      </c>
    </row>
    <row r="164" spans="1:49" ht="36.75" hidden="1" customHeight="1" outlineLevel="1">
      <c r="A164" s="366">
        <v>1</v>
      </c>
      <c r="B164" s="350" t="s">
        <v>2767</v>
      </c>
      <c r="C164" s="350"/>
      <c r="D164" s="351" t="s">
        <v>2738</v>
      </c>
      <c r="E164" s="358" t="s">
        <v>2262</v>
      </c>
      <c r="F164" s="358" t="s">
        <v>2768</v>
      </c>
      <c r="G164" s="358" t="s">
        <v>2378</v>
      </c>
      <c r="H164" s="351" t="s">
        <v>2769</v>
      </c>
      <c r="I164" s="496">
        <f t="shared" ref="I164:I205" si="61">SUM(J164:M164)</f>
        <v>1498.0150000000001</v>
      </c>
      <c r="J164" s="496">
        <v>1498.0150000000001</v>
      </c>
      <c r="K164" s="496"/>
      <c r="L164" s="496"/>
      <c r="M164" s="496"/>
      <c r="N164" s="494" t="s">
        <v>2770</v>
      </c>
      <c r="O164" s="496">
        <f t="shared" ref="O164:O176" si="62">SUM(P164:S164)</f>
        <v>1500</v>
      </c>
      <c r="P164" s="496">
        <v>1500</v>
      </c>
      <c r="Q164" s="496"/>
      <c r="R164" s="496"/>
      <c r="S164" s="496"/>
      <c r="T164" s="493"/>
      <c r="U164" s="493"/>
      <c r="V164" s="493"/>
      <c r="W164" s="493"/>
      <c r="X164" s="493"/>
      <c r="Y164" s="493"/>
      <c r="Z164" s="493">
        <f t="shared" ref="Z164:Z205" si="63">SUM(AA164:AE164)</f>
        <v>1498.0150000000001</v>
      </c>
      <c r="AA164" s="496">
        <v>1498.0150000000001</v>
      </c>
      <c r="AB164" s="493"/>
      <c r="AC164" s="493"/>
      <c r="AD164" s="493"/>
      <c r="AE164" s="493"/>
      <c r="AF164" s="496">
        <f t="shared" ref="AF164:AF205" si="64">SUM(AG164:AK164)</f>
        <v>1498</v>
      </c>
      <c r="AG164" s="496">
        <v>1498</v>
      </c>
      <c r="AH164" s="360"/>
      <c r="AI164" s="360"/>
      <c r="AJ164" s="360"/>
      <c r="AK164" s="360"/>
      <c r="AL164" s="352"/>
      <c r="AM164" s="367">
        <f t="shared" si="58"/>
        <v>-1.9849999999999</v>
      </c>
      <c r="AN164" s="401">
        <f t="shared" si="59"/>
        <v>-1.5000000000100044E-2</v>
      </c>
      <c r="AS164" s="307">
        <f t="shared" si="46"/>
        <v>1.5000000000100044E-2</v>
      </c>
      <c r="AT164" s="307">
        <f t="shared" si="47"/>
        <v>1498</v>
      </c>
      <c r="AU164" s="307">
        <f t="shared" si="48"/>
        <v>0</v>
      </c>
      <c r="AV164" s="307">
        <f t="shared" si="49"/>
        <v>1.5000000000100044E-2</v>
      </c>
      <c r="AW164" s="307">
        <f t="shared" si="50"/>
        <v>1.5000000000100044E-2</v>
      </c>
    </row>
    <row r="165" spans="1:49" ht="36.75" hidden="1" customHeight="1" outlineLevel="1">
      <c r="A165" s="366">
        <v>2</v>
      </c>
      <c r="B165" s="350" t="s">
        <v>2771</v>
      </c>
      <c r="C165" s="350"/>
      <c r="D165" s="351" t="s">
        <v>2738</v>
      </c>
      <c r="E165" s="358" t="s">
        <v>2772</v>
      </c>
      <c r="F165" s="358" t="s">
        <v>2773</v>
      </c>
      <c r="G165" s="358" t="s">
        <v>2378</v>
      </c>
      <c r="H165" s="351" t="s">
        <v>2774</v>
      </c>
      <c r="I165" s="496">
        <f t="shared" si="61"/>
        <v>897.55205899999999</v>
      </c>
      <c r="J165" s="496">
        <v>897.55205899999999</v>
      </c>
      <c r="K165" s="496"/>
      <c r="L165" s="496"/>
      <c r="M165" s="496"/>
      <c r="N165" s="494" t="s">
        <v>2770</v>
      </c>
      <c r="O165" s="496">
        <f t="shared" si="62"/>
        <v>1000</v>
      </c>
      <c r="P165" s="496">
        <v>1000</v>
      </c>
      <c r="Q165" s="496"/>
      <c r="R165" s="496"/>
      <c r="S165" s="496"/>
      <c r="T165" s="493"/>
      <c r="U165" s="493"/>
      <c r="V165" s="493"/>
      <c r="W165" s="493"/>
      <c r="X165" s="493"/>
      <c r="Y165" s="493"/>
      <c r="Z165" s="493">
        <f t="shared" si="63"/>
        <v>807</v>
      </c>
      <c r="AA165" s="493">
        <v>807</v>
      </c>
      <c r="AB165" s="493"/>
      <c r="AC165" s="493"/>
      <c r="AD165" s="493"/>
      <c r="AE165" s="493"/>
      <c r="AF165" s="496">
        <f t="shared" si="64"/>
        <v>807</v>
      </c>
      <c r="AG165" s="496">
        <v>807</v>
      </c>
      <c r="AH165" s="360"/>
      <c r="AI165" s="360"/>
      <c r="AJ165" s="360"/>
      <c r="AK165" s="360"/>
      <c r="AL165" s="352"/>
      <c r="AM165" s="367">
        <f t="shared" si="58"/>
        <v>-102.44794100000001</v>
      </c>
      <c r="AN165" s="401">
        <f t="shared" si="59"/>
        <v>-90.552058999999986</v>
      </c>
      <c r="AS165" s="307">
        <f t="shared" si="46"/>
        <v>90.552058999999986</v>
      </c>
      <c r="AT165" s="307">
        <f t="shared" si="47"/>
        <v>807</v>
      </c>
      <c r="AU165" s="307">
        <f t="shared" si="48"/>
        <v>0</v>
      </c>
      <c r="AV165" s="307">
        <f t="shared" si="49"/>
        <v>90.552058999999986</v>
      </c>
      <c r="AW165" s="307">
        <f t="shared" si="50"/>
        <v>90.552058999999986</v>
      </c>
    </row>
    <row r="166" spans="1:49" ht="36.75" hidden="1" customHeight="1" outlineLevel="1">
      <c r="A166" s="366">
        <v>3</v>
      </c>
      <c r="B166" s="350" t="s">
        <v>2775</v>
      </c>
      <c r="C166" s="350"/>
      <c r="D166" s="351" t="s">
        <v>2738</v>
      </c>
      <c r="E166" s="351" t="s">
        <v>2752</v>
      </c>
      <c r="F166" s="358" t="s">
        <v>2776</v>
      </c>
      <c r="G166" s="358" t="s">
        <v>2378</v>
      </c>
      <c r="H166" s="351" t="s">
        <v>2777</v>
      </c>
      <c r="I166" s="496">
        <f t="shared" si="61"/>
        <v>999.55499999999995</v>
      </c>
      <c r="J166" s="496">
        <v>999.55499999999995</v>
      </c>
      <c r="K166" s="496"/>
      <c r="L166" s="496"/>
      <c r="M166" s="496"/>
      <c r="N166" s="494" t="s">
        <v>2770</v>
      </c>
      <c r="O166" s="496">
        <f t="shared" si="62"/>
        <v>1100</v>
      </c>
      <c r="P166" s="496">
        <v>1100</v>
      </c>
      <c r="Q166" s="496"/>
      <c r="R166" s="496"/>
      <c r="S166" s="496"/>
      <c r="T166" s="493"/>
      <c r="U166" s="493"/>
      <c r="V166" s="493"/>
      <c r="W166" s="493"/>
      <c r="X166" s="493"/>
      <c r="Y166" s="493"/>
      <c r="Z166" s="493">
        <f t="shared" si="63"/>
        <v>945</v>
      </c>
      <c r="AA166" s="496">
        <v>945</v>
      </c>
      <c r="AB166" s="493"/>
      <c r="AC166" s="493"/>
      <c r="AD166" s="493"/>
      <c r="AE166" s="493"/>
      <c r="AF166" s="496">
        <f t="shared" si="64"/>
        <v>945</v>
      </c>
      <c r="AG166" s="496">
        <v>945</v>
      </c>
      <c r="AH166" s="360"/>
      <c r="AI166" s="360"/>
      <c r="AJ166" s="360"/>
      <c r="AK166" s="360"/>
      <c r="AL166" s="352"/>
      <c r="AM166" s="367">
        <f t="shared" si="58"/>
        <v>-100.44500000000005</v>
      </c>
      <c r="AN166" s="401">
        <f t="shared" si="59"/>
        <v>-54.55499999999995</v>
      </c>
      <c r="AS166" s="307">
        <f t="shared" si="46"/>
        <v>54.55499999999995</v>
      </c>
      <c r="AT166" s="307">
        <f t="shared" si="47"/>
        <v>945</v>
      </c>
      <c r="AU166" s="307">
        <f t="shared" si="48"/>
        <v>0</v>
      </c>
      <c r="AV166" s="307">
        <f t="shared" si="49"/>
        <v>54.55499999999995</v>
      </c>
      <c r="AW166" s="307">
        <f t="shared" si="50"/>
        <v>54.55499999999995</v>
      </c>
    </row>
    <row r="167" spans="1:49" ht="36.75" hidden="1" customHeight="1" outlineLevel="1">
      <c r="A167" s="366">
        <v>4</v>
      </c>
      <c r="B167" s="350" t="s">
        <v>2778</v>
      </c>
      <c r="C167" s="350"/>
      <c r="D167" s="351" t="s">
        <v>2738</v>
      </c>
      <c r="E167" s="358" t="s">
        <v>2779</v>
      </c>
      <c r="F167" s="358" t="s">
        <v>2780</v>
      </c>
      <c r="G167" s="358" t="s">
        <v>2378</v>
      </c>
      <c r="H167" s="351" t="s">
        <v>2781</v>
      </c>
      <c r="I167" s="496">
        <f t="shared" si="61"/>
        <v>2476.4690000000001</v>
      </c>
      <c r="J167" s="496">
        <v>2476.4690000000001</v>
      </c>
      <c r="K167" s="496"/>
      <c r="L167" s="496"/>
      <c r="M167" s="496"/>
      <c r="N167" s="494" t="s">
        <v>2770</v>
      </c>
      <c r="O167" s="496">
        <f t="shared" si="62"/>
        <v>2540</v>
      </c>
      <c r="P167" s="496">
        <v>2540</v>
      </c>
      <c r="Q167" s="496"/>
      <c r="R167" s="496"/>
      <c r="S167" s="496"/>
      <c r="T167" s="493"/>
      <c r="U167" s="493"/>
      <c r="V167" s="493"/>
      <c r="W167" s="493"/>
      <c r="X167" s="493"/>
      <c r="Y167" s="493"/>
      <c r="Z167" s="493">
        <f t="shared" si="63"/>
        <v>2476.4690000000001</v>
      </c>
      <c r="AA167" s="493">
        <v>2476.4690000000001</v>
      </c>
      <c r="AB167" s="493"/>
      <c r="AC167" s="493"/>
      <c r="AD167" s="493"/>
      <c r="AE167" s="493"/>
      <c r="AF167" s="496">
        <f t="shared" si="64"/>
        <v>2476</v>
      </c>
      <c r="AG167" s="496">
        <v>2476</v>
      </c>
      <c r="AH167" s="360"/>
      <c r="AI167" s="360"/>
      <c r="AJ167" s="360"/>
      <c r="AK167" s="360"/>
      <c r="AL167" s="352"/>
      <c r="AM167" s="367">
        <f t="shared" si="58"/>
        <v>-63.530999999999949</v>
      </c>
      <c r="AN167" s="401">
        <f t="shared" si="59"/>
        <v>-0.46900000000005093</v>
      </c>
      <c r="AS167" s="307">
        <f t="shared" si="46"/>
        <v>0.46900000000005093</v>
      </c>
      <c r="AT167" s="307">
        <f t="shared" si="47"/>
        <v>2476</v>
      </c>
      <c r="AU167" s="307">
        <f t="shared" si="48"/>
        <v>0</v>
      </c>
      <c r="AV167" s="307">
        <f t="shared" si="49"/>
        <v>0.46900000000005093</v>
      </c>
      <c r="AW167" s="307">
        <f t="shared" si="50"/>
        <v>0.46900000000005093</v>
      </c>
    </row>
    <row r="168" spans="1:49" ht="36.75" hidden="1" customHeight="1" outlineLevel="1">
      <c r="A168" s="366">
        <v>5</v>
      </c>
      <c r="B168" s="350" t="s">
        <v>2782</v>
      </c>
      <c r="C168" s="350"/>
      <c r="D168" s="351" t="s">
        <v>2738</v>
      </c>
      <c r="E168" s="358" t="s">
        <v>2168</v>
      </c>
      <c r="F168" s="358" t="s">
        <v>2783</v>
      </c>
      <c r="G168" s="358" t="s">
        <v>2378</v>
      </c>
      <c r="H168" s="351" t="s">
        <v>2784</v>
      </c>
      <c r="I168" s="496">
        <f t="shared" si="61"/>
        <v>1929.3050189999999</v>
      </c>
      <c r="J168" s="496">
        <v>1929.3050189999999</v>
      </c>
      <c r="K168" s="496"/>
      <c r="L168" s="496"/>
      <c r="M168" s="496"/>
      <c r="N168" s="494" t="s">
        <v>2770</v>
      </c>
      <c r="O168" s="496">
        <f t="shared" si="62"/>
        <v>2000</v>
      </c>
      <c r="P168" s="496">
        <v>2000</v>
      </c>
      <c r="Q168" s="496"/>
      <c r="R168" s="496"/>
      <c r="S168" s="496"/>
      <c r="T168" s="493"/>
      <c r="U168" s="493"/>
      <c r="V168" s="493"/>
      <c r="W168" s="493"/>
      <c r="X168" s="493"/>
      <c r="Y168" s="493"/>
      <c r="Z168" s="493">
        <f t="shared" si="63"/>
        <v>1929.3050189999999</v>
      </c>
      <c r="AA168" s="493">
        <v>1929.3050189999999</v>
      </c>
      <c r="AB168" s="493"/>
      <c r="AC168" s="493"/>
      <c r="AD168" s="493"/>
      <c r="AE168" s="493"/>
      <c r="AF168" s="496">
        <f t="shared" si="64"/>
        <v>1929</v>
      </c>
      <c r="AG168" s="496">
        <v>1929</v>
      </c>
      <c r="AH168" s="360"/>
      <c r="AI168" s="360"/>
      <c r="AJ168" s="360"/>
      <c r="AK168" s="360"/>
      <c r="AL168" s="352"/>
      <c r="AM168" s="367">
        <f t="shared" si="58"/>
        <v>-70.694981000000098</v>
      </c>
      <c r="AN168" s="401">
        <f t="shared" si="59"/>
        <v>-0.30501899999990201</v>
      </c>
      <c r="AS168" s="307">
        <f t="shared" si="46"/>
        <v>0.30501899999990201</v>
      </c>
      <c r="AT168" s="307">
        <f t="shared" si="47"/>
        <v>1929</v>
      </c>
      <c r="AU168" s="307">
        <f t="shared" si="48"/>
        <v>0</v>
      </c>
      <c r="AV168" s="307">
        <f t="shared" si="49"/>
        <v>0.30501899999990201</v>
      </c>
      <c r="AW168" s="307">
        <f t="shared" si="50"/>
        <v>0.30501899999990201</v>
      </c>
    </row>
    <row r="169" spans="1:49" ht="36.75" hidden="1" customHeight="1" outlineLevel="1">
      <c r="A169" s="366">
        <v>6</v>
      </c>
      <c r="B169" s="350" t="s">
        <v>2785</v>
      </c>
      <c r="C169" s="350"/>
      <c r="D169" s="351" t="s">
        <v>2738</v>
      </c>
      <c r="E169" s="358" t="s">
        <v>2168</v>
      </c>
      <c r="F169" s="351" t="s">
        <v>2786</v>
      </c>
      <c r="G169" s="358" t="s">
        <v>2378</v>
      </c>
      <c r="H169" s="351" t="s">
        <v>2787</v>
      </c>
      <c r="I169" s="496">
        <f t="shared" si="61"/>
        <v>1100</v>
      </c>
      <c r="J169" s="496">
        <v>1100</v>
      </c>
      <c r="K169" s="496"/>
      <c r="L169" s="496"/>
      <c r="M169" s="496"/>
      <c r="N169" s="494" t="s">
        <v>2770</v>
      </c>
      <c r="O169" s="496">
        <f t="shared" si="62"/>
        <v>1100</v>
      </c>
      <c r="P169" s="496">
        <v>1100</v>
      </c>
      <c r="Q169" s="496"/>
      <c r="R169" s="496"/>
      <c r="S169" s="496"/>
      <c r="T169" s="493"/>
      <c r="U169" s="493"/>
      <c r="V169" s="493"/>
      <c r="W169" s="493"/>
      <c r="X169" s="493"/>
      <c r="Y169" s="493"/>
      <c r="Z169" s="493">
        <f t="shared" si="63"/>
        <v>1100</v>
      </c>
      <c r="AA169" s="493">
        <v>1100</v>
      </c>
      <c r="AB169" s="493"/>
      <c r="AC169" s="493"/>
      <c r="AD169" s="493"/>
      <c r="AE169" s="493"/>
      <c r="AF169" s="496">
        <f t="shared" si="64"/>
        <v>1100</v>
      </c>
      <c r="AG169" s="496">
        <v>1100</v>
      </c>
      <c r="AH169" s="360"/>
      <c r="AI169" s="360"/>
      <c r="AJ169" s="360"/>
      <c r="AK169" s="360"/>
      <c r="AL169" s="352"/>
      <c r="AM169" s="367">
        <f t="shared" si="58"/>
        <v>0</v>
      </c>
      <c r="AN169" s="401">
        <f t="shared" si="59"/>
        <v>0</v>
      </c>
      <c r="AS169" s="307">
        <f t="shared" si="46"/>
        <v>0</v>
      </c>
      <c r="AT169" s="307">
        <f t="shared" si="47"/>
        <v>1100</v>
      </c>
      <c r="AU169" s="307">
        <f t="shared" si="48"/>
        <v>0</v>
      </c>
      <c r="AV169" s="307">
        <f t="shared" si="49"/>
        <v>0</v>
      </c>
      <c r="AW169" s="307">
        <f t="shared" si="50"/>
        <v>0</v>
      </c>
    </row>
    <row r="170" spans="1:49" ht="36.75" hidden="1" customHeight="1" outlineLevel="1">
      <c r="A170" s="366">
        <v>7</v>
      </c>
      <c r="B170" s="350" t="s">
        <v>2788</v>
      </c>
      <c r="C170" s="350"/>
      <c r="D170" s="351" t="s">
        <v>2738</v>
      </c>
      <c r="E170" s="358" t="s">
        <v>2168</v>
      </c>
      <c r="F170" s="351" t="s">
        <v>2789</v>
      </c>
      <c r="G170" s="358" t="s">
        <v>2378</v>
      </c>
      <c r="H170" s="351" t="s">
        <v>2790</v>
      </c>
      <c r="I170" s="496">
        <f t="shared" si="61"/>
        <v>590</v>
      </c>
      <c r="J170" s="496">
        <v>590</v>
      </c>
      <c r="K170" s="496"/>
      <c r="L170" s="496"/>
      <c r="M170" s="496"/>
      <c r="N170" s="494" t="s">
        <v>2770</v>
      </c>
      <c r="O170" s="496">
        <f t="shared" si="62"/>
        <v>590</v>
      </c>
      <c r="P170" s="496">
        <v>590</v>
      </c>
      <c r="Q170" s="496"/>
      <c r="R170" s="496"/>
      <c r="S170" s="496"/>
      <c r="T170" s="493"/>
      <c r="U170" s="493"/>
      <c r="V170" s="493"/>
      <c r="W170" s="493"/>
      <c r="X170" s="493"/>
      <c r="Y170" s="493"/>
      <c r="Z170" s="493">
        <f t="shared" si="63"/>
        <v>590</v>
      </c>
      <c r="AA170" s="493">
        <v>590</v>
      </c>
      <c r="AB170" s="493"/>
      <c r="AC170" s="493"/>
      <c r="AD170" s="493"/>
      <c r="AE170" s="493"/>
      <c r="AF170" s="496">
        <f t="shared" si="64"/>
        <v>590</v>
      </c>
      <c r="AG170" s="496">
        <v>590</v>
      </c>
      <c r="AH170" s="360"/>
      <c r="AI170" s="360"/>
      <c r="AJ170" s="360"/>
      <c r="AK170" s="360"/>
      <c r="AL170" s="352"/>
      <c r="AM170" s="367">
        <f t="shared" si="58"/>
        <v>0</v>
      </c>
      <c r="AN170" s="401">
        <f t="shared" si="59"/>
        <v>0</v>
      </c>
      <c r="AS170" s="307">
        <f t="shared" si="46"/>
        <v>0</v>
      </c>
      <c r="AT170" s="307">
        <f t="shared" si="47"/>
        <v>590</v>
      </c>
      <c r="AU170" s="307">
        <f t="shared" si="48"/>
        <v>0</v>
      </c>
      <c r="AV170" s="307">
        <f t="shared" si="49"/>
        <v>0</v>
      </c>
      <c r="AW170" s="307">
        <f t="shared" si="50"/>
        <v>0</v>
      </c>
    </row>
    <row r="171" spans="1:49" ht="36.75" hidden="1" customHeight="1" outlineLevel="1">
      <c r="A171" s="366">
        <v>8</v>
      </c>
      <c r="B171" s="350" t="s">
        <v>2791</v>
      </c>
      <c r="C171" s="350"/>
      <c r="D171" s="351" t="s">
        <v>2738</v>
      </c>
      <c r="E171" s="358" t="s">
        <v>2772</v>
      </c>
      <c r="F171" s="351" t="s">
        <v>2792</v>
      </c>
      <c r="G171" s="358" t="s">
        <v>2378</v>
      </c>
      <c r="H171" s="351" t="s">
        <v>2793</v>
      </c>
      <c r="I171" s="496">
        <f t="shared" si="61"/>
        <v>300</v>
      </c>
      <c r="J171" s="496">
        <v>300</v>
      </c>
      <c r="K171" s="496"/>
      <c r="L171" s="496"/>
      <c r="M171" s="496"/>
      <c r="N171" s="494" t="s">
        <v>2770</v>
      </c>
      <c r="O171" s="496">
        <f t="shared" si="62"/>
        <v>300</v>
      </c>
      <c r="P171" s="496">
        <v>300</v>
      </c>
      <c r="Q171" s="496"/>
      <c r="R171" s="496"/>
      <c r="S171" s="496"/>
      <c r="T171" s="493"/>
      <c r="U171" s="493"/>
      <c r="V171" s="493"/>
      <c r="W171" s="493"/>
      <c r="X171" s="493"/>
      <c r="Y171" s="493"/>
      <c r="Z171" s="493">
        <f t="shared" si="63"/>
        <v>300</v>
      </c>
      <c r="AA171" s="493">
        <v>300</v>
      </c>
      <c r="AB171" s="493"/>
      <c r="AC171" s="493"/>
      <c r="AD171" s="493"/>
      <c r="AE171" s="493"/>
      <c r="AF171" s="496">
        <f t="shared" si="64"/>
        <v>300</v>
      </c>
      <c r="AG171" s="496">
        <v>300</v>
      </c>
      <c r="AH171" s="360"/>
      <c r="AI171" s="360"/>
      <c r="AJ171" s="360"/>
      <c r="AK171" s="360"/>
      <c r="AL171" s="352"/>
      <c r="AM171" s="367">
        <f t="shared" si="58"/>
        <v>0</v>
      </c>
      <c r="AN171" s="401">
        <f t="shared" si="59"/>
        <v>0</v>
      </c>
      <c r="AS171" s="307">
        <f t="shared" si="46"/>
        <v>0</v>
      </c>
      <c r="AT171" s="307">
        <f t="shared" si="47"/>
        <v>300</v>
      </c>
      <c r="AU171" s="307">
        <f t="shared" si="48"/>
        <v>0</v>
      </c>
      <c r="AV171" s="307">
        <f t="shared" si="49"/>
        <v>0</v>
      </c>
      <c r="AW171" s="307">
        <f t="shared" si="50"/>
        <v>0</v>
      </c>
    </row>
    <row r="172" spans="1:49" ht="36.75" hidden="1" customHeight="1" outlineLevel="1">
      <c r="A172" s="366">
        <v>9</v>
      </c>
      <c r="B172" s="350" t="s">
        <v>2794</v>
      </c>
      <c r="C172" s="350"/>
      <c r="D172" s="351" t="s">
        <v>2738</v>
      </c>
      <c r="E172" s="358" t="s">
        <v>1918</v>
      </c>
      <c r="F172" s="351" t="s">
        <v>2795</v>
      </c>
      <c r="G172" s="358" t="s">
        <v>2378</v>
      </c>
      <c r="H172" s="351" t="s">
        <v>2796</v>
      </c>
      <c r="I172" s="496">
        <f t="shared" si="61"/>
        <v>1500</v>
      </c>
      <c r="J172" s="496">
        <v>1500</v>
      </c>
      <c r="K172" s="496"/>
      <c r="L172" s="496"/>
      <c r="M172" s="496"/>
      <c r="N172" s="494" t="s">
        <v>2770</v>
      </c>
      <c r="O172" s="496">
        <f t="shared" si="62"/>
        <v>1500</v>
      </c>
      <c r="P172" s="496">
        <v>1500</v>
      </c>
      <c r="Q172" s="496"/>
      <c r="R172" s="496"/>
      <c r="S172" s="496"/>
      <c r="T172" s="493"/>
      <c r="U172" s="493"/>
      <c r="V172" s="493"/>
      <c r="W172" s="493"/>
      <c r="X172" s="493"/>
      <c r="Y172" s="493"/>
      <c r="Z172" s="493">
        <f t="shared" si="63"/>
        <v>1500</v>
      </c>
      <c r="AA172" s="493">
        <v>1500</v>
      </c>
      <c r="AB172" s="493"/>
      <c r="AC172" s="493"/>
      <c r="AD172" s="493"/>
      <c r="AE172" s="493"/>
      <c r="AF172" s="496">
        <f t="shared" si="64"/>
        <v>1500</v>
      </c>
      <c r="AG172" s="496">
        <v>1500</v>
      </c>
      <c r="AH172" s="360"/>
      <c r="AI172" s="360"/>
      <c r="AJ172" s="360"/>
      <c r="AK172" s="360"/>
      <c r="AL172" s="352"/>
      <c r="AM172" s="367">
        <f t="shared" si="58"/>
        <v>0</v>
      </c>
      <c r="AN172" s="401">
        <f t="shared" si="59"/>
        <v>0</v>
      </c>
      <c r="AS172" s="307">
        <f t="shared" si="46"/>
        <v>0</v>
      </c>
      <c r="AT172" s="307">
        <f t="shared" si="47"/>
        <v>1500</v>
      </c>
      <c r="AU172" s="307">
        <f t="shared" si="48"/>
        <v>0</v>
      </c>
      <c r="AV172" s="307">
        <f t="shared" si="49"/>
        <v>0</v>
      </c>
      <c r="AW172" s="307">
        <f t="shared" si="50"/>
        <v>0</v>
      </c>
    </row>
    <row r="173" spans="1:49" ht="36.75" hidden="1" customHeight="1" outlineLevel="1">
      <c r="A173" s="366">
        <v>10</v>
      </c>
      <c r="B173" s="350" t="s">
        <v>2797</v>
      </c>
      <c r="C173" s="350"/>
      <c r="D173" s="351" t="s">
        <v>2738</v>
      </c>
      <c r="E173" s="358" t="s">
        <v>2798</v>
      </c>
      <c r="F173" s="351" t="s">
        <v>2799</v>
      </c>
      <c r="G173" s="358" t="s">
        <v>2378</v>
      </c>
      <c r="H173" s="351" t="s">
        <v>2800</v>
      </c>
      <c r="I173" s="496">
        <f t="shared" si="61"/>
        <v>1700</v>
      </c>
      <c r="J173" s="496">
        <v>1700</v>
      </c>
      <c r="K173" s="496"/>
      <c r="L173" s="496"/>
      <c r="M173" s="496"/>
      <c r="N173" s="494" t="s">
        <v>2770</v>
      </c>
      <c r="O173" s="496">
        <f t="shared" si="62"/>
        <v>1700</v>
      </c>
      <c r="P173" s="496">
        <v>1700</v>
      </c>
      <c r="Q173" s="496"/>
      <c r="R173" s="496"/>
      <c r="S173" s="496"/>
      <c r="T173" s="493"/>
      <c r="U173" s="493"/>
      <c r="V173" s="493"/>
      <c r="W173" s="493"/>
      <c r="X173" s="493"/>
      <c r="Y173" s="493"/>
      <c r="Z173" s="493">
        <f t="shared" si="63"/>
        <v>1700</v>
      </c>
      <c r="AA173" s="493">
        <v>1700</v>
      </c>
      <c r="AB173" s="493"/>
      <c r="AC173" s="493"/>
      <c r="AD173" s="493"/>
      <c r="AE173" s="493"/>
      <c r="AF173" s="496">
        <f t="shared" si="64"/>
        <v>1700</v>
      </c>
      <c r="AG173" s="496">
        <v>1700</v>
      </c>
      <c r="AH173" s="360"/>
      <c r="AI173" s="360"/>
      <c r="AJ173" s="360"/>
      <c r="AK173" s="360"/>
      <c r="AL173" s="352"/>
      <c r="AM173" s="367">
        <f t="shared" si="58"/>
        <v>0</v>
      </c>
      <c r="AN173" s="401">
        <f t="shared" si="59"/>
        <v>0</v>
      </c>
      <c r="AS173" s="307">
        <f t="shared" si="46"/>
        <v>0</v>
      </c>
      <c r="AT173" s="307">
        <f t="shared" si="47"/>
        <v>1700</v>
      </c>
      <c r="AU173" s="307">
        <f t="shared" si="48"/>
        <v>0</v>
      </c>
      <c r="AV173" s="307">
        <f t="shared" si="49"/>
        <v>0</v>
      </c>
      <c r="AW173" s="307">
        <f t="shared" si="50"/>
        <v>0</v>
      </c>
    </row>
    <row r="174" spans="1:49" ht="36.75" hidden="1" customHeight="1" outlineLevel="1">
      <c r="A174" s="366">
        <v>11</v>
      </c>
      <c r="B174" s="350" t="s">
        <v>2801</v>
      </c>
      <c r="C174" s="350"/>
      <c r="D174" s="351" t="s">
        <v>2738</v>
      </c>
      <c r="E174" s="358" t="s">
        <v>2779</v>
      </c>
      <c r="F174" s="351" t="s">
        <v>2802</v>
      </c>
      <c r="G174" s="358" t="s">
        <v>2378</v>
      </c>
      <c r="H174" s="351" t="s">
        <v>2803</v>
      </c>
      <c r="I174" s="496">
        <f t="shared" si="61"/>
        <v>1430</v>
      </c>
      <c r="J174" s="496">
        <v>1430</v>
      </c>
      <c r="K174" s="496"/>
      <c r="L174" s="496"/>
      <c r="M174" s="496"/>
      <c r="N174" s="494" t="s">
        <v>2770</v>
      </c>
      <c r="O174" s="496">
        <f t="shared" si="62"/>
        <v>1430</v>
      </c>
      <c r="P174" s="496">
        <v>1430</v>
      </c>
      <c r="Q174" s="496"/>
      <c r="R174" s="496"/>
      <c r="S174" s="496"/>
      <c r="T174" s="493"/>
      <c r="U174" s="493"/>
      <c r="V174" s="493"/>
      <c r="W174" s="493"/>
      <c r="X174" s="493"/>
      <c r="Y174" s="493"/>
      <c r="Z174" s="493">
        <f t="shared" si="63"/>
        <v>1430</v>
      </c>
      <c r="AA174" s="493">
        <v>1430</v>
      </c>
      <c r="AB174" s="493"/>
      <c r="AC174" s="493"/>
      <c r="AD174" s="493"/>
      <c r="AE174" s="493"/>
      <c r="AF174" s="496">
        <f t="shared" si="64"/>
        <v>1430</v>
      </c>
      <c r="AG174" s="496">
        <v>1430</v>
      </c>
      <c r="AH174" s="360"/>
      <c r="AI174" s="360"/>
      <c r="AJ174" s="360"/>
      <c r="AK174" s="360"/>
      <c r="AL174" s="352"/>
      <c r="AM174" s="367">
        <f t="shared" si="58"/>
        <v>0</v>
      </c>
      <c r="AN174" s="401">
        <f t="shared" si="59"/>
        <v>0</v>
      </c>
      <c r="AS174" s="307">
        <f t="shared" si="46"/>
        <v>0</v>
      </c>
      <c r="AT174" s="307">
        <f t="shared" si="47"/>
        <v>1430</v>
      </c>
      <c r="AU174" s="307">
        <f t="shared" si="48"/>
        <v>0</v>
      </c>
      <c r="AV174" s="307">
        <f t="shared" si="49"/>
        <v>0</v>
      </c>
      <c r="AW174" s="307">
        <f t="shared" si="50"/>
        <v>0</v>
      </c>
    </row>
    <row r="175" spans="1:49" ht="36.75" hidden="1" customHeight="1" outlineLevel="1">
      <c r="A175" s="366">
        <v>12</v>
      </c>
      <c r="B175" s="350" t="s">
        <v>2804</v>
      </c>
      <c r="C175" s="350"/>
      <c r="D175" s="351" t="s">
        <v>2738</v>
      </c>
      <c r="E175" s="351" t="s">
        <v>2739</v>
      </c>
      <c r="F175" s="351" t="s">
        <v>2805</v>
      </c>
      <c r="G175" s="358" t="s">
        <v>2378</v>
      </c>
      <c r="H175" s="351" t="s">
        <v>2806</v>
      </c>
      <c r="I175" s="496">
        <f t="shared" si="61"/>
        <v>1500</v>
      </c>
      <c r="J175" s="496">
        <v>1500</v>
      </c>
      <c r="K175" s="496"/>
      <c r="L175" s="496"/>
      <c r="M175" s="496"/>
      <c r="N175" s="494" t="s">
        <v>2770</v>
      </c>
      <c r="O175" s="496">
        <f t="shared" si="62"/>
        <v>1500</v>
      </c>
      <c r="P175" s="496">
        <v>1500</v>
      </c>
      <c r="Q175" s="496"/>
      <c r="R175" s="496"/>
      <c r="S175" s="496"/>
      <c r="T175" s="493"/>
      <c r="U175" s="493"/>
      <c r="V175" s="493"/>
      <c r="W175" s="493"/>
      <c r="X175" s="493"/>
      <c r="Y175" s="493"/>
      <c r="Z175" s="493">
        <f t="shared" si="63"/>
        <v>1500</v>
      </c>
      <c r="AA175" s="493">
        <v>1500</v>
      </c>
      <c r="AB175" s="493"/>
      <c r="AC175" s="493"/>
      <c r="AD175" s="493"/>
      <c r="AE175" s="493"/>
      <c r="AF175" s="496">
        <f t="shared" si="64"/>
        <v>1500</v>
      </c>
      <c r="AG175" s="496">
        <v>1500</v>
      </c>
      <c r="AH175" s="360"/>
      <c r="AI175" s="360"/>
      <c r="AJ175" s="360"/>
      <c r="AK175" s="360"/>
      <c r="AL175" s="352"/>
      <c r="AM175" s="367">
        <f t="shared" si="58"/>
        <v>0</v>
      </c>
      <c r="AN175" s="401">
        <f t="shared" si="59"/>
        <v>0</v>
      </c>
      <c r="AS175" s="307">
        <f t="shared" si="46"/>
        <v>0</v>
      </c>
      <c r="AT175" s="307">
        <f t="shared" si="47"/>
        <v>1500</v>
      </c>
      <c r="AU175" s="307">
        <f t="shared" si="48"/>
        <v>0</v>
      </c>
      <c r="AV175" s="307">
        <f t="shared" si="49"/>
        <v>0</v>
      </c>
      <c r="AW175" s="307">
        <f t="shared" si="50"/>
        <v>0</v>
      </c>
    </row>
    <row r="176" spans="1:49" ht="36.75" hidden="1" customHeight="1" outlineLevel="1">
      <c r="A176" s="366">
        <v>13</v>
      </c>
      <c r="B176" s="350" t="s">
        <v>2807</v>
      </c>
      <c r="C176" s="350"/>
      <c r="D176" s="351" t="s">
        <v>2738</v>
      </c>
      <c r="E176" s="358" t="s">
        <v>1918</v>
      </c>
      <c r="F176" s="351" t="s">
        <v>2808</v>
      </c>
      <c r="G176" s="358" t="s">
        <v>2378</v>
      </c>
      <c r="H176" s="351" t="s">
        <v>2809</v>
      </c>
      <c r="I176" s="496">
        <f t="shared" si="61"/>
        <v>500</v>
      </c>
      <c r="J176" s="496">
        <v>500</v>
      </c>
      <c r="K176" s="496"/>
      <c r="L176" s="496"/>
      <c r="M176" s="496"/>
      <c r="N176" s="494" t="s">
        <v>2770</v>
      </c>
      <c r="O176" s="496">
        <f t="shared" si="62"/>
        <v>500</v>
      </c>
      <c r="P176" s="496">
        <v>500</v>
      </c>
      <c r="Q176" s="496"/>
      <c r="R176" s="496"/>
      <c r="S176" s="496"/>
      <c r="T176" s="493"/>
      <c r="U176" s="493"/>
      <c r="V176" s="493"/>
      <c r="W176" s="493"/>
      <c r="X176" s="493"/>
      <c r="Y176" s="493"/>
      <c r="Z176" s="493">
        <f t="shared" si="63"/>
        <v>500</v>
      </c>
      <c r="AA176" s="493">
        <v>500</v>
      </c>
      <c r="AB176" s="493"/>
      <c r="AC176" s="493"/>
      <c r="AD176" s="493"/>
      <c r="AE176" s="493"/>
      <c r="AF176" s="496">
        <f t="shared" si="64"/>
        <v>500</v>
      </c>
      <c r="AG176" s="496">
        <v>500</v>
      </c>
      <c r="AH176" s="360"/>
      <c r="AI176" s="360"/>
      <c r="AJ176" s="360"/>
      <c r="AK176" s="360"/>
      <c r="AL176" s="352"/>
      <c r="AM176" s="367">
        <f t="shared" si="58"/>
        <v>0</v>
      </c>
      <c r="AN176" s="401">
        <f t="shared" si="59"/>
        <v>0</v>
      </c>
      <c r="AS176" s="307">
        <f t="shared" si="46"/>
        <v>0</v>
      </c>
      <c r="AT176" s="307">
        <f t="shared" si="47"/>
        <v>500</v>
      </c>
      <c r="AU176" s="307">
        <f t="shared" si="48"/>
        <v>0</v>
      </c>
      <c r="AV176" s="307">
        <f t="shared" si="49"/>
        <v>0</v>
      </c>
      <c r="AW176" s="307">
        <f t="shared" si="50"/>
        <v>0</v>
      </c>
    </row>
    <row r="177" spans="1:49" ht="36.75" hidden="1" customHeight="1" outlineLevel="1">
      <c r="A177" s="366">
        <v>14</v>
      </c>
      <c r="B177" s="350" t="s">
        <v>2810</v>
      </c>
      <c r="C177" s="350"/>
      <c r="D177" s="351" t="s">
        <v>2738</v>
      </c>
      <c r="E177" s="358" t="s">
        <v>2779</v>
      </c>
      <c r="F177" s="351" t="s">
        <v>2811</v>
      </c>
      <c r="G177" s="358" t="s">
        <v>2378</v>
      </c>
      <c r="H177" s="351" t="s">
        <v>2812</v>
      </c>
      <c r="I177" s="496">
        <f t="shared" si="61"/>
        <v>1000</v>
      </c>
      <c r="J177" s="496">
        <v>1000</v>
      </c>
      <c r="K177" s="496"/>
      <c r="L177" s="496"/>
      <c r="M177" s="496"/>
      <c r="N177" s="494" t="s">
        <v>2770</v>
      </c>
      <c r="O177" s="496">
        <v>1000</v>
      </c>
      <c r="P177" s="496">
        <v>1000</v>
      </c>
      <c r="Q177" s="496"/>
      <c r="R177" s="496"/>
      <c r="S177" s="496"/>
      <c r="T177" s="493"/>
      <c r="U177" s="493"/>
      <c r="V177" s="493"/>
      <c r="W177" s="493"/>
      <c r="X177" s="493"/>
      <c r="Y177" s="493"/>
      <c r="Z177" s="493">
        <f t="shared" si="63"/>
        <v>1000</v>
      </c>
      <c r="AA177" s="493">
        <v>1000</v>
      </c>
      <c r="AB177" s="493"/>
      <c r="AC177" s="493"/>
      <c r="AD177" s="493"/>
      <c r="AE177" s="493"/>
      <c r="AF177" s="496">
        <f t="shared" si="64"/>
        <v>1000</v>
      </c>
      <c r="AG177" s="496">
        <v>1000</v>
      </c>
      <c r="AH177" s="360"/>
      <c r="AI177" s="360"/>
      <c r="AJ177" s="360"/>
      <c r="AK177" s="360"/>
      <c r="AL177" s="352"/>
      <c r="AM177" s="367">
        <f t="shared" si="58"/>
        <v>0</v>
      </c>
      <c r="AN177" s="401">
        <f t="shared" si="59"/>
        <v>0</v>
      </c>
      <c r="AS177" s="307">
        <f t="shared" si="46"/>
        <v>0</v>
      </c>
      <c r="AT177" s="307">
        <f t="shared" si="47"/>
        <v>1000</v>
      </c>
      <c r="AU177" s="307">
        <f t="shared" si="48"/>
        <v>0</v>
      </c>
      <c r="AV177" s="307">
        <f t="shared" si="49"/>
        <v>0</v>
      </c>
      <c r="AW177" s="307">
        <f t="shared" si="50"/>
        <v>0</v>
      </c>
    </row>
    <row r="178" spans="1:49" ht="36.75" hidden="1" customHeight="1" outlineLevel="1">
      <c r="A178" s="366">
        <v>15</v>
      </c>
      <c r="B178" s="350" t="s">
        <v>2813</v>
      </c>
      <c r="C178" s="350"/>
      <c r="D178" s="351" t="s">
        <v>2738</v>
      </c>
      <c r="E178" s="358" t="s">
        <v>2798</v>
      </c>
      <c r="F178" s="351" t="s">
        <v>2814</v>
      </c>
      <c r="G178" s="358" t="s">
        <v>2378</v>
      </c>
      <c r="H178" s="351" t="s">
        <v>2815</v>
      </c>
      <c r="I178" s="496">
        <f t="shared" si="61"/>
        <v>500</v>
      </c>
      <c r="J178" s="496">
        <v>500</v>
      </c>
      <c r="K178" s="496"/>
      <c r="L178" s="496"/>
      <c r="M178" s="496"/>
      <c r="N178" s="494" t="s">
        <v>2770</v>
      </c>
      <c r="O178" s="496">
        <v>500</v>
      </c>
      <c r="P178" s="496">
        <v>500</v>
      </c>
      <c r="Q178" s="496"/>
      <c r="R178" s="496"/>
      <c r="S178" s="496"/>
      <c r="T178" s="493"/>
      <c r="U178" s="493"/>
      <c r="V178" s="493"/>
      <c r="W178" s="493"/>
      <c r="X178" s="493"/>
      <c r="Y178" s="493"/>
      <c r="Z178" s="493">
        <f t="shared" si="63"/>
        <v>500</v>
      </c>
      <c r="AA178" s="493">
        <v>500</v>
      </c>
      <c r="AB178" s="493"/>
      <c r="AC178" s="493"/>
      <c r="AD178" s="493"/>
      <c r="AE178" s="493"/>
      <c r="AF178" s="496">
        <f t="shared" si="64"/>
        <v>500</v>
      </c>
      <c r="AG178" s="496">
        <v>500</v>
      </c>
      <c r="AH178" s="360"/>
      <c r="AI178" s="360"/>
      <c r="AJ178" s="360"/>
      <c r="AK178" s="360"/>
      <c r="AL178" s="352"/>
      <c r="AM178" s="367">
        <f t="shared" si="58"/>
        <v>0</v>
      </c>
      <c r="AN178" s="401">
        <f t="shared" si="59"/>
        <v>0</v>
      </c>
      <c r="AS178" s="307">
        <f t="shared" si="46"/>
        <v>0</v>
      </c>
      <c r="AT178" s="307">
        <f t="shared" si="47"/>
        <v>500</v>
      </c>
      <c r="AU178" s="307">
        <f t="shared" si="48"/>
        <v>0</v>
      </c>
      <c r="AV178" s="307">
        <f t="shared" si="49"/>
        <v>0</v>
      </c>
      <c r="AW178" s="307">
        <f t="shared" si="50"/>
        <v>0</v>
      </c>
    </row>
    <row r="179" spans="1:49" ht="36.75" hidden="1" customHeight="1" outlineLevel="1">
      <c r="A179" s="366">
        <v>16</v>
      </c>
      <c r="B179" s="391" t="s">
        <v>2816</v>
      </c>
      <c r="C179" s="391"/>
      <c r="D179" s="351" t="s">
        <v>2738</v>
      </c>
      <c r="E179" s="351" t="s">
        <v>2156</v>
      </c>
      <c r="F179" s="351" t="s">
        <v>2817</v>
      </c>
      <c r="G179" s="358" t="s">
        <v>2431</v>
      </c>
      <c r="H179" s="362" t="s">
        <v>2818</v>
      </c>
      <c r="I179" s="496">
        <f t="shared" si="61"/>
        <v>1363.9480000000001</v>
      </c>
      <c r="J179" s="502">
        <v>1224.6880000000001</v>
      </c>
      <c r="K179" s="502"/>
      <c r="L179" s="502"/>
      <c r="M179" s="502">
        <v>139.26</v>
      </c>
      <c r="N179" s="497" t="s">
        <v>2819</v>
      </c>
      <c r="O179" s="496">
        <f t="shared" ref="O179:O205" si="65">SUM(P179:S179)</f>
        <v>1540</v>
      </c>
      <c r="P179" s="502">
        <v>1400</v>
      </c>
      <c r="Q179" s="502"/>
      <c r="R179" s="502"/>
      <c r="S179" s="502">
        <v>140</v>
      </c>
      <c r="T179" s="493"/>
      <c r="U179" s="493"/>
      <c r="V179" s="493"/>
      <c r="W179" s="493"/>
      <c r="X179" s="493"/>
      <c r="Y179" s="493"/>
      <c r="Z179" s="493">
        <f t="shared" si="63"/>
        <v>1363.9480000000001</v>
      </c>
      <c r="AA179" s="493">
        <v>1224.6880000000001</v>
      </c>
      <c r="AB179" s="493"/>
      <c r="AC179" s="493"/>
      <c r="AD179" s="493"/>
      <c r="AE179" s="493">
        <v>139.26</v>
      </c>
      <c r="AF179" s="496">
        <f t="shared" si="64"/>
        <v>1364</v>
      </c>
      <c r="AG179" s="496">
        <v>1225</v>
      </c>
      <c r="AH179" s="360"/>
      <c r="AI179" s="360">
        <f>L179</f>
        <v>0</v>
      </c>
      <c r="AJ179" s="360"/>
      <c r="AK179" s="360">
        <v>139</v>
      </c>
      <c r="AL179" s="352"/>
      <c r="AM179" s="367">
        <f t="shared" si="58"/>
        <v>-175.3119999999999</v>
      </c>
      <c r="AN179" s="401">
        <f t="shared" si="59"/>
        <v>0.31199999999989814</v>
      </c>
      <c r="AS179" s="307">
        <f t="shared" si="46"/>
        <v>-5.1999999999907232E-2</v>
      </c>
      <c r="AT179" s="307">
        <f t="shared" si="47"/>
        <v>1225</v>
      </c>
      <c r="AU179" s="307">
        <f t="shared" si="48"/>
        <v>0</v>
      </c>
      <c r="AV179" s="307">
        <f t="shared" si="49"/>
        <v>-0.31199999999989814</v>
      </c>
      <c r="AW179" s="307">
        <f t="shared" si="50"/>
        <v>-5.1999999999907232E-2</v>
      </c>
    </row>
    <row r="180" spans="1:49" ht="36.75" hidden="1" customHeight="1" outlineLevel="1">
      <c r="A180" s="366">
        <v>17</v>
      </c>
      <c r="B180" s="391" t="s">
        <v>2820</v>
      </c>
      <c r="C180" s="391"/>
      <c r="D180" s="351" t="s">
        <v>2738</v>
      </c>
      <c r="E180" s="351" t="s">
        <v>2821</v>
      </c>
      <c r="F180" s="351" t="s">
        <v>2822</v>
      </c>
      <c r="G180" s="358" t="s">
        <v>2431</v>
      </c>
      <c r="H180" s="362" t="s">
        <v>2823</v>
      </c>
      <c r="I180" s="496">
        <f t="shared" si="61"/>
        <v>1980</v>
      </c>
      <c r="J180" s="502">
        <v>1800</v>
      </c>
      <c r="K180" s="502"/>
      <c r="L180" s="502"/>
      <c r="M180" s="502">
        <v>180</v>
      </c>
      <c r="N180" s="497" t="s">
        <v>2819</v>
      </c>
      <c r="O180" s="496">
        <f t="shared" si="65"/>
        <v>1980</v>
      </c>
      <c r="P180" s="502">
        <v>1800</v>
      </c>
      <c r="Q180" s="502"/>
      <c r="R180" s="502"/>
      <c r="S180" s="502">
        <v>180</v>
      </c>
      <c r="T180" s="493"/>
      <c r="U180" s="493"/>
      <c r="V180" s="493"/>
      <c r="W180" s="493"/>
      <c r="X180" s="493"/>
      <c r="Y180" s="493"/>
      <c r="Z180" s="493">
        <f t="shared" si="63"/>
        <v>1980</v>
      </c>
      <c r="AA180" s="493">
        <v>1800</v>
      </c>
      <c r="AB180" s="493"/>
      <c r="AC180" s="493"/>
      <c r="AD180" s="493"/>
      <c r="AE180" s="493">
        <v>180</v>
      </c>
      <c r="AF180" s="496">
        <f t="shared" si="64"/>
        <v>1980</v>
      </c>
      <c r="AG180" s="496">
        <v>1800</v>
      </c>
      <c r="AH180" s="360"/>
      <c r="AI180" s="360"/>
      <c r="AJ180" s="360"/>
      <c r="AK180" s="360">
        <f t="shared" ref="AK180:AK191" si="66">M180</f>
        <v>180</v>
      </c>
      <c r="AL180" s="352"/>
      <c r="AM180" s="367">
        <f t="shared" si="58"/>
        <v>0</v>
      </c>
      <c r="AN180" s="401">
        <f t="shared" si="59"/>
        <v>0</v>
      </c>
      <c r="AS180" s="307">
        <f t="shared" si="46"/>
        <v>0</v>
      </c>
      <c r="AT180" s="307">
        <f t="shared" si="47"/>
        <v>1800</v>
      </c>
      <c r="AU180" s="307">
        <f t="shared" si="48"/>
        <v>0</v>
      </c>
      <c r="AV180" s="307">
        <f t="shared" si="49"/>
        <v>0</v>
      </c>
      <c r="AW180" s="307">
        <f t="shared" si="50"/>
        <v>0</v>
      </c>
    </row>
    <row r="181" spans="1:49" ht="36.75" hidden="1" customHeight="1" outlineLevel="1">
      <c r="A181" s="366">
        <v>18</v>
      </c>
      <c r="B181" s="391" t="s">
        <v>2824</v>
      </c>
      <c r="C181" s="391"/>
      <c r="D181" s="351" t="s">
        <v>2738</v>
      </c>
      <c r="E181" s="351" t="s">
        <v>2739</v>
      </c>
      <c r="F181" s="351" t="s">
        <v>2825</v>
      </c>
      <c r="G181" s="358" t="s">
        <v>2431</v>
      </c>
      <c r="H181" s="362" t="s">
        <v>2826</v>
      </c>
      <c r="I181" s="496">
        <f t="shared" si="61"/>
        <v>2122</v>
      </c>
      <c r="J181" s="502">
        <v>1929</v>
      </c>
      <c r="K181" s="502"/>
      <c r="L181" s="502"/>
      <c r="M181" s="502">
        <v>193</v>
      </c>
      <c r="N181" s="497" t="s">
        <v>2819</v>
      </c>
      <c r="O181" s="496">
        <f t="shared" si="65"/>
        <v>2122</v>
      </c>
      <c r="P181" s="502">
        <v>1929</v>
      </c>
      <c r="Q181" s="502"/>
      <c r="R181" s="502"/>
      <c r="S181" s="502">
        <v>193</v>
      </c>
      <c r="T181" s="493"/>
      <c r="U181" s="493"/>
      <c r="V181" s="493"/>
      <c r="W181" s="493"/>
      <c r="X181" s="493"/>
      <c r="Y181" s="493"/>
      <c r="Z181" s="493">
        <f t="shared" si="63"/>
        <v>2122</v>
      </c>
      <c r="AA181" s="493">
        <v>1929</v>
      </c>
      <c r="AB181" s="493"/>
      <c r="AC181" s="493"/>
      <c r="AD181" s="493"/>
      <c r="AE181" s="493">
        <v>193</v>
      </c>
      <c r="AF181" s="496">
        <f t="shared" si="64"/>
        <v>2122</v>
      </c>
      <c r="AG181" s="496">
        <v>1929</v>
      </c>
      <c r="AH181" s="360"/>
      <c r="AI181" s="360"/>
      <c r="AJ181" s="360"/>
      <c r="AK181" s="360">
        <f t="shared" si="66"/>
        <v>193</v>
      </c>
      <c r="AL181" s="352"/>
      <c r="AM181" s="367">
        <f t="shared" si="58"/>
        <v>0</v>
      </c>
      <c r="AN181" s="401">
        <f t="shared" si="59"/>
        <v>0</v>
      </c>
      <c r="AS181" s="307">
        <f t="shared" si="46"/>
        <v>0</v>
      </c>
      <c r="AT181" s="307">
        <f t="shared" si="47"/>
        <v>1929</v>
      </c>
      <c r="AU181" s="307">
        <f t="shared" si="48"/>
        <v>0</v>
      </c>
      <c r="AV181" s="307">
        <f t="shared" si="49"/>
        <v>0</v>
      </c>
      <c r="AW181" s="307">
        <f t="shared" si="50"/>
        <v>0</v>
      </c>
    </row>
    <row r="182" spans="1:49" ht="36.75" hidden="1" customHeight="1" outlineLevel="1">
      <c r="A182" s="366">
        <v>19</v>
      </c>
      <c r="B182" s="391" t="s">
        <v>2827</v>
      </c>
      <c r="C182" s="391"/>
      <c r="D182" s="351" t="s">
        <v>2738</v>
      </c>
      <c r="E182" s="351" t="s">
        <v>2798</v>
      </c>
      <c r="F182" s="351" t="s">
        <v>2828</v>
      </c>
      <c r="G182" s="358" t="s">
        <v>2431</v>
      </c>
      <c r="H182" s="362" t="s">
        <v>2829</v>
      </c>
      <c r="I182" s="496">
        <f t="shared" si="61"/>
        <v>2310</v>
      </c>
      <c r="J182" s="502">
        <v>2100</v>
      </c>
      <c r="K182" s="502"/>
      <c r="L182" s="502"/>
      <c r="M182" s="502">
        <v>210</v>
      </c>
      <c r="N182" s="497" t="s">
        <v>2819</v>
      </c>
      <c r="O182" s="496">
        <f t="shared" si="65"/>
        <v>2310</v>
      </c>
      <c r="P182" s="502">
        <v>2100</v>
      </c>
      <c r="Q182" s="502"/>
      <c r="R182" s="502"/>
      <c r="S182" s="502">
        <v>210</v>
      </c>
      <c r="T182" s="493"/>
      <c r="U182" s="493"/>
      <c r="V182" s="493"/>
      <c r="W182" s="493"/>
      <c r="X182" s="493"/>
      <c r="Y182" s="493"/>
      <c r="Z182" s="493">
        <f t="shared" si="63"/>
        <v>2310</v>
      </c>
      <c r="AA182" s="493">
        <v>2100</v>
      </c>
      <c r="AB182" s="493"/>
      <c r="AC182" s="493"/>
      <c r="AD182" s="493"/>
      <c r="AE182" s="493">
        <v>210</v>
      </c>
      <c r="AF182" s="496">
        <f t="shared" si="64"/>
        <v>2310</v>
      </c>
      <c r="AG182" s="496">
        <v>2100</v>
      </c>
      <c r="AH182" s="360"/>
      <c r="AI182" s="360"/>
      <c r="AJ182" s="360"/>
      <c r="AK182" s="360">
        <f t="shared" si="66"/>
        <v>210</v>
      </c>
      <c r="AL182" s="352"/>
      <c r="AM182" s="367">
        <f t="shared" si="58"/>
        <v>0</v>
      </c>
      <c r="AN182" s="401">
        <f t="shared" si="59"/>
        <v>0</v>
      </c>
      <c r="AS182" s="307">
        <f t="shared" si="46"/>
        <v>0</v>
      </c>
      <c r="AT182" s="307">
        <f t="shared" si="47"/>
        <v>2100</v>
      </c>
      <c r="AU182" s="307">
        <f t="shared" si="48"/>
        <v>0</v>
      </c>
      <c r="AV182" s="307">
        <f t="shared" si="49"/>
        <v>0</v>
      </c>
      <c r="AW182" s="307">
        <f t="shared" si="50"/>
        <v>0</v>
      </c>
    </row>
    <row r="183" spans="1:49" ht="36.75" hidden="1" customHeight="1" outlineLevel="1">
      <c r="A183" s="366">
        <v>20</v>
      </c>
      <c r="B183" s="391" t="s">
        <v>2830</v>
      </c>
      <c r="C183" s="391"/>
      <c r="D183" s="351" t="s">
        <v>2738</v>
      </c>
      <c r="E183" s="351" t="s">
        <v>2752</v>
      </c>
      <c r="F183" s="351" t="s">
        <v>2831</v>
      </c>
      <c r="G183" s="358" t="s">
        <v>2431</v>
      </c>
      <c r="H183" s="362" t="s">
        <v>2832</v>
      </c>
      <c r="I183" s="496">
        <f t="shared" si="61"/>
        <v>1760</v>
      </c>
      <c r="J183" s="502">
        <v>1600</v>
      </c>
      <c r="K183" s="502"/>
      <c r="L183" s="502"/>
      <c r="M183" s="502">
        <v>160</v>
      </c>
      <c r="N183" s="497" t="s">
        <v>2819</v>
      </c>
      <c r="O183" s="496">
        <f t="shared" si="65"/>
        <v>1760</v>
      </c>
      <c r="P183" s="502">
        <v>1600</v>
      </c>
      <c r="Q183" s="502"/>
      <c r="R183" s="502"/>
      <c r="S183" s="502">
        <v>160</v>
      </c>
      <c r="T183" s="493"/>
      <c r="U183" s="493"/>
      <c r="V183" s="493"/>
      <c r="W183" s="493"/>
      <c r="X183" s="493"/>
      <c r="Y183" s="493"/>
      <c r="Z183" s="493">
        <f t="shared" si="63"/>
        <v>1760</v>
      </c>
      <c r="AA183" s="493">
        <v>1600</v>
      </c>
      <c r="AB183" s="493"/>
      <c r="AC183" s="493"/>
      <c r="AD183" s="493"/>
      <c r="AE183" s="493">
        <v>160</v>
      </c>
      <c r="AF183" s="496">
        <f t="shared" si="64"/>
        <v>1760</v>
      </c>
      <c r="AG183" s="496">
        <v>1600</v>
      </c>
      <c r="AH183" s="360"/>
      <c r="AI183" s="360"/>
      <c r="AJ183" s="360"/>
      <c r="AK183" s="360">
        <f t="shared" si="66"/>
        <v>160</v>
      </c>
      <c r="AL183" s="352"/>
      <c r="AM183" s="367">
        <f t="shared" si="58"/>
        <v>0</v>
      </c>
      <c r="AN183" s="401">
        <f t="shared" si="59"/>
        <v>0</v>
      </c>
      <c r="AS183" s="307">
        <f t="shared" si="46"/>
        <v>0</v>
      </c>
      <c r="AT183" s="307">
        <f t="shared" si="47"/>
        <v>1600</v>
      </c>
      <c r="AU183" s="307">
        <f t="shared" si="48"/>
        <v>0</v>
      </c>
      <c r="AV183" s="307">
        <f t="shared" si="49"/>
        <v>0</v>
      </c>
      <c r="AW183" s="307">
        <f t="shared" si="50"/>
        <v>0</v>
      </c>
    </row>
    <row r="184" spans="1:49" ht="36.75" hidden="1" customHeight="1" outlineLevel="1">
      <c r="A184" s="366">
        <v>21</v>
      </c>
      <c r="B184" s="391" t="s">
        <v>2833</v>
      </c>
      <c r="C184" s="391"/>
      <c r="D184" s="351" t="s">
        <v>2738</v>
      </c>
      <c r="E184" s="351" t="s">
        <v>2821</v>
      </c>
      <c r="F184" s="351" t="s">
        <v>2834</v>
      </c>
      <c r="G184" s="358" t="s">
        <v>2431</v>
      </c>
      <c r="H184" s="362" t="s">
        <v>2835</v>
      </c>
      <c r="I184" s="496">
        <f t="shared" si="61"/>
        <v>2200</v>
      </c>
      <c r="J184" s="502">
        <v>2000</v>
      </c>
      <c r="K184" s="502"/>
      <c r="L184" s="502"/>
      <c r="M184" s="502">
        <v>200</v>
      </c>
      <c r="N184" s="497" t="s">
        <v>2819</v>
      </c>
      <c r="O184" s="496">
        <f t="shared" si="65"/>
        <v>2200</v>
      </c>
      <c r="P184" s="502">
        <v>2000</v>
      </c>
      <c r="Q184" s="502"/>
      <c r="R184" s="502"/>
      <c r="S184" s="502">
        <v>200</v>
      </c>
      <c r="T184" s="493"/>
      <c r="U184" s="493"/>
      <c r="V184" s="493"/>
      <c r="W184" s="493"/>
      <c r="X184" s="493"/>
      <c r="Y184" s="493"/>
      <c r="Z184" s="493">
        <f t="shared" si="63"/>
        <v>2200</v>
      </c>
      <c r="AA184" s="493">
        <v>2000</v>
      </c>
      <c r="AB184" s="493"/>
      <c r="AC184" s="493"/>
      <c r="AD184" s="493"/>
      <c r="AE184" s="493">
        <v>200</v>
      </c>
      <c r="AF184" s="496">
        <f t="shared" si="64"/>
        <v>2200</v>
      </c>
      <c r="AG184" s="496">
        <v>2000</v>
      </c>
      <c r="AH184" s="360"/>
      <c r="AI184" s="360"/>
      <c r="AJ184" s="360"/>
      <c r="AK184" s="360">
        <f t="shared" si="66"/>
        <v>200</v>
      </c>
      <c r="AL184" s="352"/>
      <c r="AM184" s="367">
        <f t="shared" si="58"/>
        <v>0</v>
      </c>
      <c r="AN184" s="401">
        <f t="shared" si="59"/>
        <v>0</v>
      </c>
      <c r="AS184" s="307">
        <f t="shared" si="46"/>
        <v>0</v>
      </c>
      <c r="AT184" s="307">
        <f t="shared" si="47"/>
        <v>2000</v>
      </c>
      <c r="AU184" s="307">
        <f t="shared" si="48"/>
        <v>0</v>
      </c>
      <c r="AV184" s="307">
        <f t="shared" si="49"/>
        <v>0</v>
      </c>
      <c r="AW184" s="307">
        <f t="shared" si="50"/>
        <v>0</v>
      </c>
    </row>
    <row r="185" spans="1:49" ht="36.75" hidden="1" customHeight="1" outlineLevel="1">
      <c r="A185" s="366">
        <v>22</v>
      </c>
      <c r="B185" s="391" t="s">
        <v>2836</v>
      </c>
      <c r="C185" s="391"/>
      <c r="D185" s="351" t="s">
        <v>2738</v>
      </c>
      <c r="E185" s="351" t="s">
        <v>2837</v>
      </c>
      <c r="F185" s="351" t="s">
        <v>2838</v>
      </c>
      <c r="G185" s="358" t="s">
        <v>2431</v>
      </c>
      <c r="H185" s="362" t="s">
        <v>2839</v>
      </c>
      <c r="I185" s="496">
        <f t="shared" si="61"/>
        <v>2200</v>
      </c>
      <c r="J185" s="502">
        <v>2000</v>
      </c>
      <c r="K185" s="502"/>
      <c r="L185" s="502"/>
      <c r="M185" s="502">
        <v>200</v>
      </c>
      <c r="N185" s="497" t="s">
        <v>2819</v>
      </c>
      <c r="O185" s="496">
        <f t="shared" si="65"/>
        <v>2200</v>
      </c>
      <c r="P185" s="502">
        <v>2000</v>
      </c>
      <c r="Q185" s="502"/>
      <c r="R185" s="502"/>
      <c r="S185" s="502">
        <v>200</v>
      </c>
      <c r="T185" s="493"/>
      <c r="U185" s="493"/>
      <c r="V185" s="493"/>
      <c r="W185" s="493"/>
      <c r="X185" s="493"/>
      <c r="Y185" s="493"/>
      <c r="Z185" s="493">
        <f t="shared" si="63"/>
        <v>2200</v>
      </c>
      <c r="AA185" s="493">
        <v>2000</v>
      </c>
      <c r="AB185" s="493"/>
      <c r="AC185" s="493"/>
      <c r="AD185" s="493"/>
      <c r="AE185" s="493">
        <v>200</v>
      </c>
      <c r="AF185" s="496">
        <f t="shared" si="64"/>
        <v>2200</v>
      </c>
      <c r="AG185" s="496">
        <v>2000</v>
      </c>
      <c r="AH185" s="360"/>
      <c r="AI185" s="360"/>
      <c r="AJ185" s="360"/>
      <c r="AK185" s="360">
        <f t="shared" si="66"/>
        <v>200</v>
      </c>
      <c r="AL185" s="352"/>
      <c r="AM185" s="367">
        <f t="shared" si="58"/>
        <v>0</v>
      </c>
      <c r="AN185" s="401">
        <f t="shared" si="59"/>
        <v>0</v>
      </c>
      <c r="AS185" s="307">
        <f t="shared" si="46"/>
        <v>0</v>
      </c>
      <c r="AT185" s="307">
        <f t="shared" si="47"/>
        <v>2000</v>
      </c>
      <c r="AU185" s="307">
        <f t="shared" si="48"/>
        <v>0</v>
      </c>
      <c r="AV185" s="307">
        <f t="shared" si="49"/>
        <v>0</v>
      </c>
      <c r="AW185" s="307">
        <f t="shared" si="50"/>
        <v>0</v>
      </c>
    </row>
    <row r="186" spans="1:49" ht="36.75" hidden="1" customHeight="1" outlineLevel="1">
      <c r="A186" s="366">
        <v>23</v>
      </c>
      <c r="B186" s="391" t="s">
        <v>2840</v>
      </c>
      <c r="C186" s="391"/>
      <c r="D186" s="351" t="s">
        <v>2738</v>
      </c>
      <c r="E186" s="351" t="s">
        <v>2798</v>
      </c>
      <c r="F186" s="351" t="s">
        <v>2841</v>
      </c>
      <c r="G186" s="358" t="s">
        <v>2431</v>
      </c>
      <c r="H186" s="362" t="s">
        <v>2842</v>
      </c>
      <c r="I186" s="496">
        <f t="shared" si="61"/>
        <v>1430</v>
      </c>
      <c r="J186" s="502">
        <v>1300</v>
      </c>
      <c r="K186" s="502"/>
      <c r="L186" s="502"/>
      <c r="M186" s="502">
        <v>130</v>
      </c>
      <c r="N186" s="497" t="s">
        <v>2819</v>
      </c>
      <c r="O186" s="496">
        <f t="shared" si="65"/>
        <v>1430</v>
      </c>
      <c r="P186" s="502">
        <v>1300</v>
      </c>
      <c r="Q186" s="502"/>
      <c r="R186" s="502"/>
      <c r="S186" s="502">
        <v>130</v>
      </c>
      <c r="T186" s="493"/>
      <c r="U186" s="493"/>
      <c r="V186" s="493"/>
      <c r="W186" s="493"/>
      <c r="X186" s="493"/>
      <c r="Y186" s="493"/>
      <c r="Z186" s="493">
        <f t="shared" si="63"/>
        <v>1430</v>
      </c>
      <c r="AA186" s="493">
        <v>1300</v>
      </c>
      <c r="AB186" s="493"/>
      <c r="AC186" s="493"/>
      <c r="AD186" s="493"/>
      <c r="AE186" s="493">
        <v>130</v>
      </c>
      <c r="AF186" s="496">
        <f t="shared" si="64"/>
        <v>1430</v>
      </c>
      <c r="AG186" s="496">
        <v>1300</v>
      </c>
      <c r="AH186" s="360"/>
      <c r="AI186" s="360"/>
      <c r="AJ186" s="360"/>
      <c r="AK186" s="360">
        <f t="shared" si="66"/>
        <v>130</v>
      </c>
      <c r="AL186" s="352"/>
      <c r="AM186" s="367">
        <f t="shared" si="58"/>
        <v>0</v>
      </c>
      <c r="AN186" s="401">
        <f t="shared" si="59"/>
        <v>0</v>
      </c>
      <c r="AS186" s="307">
        <f t="shared" si="46"/>
        <v>0</v>
      </c>
      <c r="AT186" s="307">
        <f t="shared" si="47"/>
        <v>1300</v>
      </c>
      <c r="AU186" s="307">
        <f t="shared" si="48"/>
        <v>0</v>
      </c>
      <c r="AV186" s="307">
        <f t="shared" si="49"/>
        <v>0</v>
      </c>
      <c r="AW186" s="307">
        <f t="shared" si="50"/>
        <v>0</v>
      </c>
    </row>
    <row r="187" spans="1:49" ht="36.75" hidden="1" customHeight="1" outlineLevel="1">
      <c r="A187" s="366">
        <v>24</v>
      </c>
      <c r="B187" s="391" t="s">
        <v>2843</v>
      </c>
      <c r="C187" s="391"/>
      <c r="D187" s="351" t="s">
        <v>2738</v>
      </c>
      <c r="E187" s="351" t="s">
        <v>2837</v>
      </c>
      <c r="F187" s="351" t="s">
        <v>2844</v>
      </c>
      <c r="G187" s="358" t="s">
        <v>2431</v>
      </c>
      <c r="H187" s="362" t="s">
        <v>2845</v>
      </c>
      <c r="I187" s="496">
        <f t="shared" si="61"/>
        <v>1540</v>
      </c>
      <c r="J187" s="502">
        <v>1400</v>
      </c>
      <c r="K187" s="502"/>
      <c r="L187" s="502"/>
      <c r="M187" s="502">
        <v>140</v>
      </c>
      <c r="N187" s="497" t="s">
        <v>2819</v>
      </c>
      <c r="O187" s="496">
        <f t="shared" si="65"/>
        <v>1540</v>
      </c>
      <c r="P187" s="502">
        <v>1400</v>
      </c>
      <c r="Q187" s="502"/>
      <c r="R187" s="502"/>
      <c r="S187" s="502">
        <v>140</v>
      </c>
      <c r="T187" s="493"/>
      <c r="U187" s="493"/>
      <c r="V187" s="493"/>
      <c r="W187" s="493"/>
      <c r="X187" s="493"/>
      <c r="Y187" s="493"/>
      <c r="Z187" s="493">
        <f t="shared" si="63"/>
        <v>1540</v>
      </c>
      <c r="AA187" s="493">
        <v>1400</v>
      </c>
      <c r="AB187" s="493"/>
      <c r="AC187" s="493"/>
      <c r="AD187" s="493"/>
      <c r="AE187" s="493">
        <v>140</v>
      </c>
      <c r="AF187" s="496">
        <f t="shared" si="64"/>
        <v>1540</v>
      </c>
      <c r="AG187" s="496">
        <v>1400</v>
      </c>
      <c r="AH187" s="360"/>
      <c r="AI187" s="360"/>
      <c r="AJ187" s="360"/>
      <c r="AK187" s="360">
        <f t="shared" si="66"/>
        <v>140</v>
      </c>
      <c r="AL187" s="352"/>
      <c r="AM187" s="367">
        <f t="shared" si="58"/>
        <v>0</v>
      </c>
      <c r="AN187" s="401">
        <f t="shared" si="59"/>
        <v>0</v>
      </c>
      <c r="AS187" s="307">
        <f t="shared" si="46"/>
        <v>0</v>
      </c>
      <c r="AT187" s="307">
        <f t="shared" si="47"/>
        <v>1400</v>
      </c>
      <c r="AU187" s="307">
        <f t="shared" si="48"/>
        <v>0</v>
      </c>
      <c r="AV187" s="307">
        <f t="shared" si="49"/>
        <v>0</v>
      </c>
      <c r="AW187" s="307">
        <f t="shared" si="50"/>
        <v>0</v>
      </c>
    </row>
    <row r="188" spans="1:49" ht="36.75" hidden="1" customHeight="1" outlineLevel="1">
      <c r="A188" s="366">
        <v>25</v>
      </c>
      <c r="B188" s="391" t="s">
        <v>2846</v>
      </c>
      <c r="C188" s="391"/>
      <c r="D188" s="351" t="s">
        <v>2738</v>
      </c>
      <c r="E188" s="351" t="s">
        <v>2798</v>
      </c>
      <c r="F188" s="351" t="s">
        <v>2847</v>
      </c>
      <c r="G188" s="358" t="s">
        <v>2431</v>
      </c>
      <c r="H188" s="362" t="s">
        <v>2848</v>
      </c>
      <c r="I188" s="496">
        <f t="shared" si="61"/>
        <v>550</v>
      </c>
      <c r="J188" s="502">
        <v>500</v>
      </c>
      <c r="K188" s="502"/>
      <c r="L188" s="502"/>
      <c r="M188" s="502">
        <v>50</v>
      </c>
      <c r="N188" s="497" t="s">
        <v>2819</v>
      </c>
      <c r="O188" s="496">
        <f t="shared" si="65"/>
        <v>550</v>
      </c>
      <c r="P188" s="502">
        <v>500</v>
      </c>
      <c r="Q188" s="502"/>
      <c r="R188" s="502"/>
      <c r="S188" s="502">
        <v>50</v>
      </c>
      <c r="T188" s="493"/>
      <c r="U188" s="493"/>
      <c r="V188" s="493"/>
      <c r="W188" s="493"/>
      <c r="X188" s="493"/>
      <c r="Y188" s="493"/>
      <c r="Z188" s="493">
        <f t="shared" si="63"/>
        <v>550</v>
      </c>
      <c r="AA188" s="493">
        <v>500</v>
      </c>
      <c r="AB188" s="493"/>
      <c r="AC188" s="493"/>
      <c r="AD188" s="493"/>
      <c r="AE188" s="493">
        <v>50</v>
      </c>
      <c r="AF188" s="496">
        <f t="shared" si="64"/>
        <v>550</v>
      </c>
      <c r="AG188" s="496">
        <v>500</v>
      </c>
      <c r="AH188" s="360"/>
      <c r="AI188" s="360"/>
      <c r="AJ188" s="360"/>
      <c r="AK188" s="360">
        <f t="shared" si="66"/>
        <v>50</v>
      </c>
      <c r="AL188" s="352"/>
      <c r="AM188" s="367">
        <f t="shared" si="58"/>
        <v>0</v>
      </c>
      <c r="AN188" s="401">
        <f t="shared" si="59"/>
        <v>0</v>
      </c>
      <c r="AS188" s="307">
        <f t="shared" si="46"/>
        <v>0</v>
      </c>
      <c r="AT188" s="307">
        <f t="shared" si="47"/>
        <v>500</v>
      </c>
      <c r="AU188" s="307">
        <f t="shared" si="48"/>
        <v>0</v>
      </c>
      <c r="AV188" s="307">
        <f t="shared" si="49"/>
        <v>0</v>
      </c>
      <c r="AW188" s="307">
        <f t="shared" si="50"/>
        <v>0</v>
      </c>
    </row>
    <row r="189" spans="1:49" ht="36.75" hidden="1" customHeight="1" outlineLevel="1">
      <c r="A189" s="366">
        <v>26</v>
      </c>
      <c r="B189" s="391" t="s">
        <v>2849</v>
      </c>
      <c r="C189" s="391"/>
      <c r="D189" s="351" t="s">
        <v>2738</v>
      </c>
      <c r="E189" s="351" t="s">
        <v>2779</v>
      </c>
      <c r="F189" s="351" t="s">
        <v>2850</v>
      </c>
      <c r="G189" s="358" t="s">
        <v>2431</v>
      </c>
      <c r="H189" s="362" t="s">
        <v>2851</v>
      </c>
      <c r="I189" s="496">
        <f t="shared" si="61"/>
        <v>1100</v>
      </c>
      <c r="J189" s="502">
        <v>1000</v>
      </c>
      <c r="K189" s="502"/>
      <c r="L189" s="502"/>
      <c r="M189" s="502">
        <v>100</v>
      </c>
      <c r="N189" s="497" t="s">
        <v>2819</v>
      </c>
      <c r="O189" s="496">
        <f t="shared" si="65"/>
        <v>1100</v>
      </c>
      <c r="P189" s="502">
        <v>1000</v>
      </c>
      <c r="Q189" s="502"/>
      <c r="R189" s="502"/>
      <c r="S189" s="502">
        <v>100</v>
      </c>
      <c r="T189" s="493"/>
      <c r="U189" s="493"/>
      <c r="V189" s="493"/>
      <c r="W189" s="493"/>
      <c r="X189" s="493"/>
      <c r="Y189" s="493"/>
      <c r="Z189" s="493">
        <f t="shared" si="63"/>
        <v>1100</v>
      </c>
      <c r="AA189" s="493">
        <v>1000</v>
      </c>
      <c r="AB189" s="493"/>
      <c r="AC189" s="493"/>
      <c r="AD189" s="493"/>
      <c r="AE189" s="493">
        <v>100</v>
      </c>
      <c r="AF189" s="496">
        <f t="shared" si="64"/>
        <v>1100</v>
      </c>
      <c r="AG189" s="496">
        <v>1000</v>
      </c>
      <c r="AH189" s="360"/>
      <c r="AI189" s="360"/>
      <c r="AJ189" s="360"/>
      <c r="AK189" s="360">
        <f t="shared" si="66"/>
        <v>100</v>
      </c>
      <c r="AL189" s="352"/>
      <c r="AM189" s="367">
        <f t="shared" si="58"/>
        <v>0</v>
      </c>
      <c r="AN189" s="401">
        <f t="shared" si="59"/>
        <v>0</v>
      </c>
      <c r="AS189" s="307">
        <f t="shared" si="46"/>
        <v>0</v>
      </c>
      <c r="AT189" s="307">
        <f t="shared" si="47"/>
        <v>1000</v>
      </c>
      <c r="AU189" s="307">
        <f t="shared" si="48"/>
        <v>0</v>
      </c>
      <c r="AV189" s="307">
        <f t="shared" si="49"/>
        <v>0</v>
      </c>
      <c r="AW189" s="307">
        <f t="shared" si="50"/>
        <v>0</v>
      </c>
    </row>
    <row r="190" spans="1:49" ht="36.75" hidden="1" customHeight="1" outlineLevel="1">
      <c r="A190" s="366">
        <v>27</v>
      </c>
      <c r="B190" s="391" t="s">
        <v>2852</v>
      </c>
      <c r="C190" s="391"/>
      <c r="D190" s="351" t="s">
        <v>2738</v>
      </c>
      <c r="E190" s="351" t="s">
        <v>2853</v>
      </c>
      <c r="F190" s="351" t="s">
        <v>2854</v>
      </c>
      <c r="G190" s="358" t="s">
        <v>2431</v>
      </c>
      <c r="H190" s="362" t="s">
        <v>2855</v>
      </c>
      <c r="I190" s="496">
        <f t="shared" si="61"/>
        <v>1980</v>
      </c>
      <c r="J190" s="502">
        <v>1800</v>
      </c>
      <c r="K190" s="502"/>
      <c r="L190" s="502"/>
      <c r="M190" s="502">
        <v>180</v>
      </c>
      <c r="N190" s="497" t="s">
        <v>2819</v>
      </c>
      <c r="O190" s="496">
        <f t="shared" si="65"/>
        <v>1980</v>
      </c>
      <c r="P190" s="502">
        <v>1800</v>
      </c>
      <c r="Q190" s="502"/>
      <c r="R190" s="502"/>
      <c r="S190" s="502">
        <v>180</v>
      </c>
      <c r="T190" s="493"/>
      <c r="U190" s="493"/>
      <c r="V190" s="493"/>
      <c r="W190" s="493"/>
      <c r="X190" s="493"/>
      <c r="Y190" s="493"/>
      <c r="Z190" s="493">
        <f t="shared" si="63"/>
        <v>1980</v>
      </c>
      <c r="AA190" s="493">
        <v>1800</v>
      </c>
      <c r="AB190" s="493"/>
      <c r="AC190" s="493"/>
      <c r="AD190" s="493"/>
      <c r="AE190" s="493">
        <v>180</v>
      </c>
      <c r="AF190" s="496">
        <f t="shared" si="64"/>
        <v>1980</v>
      </c>
      <c r="AG190" s="496">
        <v>1800</v>
      </c>
      <c r="AH190" s="360"/>
      <c r="AI190" s="360"/>
      <c r="AJ190" s="360"/>
      <c r="AK190" s="360">
        <f t="shared" si="66"/>
        <v>180</v>
      </c>
      <c r="AL190" s="352"/>
      <c r="AM190" s="367">
        <f t="shared" si="58"/>
        <v>0</v>
      </c>
      <c r="AN190" s="401">
        <f t="shared" si="59"/>
        <v>0</v>
      </c>
      <c r="AS190" s="307">
        <f t="shared" si="46"/>
        <v>0</v>
      </c>
      <c r="AT190" s="307">
        <f t="shared" si="47"/>
        <v>1800</v>
      </c>
      <c r="AU190" s="307">
        <f t="shared" si="48"/>
        <v>0</v>
      </c>
      <c r="AV190" s="307">
        <f t="shared" si="49"/>
        <v>0</v>
      </c>
      <c r="AW190" s="307">
        <f t="shared" si="50"/>
        <v>0</v>
      </c>
    </row>
    <row r="191" spans="1:49" ht="36.75" hidden="1" customHeight="1" outlineLevel="1">
      <c r="A191" s="366">
        <v>28</v>
      </c>
      <c r="B191" s="391" t="s">
        <v>2856</v>
      </c>
      <c r="C191" s="391"/>
      <c r="D191" s="351" t="s">
        <v>2738</v>
      </c>
      <c r="E191" s="351" t="s">
        <v>2779</v>
      </c>
      <c r="F191" s="351" t="s">
        <v>2857</v>
      </c>
      <c r="G191" s="358" t="s">
        <v>2431</v>
      </c>
      <c r="H191" s="362" t="s">
        <v>2858</v>
      </c>
      <c r="I191" s="496">
        <f t="shared" si="61"/>
        <v>2750</v>
      </c>
      <c r="J191" s="502">
        <v>2500</v>
      </c>
      <c r="K191" s="502"/>
      <c r="L191" s="502"/>
      <c r="M191" s="502">
        <v>250</v>
      </c>
      <c r="N191" s="497" t="s">
        <v>2819</v>
      </c>
      <c r="O191" s="496">
        <f t="shared" si="65"/>
        <v>2750</v>
      </c>
      <c r="P191" s="502">
        <v>2500</v>
      </c>
      <c r="Q191" s="502"/>
      <c r="R191" s="502"/>
      <c r="S191" s="502">
        <v>250</v>
      </c>
      <c r="T191" s="493"/>
      <c r="U191" s="493"/>
      <c r="V191" s="493"/>
      <c r="W191" s="493"/>
      <c r="X191" s="493"/>
      <c r="Y191" s="493"/>
      <c r="Z191" s="493">
        <f t="shared" si="63"/>
        <v>2750</v>
      </c>
      <c r="AA191" s="493">
        <v>2500</v>
      </c>
      <c r="AB191" s="493"/>
      <c r="AC191" s="493"/>
      <c r="AD191" s="493"/>
      <c r="AE191" s="493">
        <v>250</v>
      </c>
      <c r="AF191" s="496">
        <f t="shared" si="64"/>
        <v>2750</v>
      </c>
      <c r="AG191" s="496">
        <v>2500</v>
      </c>
      <c r="AH191" s="360"/>
      <c r="AI191" s="360"/>
      <c r="AJ191" s="360"/>
      <c r="AK191" s="360">
        <f t="shared" si="66"/>
        <v>250</v>
      </c>
      <c r="AL191" s="352"/>
      <c r="AM191" s="367">
        <f t="shared" si="58"/>
        <v>0</v>
      </c>
      <c r="AN191" s="401">
        <f t="shared" si="59"/>
        <v>0</v>
      </c>
      <c r="AS191" s="307">
        <f t="shared" si="46"/>
        <v>0</v>
      </c>
      <c r="AT191" s="307">
        <f t="shared" si="47"/>
        <v>2500</v>
      </c>
      <c r="AU191" s="307">
        <f t="shared" si="48"/>
        <v>0</v>
      </c>
      <c r="AV191" s="307">
        <f t="shared" si="49"/>
        <v>0</v>
      </c>
      <c r="AW191" s="307">
        <f t="shared" si="50"/>
        <v>0</v>
      </c>
    </row>
    <row r="192" spans="1:49" ht="27" hidden="1" outlineLevel="1">
      <c r="A192" s="366">
        <v>29</v>
      </c>
      <c r="B192" s="391" t="s">
        <v>2859</v>
      </c>
      <c r="C192" s="391"/>
      <c r="D192" s="351" t="s">
        <v>2540</v>
      </c>
      <c r="E192" s="351" t="s">
        <v>2156</v>
      </c>
      <c r="F192" s="351" t="s">
        <v>2860</v>
      </c>
      <c r="G192" s="358" t="s">
        <v>2431</v>
      </c>
      <c r="H192" s="362" t="s">
        <v>2861</v>
      </c>
      <c r="I192" s="496">
        <f t="shared" si="61"/>
        <v>467</v>
      </c>
      <c r="J192" s="509">
        <v>424.93599999999998</v>
      </c>
      <c r="K192" s="502"/>
      <c r="L192" s="509"/>
      <c r="M192" s="502">
        <v>42.064000000000021</v>
      </c>
      <c r="N192" s="497" t="s">
        <v>2819</v>
      </c>
      <c r="O192" s="496">
        <f t="shared" si="65"/>
        <v>467</v>
      </c>
      <c r="P192" s="509">
        <v>425</v>
      </c>
      <c r="Q192" s="502"/>
      <c r="R192" s="509"/>
      <c r="S192" s="502">
        <v>42</v>
      </c>
      <c r="T192" s="493"/>
      <c r="U192" s="493"/>
      <c r="V192" s="493"/>
      <c r="W192" s="493"/>
      <c r="X192" s="493"/>
      <c r="Y192" s="493"/>
      <c r="Z192" s="493">
        <f t="shared" si="63"/>
        <v>467</v>
      </c>
      <c r="AA192" s="493">
        <v>424.93599999999998</v>
      </c>
      <c r="AB192" s="493"/>
      <c r="AC192" s="493"/>
      <c r="AD192" s="493"/>
      <c r="AE192" s="493">
        <v>42.064000000000021</v>
      </c>
      <c r="AF192" s="496">
        <f t="shared" si="64"/>
        <v>466.93599999999998</v>
      </c>
      <c r="AG192" s="496">
        <v>424.93599999999998</v>
      </c>
      <c r="AH192" s="360"/>
      <c r="AI192" s="360"/>
      <c r="AJ192" s="360"/>
      <c r="AK192" s="360">
        <v>42</v>
      </c>
      <c r="AL192" s="351" t="s">
        <v>2862</v>
      </c>
      <c r="AM192" s="367">
        <f t="shared" si="58"/>
        <v>-6.4000000000021373E-2</v>
      </c>
      <c r="AN192" s="401">
        <f t="shared" si="59"/>
        <v>0</v>
      </c>
      <c r="AS192" s="307">
        <f t="shared" si="46"/>
        <v>6.4000000000021373E-2</v>
      </c>
      <c r="AT192" s="307">
        <f t="shared" si="47"/>
        <v>424.93599999999998</v>
      </c>
      <c r="AU192" s="307">
        <f t="shared" si="48"/>
        <v>0</v>
      </c>
      <c r="AV192" s="307">
        <f t="shared" si="49"/>
        <v>0</v>
      </c>
      <c r="AW192" s="307">
        <f t="shared" si="50"/>
        <v>6.4000000000021373E-2</v>
      </c>
    </row>
    <row r="193" spans="1:49" ht="36.75" hidden="1" customHeight="1" outlineLevel="1">
      <c r="A193" s="366">
        <v>30</v>
      </c>
      <c r="B193" s="391" t="s">
        <v>2863</v>
      </c>
      <c r="C193" s="391"/>
      <c r="D193" s="351" t="s">
        <v>2540</v>
      </c>
      <c r="E193" s="351" t="s">
        <v>2156</v>
      </c>
      <c r="F193" s="351" t="s">
        <v>2864</v>
      </c>
      <c r="G193" s="358" t="s">
        <v>2431</v>
      </c>
      <c r="H193" s="362" t="s">
        <v>2865</v>
      </c>
      <c r="I193" s="496">
        <f t="shared" si="61"/>
        <v>479.97399999999999</v>
      </c>
      <c r="J193" s="509">
        <v>435.12299999999999</v>
      </c>
      <c r="K193" s="502"/>
      <c r="L193" s="509"/>
      <c r="M193" s="502">
        <v>44.850999999999999</v>
      </c>
      <c r="N193" s="497" t="s">
        <v>2819</v>
      </c>
      <c r="O193" s="496">
        <f t="shared" si="65"/>
        <v>480</v>
      </c>
      <c r="P193" s="509">
        <v>436</v>
      </c>
      <c r="Q193" s="502"/>
      <c r="R193" s="509"/>
      <c r="S193" s="502">
        <v>44</v>
      </c>
      <c r="T193" s="493"/>
      <c r="U193" s="493"/>
      <c r="V193" s="493"/>
      <c r="W193" s="493"/>
      <c r="X193" s="493"/>
      <c r="Y193" s="493"/>
      <c r="Z193" s="493">
        <f t="shared" si="63"/>
        <v>479.97399999999999</v>
      </c>
      <c r="AA193" s="493">
        <v>435.12299999999999</v>
      </c>
      <c r="AB193" s="493"/>
      <c r="AC193" s="493"/>
      <c r="AD193" s="493"/>
      <c r="AE193" s="493">
        <v>44.850999999999999</v>
      </c>
      <c r="AF193" s="496">
        <f t="shared" si="64"/>
        <v>480</v>
      </c>
      <c r="AG193" s="496">
        <v>435</v>
      </c>
      <c r="AH193" s="360"/>
      <c r="AI193" s="360"/>
      <c r="AJ193" s="360"/>
      <c r="AK193" s="360">
        <v>45</v>
      </c>
      <c r="AL193" s="351" t="s">
        <v>2862</v>
      </c>
      <c r="AM193" s="367">
        <f t="shared" si="58"/>
        <v>-0.87700000000000955</v>
      </c>
      <c r="AN193" s="401">
        <f t="shared" si="59"/>
        <v>-0.12299999999999045</v>
      </c>
      <c r="AS193" s="307">
        <f t="shared" si="46"/>
        <v>-2.6000000000010459E-2</v>
      </c>
      <c r="AT193" s="307">
        <f t="shared" si="47"/>
        <v>435</v>
      </c>
      <c r="AU193" s="307">
        <f t="shared" si="48"/>
        <v>0</v>
      </c>
      <c r="AV193" s="307">
        <f t="shared" si="49"/>
        <v>0.12299999999999045</v>
      </c>
      <c r="AW193" s="307">
        <f t="shared" si="50"/>
        <v>-2.6000000000010459E-2</v>
      </c>
    </row>
    <row r="194" spans="1:49" ht="36.75" hidden="1" customHeight="1" outlineLevel="1">
      <c r="A194" s="366">
        <v>31</v>
      </c>
      <c r="B194" s="391" t="s">
        <v>2866</v>
      </c>
      <c r="C194" s="391"/>
      <c r="D194" s="351" t="s">
        <v>2867</v>
      </c>
      <c r="E194" s="351" t="s">
        <v>2798</v>
      </c>
      <c r="F194" s="351" t="s">
        <v>2868</v>
      </c>
      <c r="G194" s="358" t="s">
        <v>2431</v>
      </c>
      <c r="H194" s="362" t="s">
        <v>2869</v>
      </c>
      <c r="I194" s="496">
        <f t="shared" si="61"/>
        <v>550</v>
      </c>
      <c r="J194" s="509">
        <v>499.9</v>
      </c>
      <c r="K194" s="502"/>
      <c r="L194" s="509"/>
      <c r="M194" s="502">
        <v>50.100000000000023</v>
      </c>
      <c r="N194" s="497" t="s">
        <v>2819</v>
      </c>
      <c r="O194" s="496">
        <f t="shared" si="65"/>
        <v>550</v>
      </c>
      <c r="P194" s="509">
        <v>500</v>
      </c>
      <c r="Q194" s="502"/>
      <c r="R194" s="509"/>
      <c r="S194" s="502">
        <v>50</v>
      </c>
      <c r="T194" s="493"/>
      <c r="U194" s="493"/>
      <c r="V194" s="493"/>
      <c r="W194" s="493"/>
      <c r="X194" s="493"/>
      <c r="Y194" s="493"/>
      <c r="Z194" s="493">
        <f t="shared" si="63"/>
        <v>550</v>
      </c>
      <c r="AA194" s="493">
        <v>499.9</v>
      </c>
      <c r="AB194" s="493"/>
      <c r="AC194" s="493"/>
      <c r="AD194" s="493"/>
      <c r="AE194" s="493">
        <v>50.100000000000023</v>
      </c>
      <c r="AF194" s="496">
        <f t="shared" si="64"/>
        <v>550</v>
      </c>
      <c r="AG194" s="496">
        <v>500</v>
      </c>
      <c r="AH194" s="360"/>
      <c r="AI194" s="360"/>
      <c r="AJ194" s="360"/>
      <c r="AK194" s="360">
        <v>50</v>
      </c>
      <c r="AL194" s="351" t="s">
        <v>2862</v>
      </c>
      <c r="AM194" s="367">
        <f t="shared" si="58"/>
        <v>-0.10000000000002274</v>
      </c>
      <c r="AN194" s="401">
        <f t="shared" si="59"/>
        <v>0.10000000000002274</v>
      </c>
      <c r="AS194" s="307">
        <f t="shared" si="46"/>
        <v>0</v>
      </c>
      <c r="AT194" s="307">
        <f t="shared" si="47"/>
        <v>500</v>
      </c>
      <c r="AU194" s="307">
        <f t="shared" si="48"/>
        <v>0</v>
      </c>
      <c r="AV194" s="307">
        <f t="shared" si="49"/>
        <v>-0.10000000000002274</v>
      </c>
      <c r="AW194" s="307">
        <f t="shared" si="50"/>
        <v>0</v>
      </c>
    </row>
    <row r="195" spans="1:49" ht="36.75" hidden="1" customHeight="1" outlineLevel="1">
      <c r="A195" s="366">
        <v>32</v>
      </c>
      <c r="B195" s="391" t="s">
        <v>2870</v>
      </c>
      <c r="C195" s="391"/>
      <c r="D195" s="351" t="s">
        <v>2867</v>
      </c>
      <c r="E195" s="351" t="s">
        <v>2798</v>
      </c>
      <c r="F195" s="351" t="s">
        <v>2871</v>
      </c>
      <c r="G195" s="358" t="s">
        <v>2431</v>
      </c>
      <c r="H195" s="362" t="s">
        <v>2872</v>
      </c>
      <c r="I195" s="496">
        <f t="shared" si="61"/>
        <v>396.97199999999998</v>
      </c>
      <c r="J195" s="509">
        <v>360.94200000000001</v>
      </c>
      <c r="K195" s="502"/>
      <c r="L195" s="509"/>
      <c r="M195" s="502">
        <v>36.029999999999973</v>
      </c>
      <c r="N195" s="497" t="s">
        <v>2819</v>
      </c>
      <c r="O195" s="496">
        <f t="shared" si="65"/>
        <v>397</v>
      </c>
      <c r="P195" s="509">
        <v>361</v>
      </c>
      <c r="Q195" s="502"/>
      <c r="R195" s="509"/>
      <c r="S195" s="502">
        <v>36</v>
      </c>
      <c r="T195" s="493"/>
      <c r="U195" s="493"/>
      <c r="V195" s="493"/>
      <c r="W195" s="493"/>
      <c r="X195" s="493"/>
      <c r="Y195" s="493"/>
      <c r="Z195" s="493">
        <f t="shared" si="63"/>
        <v>396.97199999999998</v>
      </c>
      <c r="AA195" s="493">
        <v>360.94200000000001</v>
      </c>
      <c r="AB195" s="493"/>
      <c r="AC195" s="493"/>
      <c r="AD195" s="493"/>
      <c r="AE195" s="493">
        <v>36.029999999999973</v>
      </c>
      <c r="AF195" s="496">
        <f t="shared" si="64"/>
        <v>397</v>
      </c>
      <c r="AG195" s="496">
        <v>361</v>
      </c>
      <c r="AH195" s="360"/>
      <c r="AI195" s="360"/>
      <c r="AJ195" s="360"/>
      <c r="AK195" s="360">
        <v>36</v>
      </c>
      <c r="AL195" s="351" t="s">
        <v>2862</v>
      </c>
      <c r="AM195" s="367">
        <f t="shared" si="58"/>
        <v>-5.7999999999992724E-2</v>
      </c>
      <c r="AN195" s="401">
        <f t="shared" si="59"/>
        <v>5.7999999999992724E-2</v>
      </c>
      <c r="AS195" s="307">
        <f t="shared" si="46"/>
        <v>-2.8000000000020009E-2</v>
      </c>
      <c r="AT195" s="307">
        <f t="shared" si="47"/>
        <v>361</v>
      </c>
      <c r="AU195" s="307">
        <f t="shared" si="48"/>
        <v>0</v>
      </c>
      <c r="AV195" s="307">
        <f t="shared" si="49"/>
        <v>-5.7999999999992724E-2</v>
      </c>
      <c r="AW195" s="307">
        <f t="shared" si="50"/>
        <v>-2.8000000000020009E-2</v>
      </c>
    </row>
    <row r="196" spans="1:49" ht="36.75" hidden="1" customHeight="1" outlineLevel="1">
      <c r="A196" s="366">
        <v>33</v>
      </c>
      <c r="B196" s="391" t="s">
        <v>2873</v>
      </c>
      <c r="C196" s="391"/>
      <c r="D196" s="351" t="s">
        <v>2874</v>
      </c>
      <c r="E196" s="351" t="s">
        <v>2821</v>
      </c>
      <c r="F196" s="351" t="s">
        <v>2875</v>
      </c>
      <c r="G196" s="358" t="s">
        <v>2431</v>
      </c>
      <c r="H196" s="362" t="s">
        <v>2876</v>
      </c>
      <c r="I196" s="496">
        <f t="shared" si="61"/>
        <v>947.79099999999994</v>
      </c>
      <c r="J196" s="509">
        <v>861.33299999999997</v>
      </c>
      <c r="K196" s="502"/>
      <c r="L196" s="509"/>
      <c r="M196" s="502">
        <v>86.457999999999998</v>
      </c>
      <c r="N196" s="497" t="s">
        <v>2819</v>
      </c>
      <c r="O196" s="496">
        <f t="shared" si="65"/>
        <v>948</v>
      </c>
      <c r="P196" s="509">
        <v>862</v>
      </c>
      <c r="Q196" s="502"/>
      <c r="R196" s="509"/>
      <c r="S196" s="502">
        <v>86</v>
      </c>
      <c r="T196" s="493"/>
      <c r="U196" s="493"/>
      <c r="V196" s="493"/>
      <c r="W196" s="493"/>
      <c r="X196" s="493"/>
      <c r="Y196" s="493"/>
      <c r="Z196" s="493">
        <f t="shared" si="63"/>
        <v>947.79099999999994</v>
      </c>
      <c r="AA196" s="493">
        <v>861.33299999999997</v>
      </c>
      <c r="AB196" s="493"/>
      <c r="AC196" s="493"/>
      <c r="AD196" s="493"/>
      <c r="AE196" s="493">
        <v>86.457999999999998</v>
      </c>
      <c r="AF196" s="496">
        <f t="shared" si="64"/>
        <v>947</v>
      </c>
      <c r="AG196" s="496">
        <v>861</v>
      </c>
      <c r="AH196" s="360"/>
      <c r="AI196" s="360"/>
      <c r="AJ196" s="360"/>
      <c r="AK196" s="360">
        <v>86</v>
      </c>
      <c r="AL196" s="351" t="s">
        <v>2862</v>
      </c>
      <c r="AM196" s="367">
        <f t="shared" si="58"/>
        <v>-0.66700000000003001</v>
      </c>
      <c r="AN196" s="401">
        <f t="shared" si="59"/>
        <v>-0.33299999999996999</v>
      </c>
      <c r="AS196" s="307">
        <f t="shared" si="46"/>
        <v>0.79099999999993997</v>
      </c>
      <c r="AT196" s="307">
        <f t="shared" si="47"/>
        <v>861</v>
      </c>
      <c r="AU196" s="307">
        <f t="shared" si="48"/>
        <v>0</v>
      </c>
      <c r="AV196" s="307">
        <f t="shared" si="49"/>
        <v>0.33299999999996999</v>
      </c>
      <c r="AW196" s="307">
        <f t="shared" si="50"/>
        <v>0.79099999999993997</v>
      </c>
    </row>
    <row r="197" spans="1:49" ht="36.75" hidden="1" customHeight="1" outlineLevel="1">
      <c r="A197" s="366">
        <v>34</v>
      </c>
      <c r="B197" s="391" t="s">
        <v>2877</v>
      </c>
      <c r="C197" s="391"/>
      <c r="D197" s="351" t="s">
        <v>2878</v>
      </c>
      <c r="E197" s="351" t="s">
        <v>2879</v>
      </c>
      <c r="F197" s="351" t="s">
        <v>2880</v>
      </c>
      <c r="G197" s="358" t="s">
        <v>2431</v>
      </c>
      <c r="H197" s="362" t="s">
        <v>2881</v>
      </c>
      <c r="I197" s="496">
        <f t="shared" si="61"/>
        <v>946.75199999999995</v>
      </c>
      <c r="J197" s="509">
        <v>860.88699999999994</v>
      </c>
      <c r="K197" s="502"/>
      <c r="L197" s="509"/>
      <c r="M197" s="509">
        <v>85.865000000000009</v>
      </c>
      <c r="N197" s="497" t="s">
        <v>2819</v>
      </c>
      <c r="O197" s="496">
        <f t="shared" si="65"/>
        <v>947</v>
      </c>
      <c r="P197" s="509">
        <v>861</v>
      </c>
      <c r="Q197" s="502"/>
      <c r="R197" s="509"/>
      <c r="S197" s="509">
        <v>86</v>
      </c>
      <c r="T197" s="493"/>
      <c r="U197" s="493"/>
      <c r="V197" s="493"/>
      <c r="W197" s="493"/>
      <c r="X197" s="493"/>
      <c r="Y197" s="493"/>
      <c r="Z197" s="493">
        <f t="shared" si="63"/>
        <v>946.75199999999995</v>
      </c>
      <c r="AA197" s="493">
        <v>860.88699999999994</v>
      </c>
      <c r="AB197" s="493"/>
      <c r="AC197" s="493"/>
      <c r="AD197" s="493"/>
      <c r="AE197" s="493">
        <v>85.865000000000009</v>
      </c>
      <c r="AF197" s="496">
        <f t="shared" si="64"/>
        <v>947</v>
      </c>
      <c r="AG197" s="496">
        <v>861</v>
      </c>
      <c r="AH197" s="360"/>
      <c r="AI197" s="360"/>
      <c r="AJ197" s="360"/>
      <c r="AK197" s="360">
        <v>86</v>
      </c>
      <c r="AL197" s="351" t="s">
        <v>2862</v>
      </c>
      <c r="AM197" s="367">
        <f t="shared" si="58"/>
        <v>-0.11300000000005639</v>
      </c>
      <c r="AN197" s="401">
        <f t="shared" si="59"/>
        <v>0.11300000000005639</v>
      </c>
      <c r="AS197" s="307">
        <f t="shared" si="46"/>
        <v>-0.24800000000004729</v>
      </c>
      <c r="AT197" s="307">
        <f t="shared" si="47"/>
        <v>861</v>
      </c>
      <c r="AU197" s="307">
        <f t="shared" si="48"/>
        <v>0</v>
      </c>
      <c r="AV197" s="307">
        <f t="shared" si="49"/>
        <v>-0.11300000000005639</v>
      </c>
      <c r="AW197" s="307">
        <f t="shared" si="50"/>
        <v>-0.24800000000004729</v>
      </c>
    </row>
    <row r="198" spans="1:49" ht="36.75" hidden="1" customHeight="1" outlineLevel="1">
      <c r="A198" s="366">
        <v>35</v>
      </c>
      <c r="B198" s="391" t="s">
        <v>2882</v>
      </c>
      <c r="C198" s="391"/>
      <c r="D198" s="351" t="s">
        <v>2883</v>
      </c>
      <c r="E198" s="351" t="s">
        <v>2739</v>
      </c>
      <c r="F198" s="351" t="s">
        <v>2884</v>
      </c>
      <c r="G198" s="358" t="s">
        <v>2431</v>
      </c>
      <c r="H198" s="362" t="s">
        <v>2885</v>
      </c>
      <c r="I198" s="496">
        <f t="shared" si="61"/>
        <v>946.75599999999997</v>
      </c>
      <c r="J198" s="509">
        <v>860.71799999999996</v>
      </c>
      <c r="K198" s="502"/>
      <c r="L198" s="509"/>
      <c r="M198" s="509">
        <v>86.038000000000011</v>
      </c>
      <c r="N198" s="497" t="s">
        <v>2819</v>
      </c>
      <c r="O198" s="496">
        <f t="shared" si="65"/>
        <v>946.75599999999997</v>
      </c>
      <c r="P198" s="509">
        <v>860.71799999999996</v>
      </c>
      <c r="Q198" s="502"/>
      <c r="R198" s="509"/>
      <c r="S198" s="509">
        <v>86.038000000000011</v>
      </c>
      <c r="T198" s="493"/>
      <c r="U198" s="493"/>
      <c r="V198" s="493"/>
      <c r="W198" s="493"/>
      <c r="X198" s="493"/>
      <c r="Y198" s="493"/>
      <c r="Z198" s="493">
        <f t="shared" si="63"/>
        <v>946.75599999999997</v>
      </c>
      <c r="AA198" s="493">
        <v>860.71799999999996</v>
      </c>
      <c r="AB198" s="493"/>
      <c r="AC198" s="493"/>
      <c r="AD198" s="493"/>
      <c r="AE198" s="493">
        <v>86.038000000000011</v>
      </c>
      <c r="AF198" s="496">
        <f t="shared" si="64"/>
        <v>947</v>
      </c>
      <c r="AG198" s="496">
        <v>861</v>
      </c>
      <c r="AH198" s="360"/>
      <c r="AI198" s="360"/>
      <c r="AJ198" s="360"/>
      <c r="AK198" s="360">
        <v>86</v>
      </c>
      <c r="AL198" s="351" t="s">
        <v>2862</v>
      </c>
      <c r="AM198" s="367">
        <f t="shared" si="58"/>
        <v>0</v>
      </c>
      <c r="AN198" s="401">
        <f t="shared" si="59"/>
        <v>0.28200000000003911</v>
      </c>
      <c r="AS198" s="307">
        <f t="shared" si="46"/>
        <v>-0.24400000000002819</v>
      </c>
      <c r="AT198" s="307">
        <f t="shared" si="47"/>
        <v>861</v>
      </c>
      <c r="AU198" s="307">
        <f t="shared" si="48"/>
        <v>0</v>
      </c>
      <c r="AV198" s="307">
        <f t="shared" si="49"/>
        <v>-0.28200000000003911</v>
      </c>
      <c r="AW198" s="307">
        <f t="shared" si="50"/>
        <v>-0.24400000000002819</v>
      </c>
    </row>
    <row r="199" spans="1:49" ht="36.75" hidden="1" customHeight="1" outlineLevel="1">
      <c r="A199" s="366">
        <v>36</v>
      </c>
      <c r="B199" s="391" t="s">
        <v>2836</v>
      </c>
      <c r="C199" s="391"/>
      <c r="D199" s="351" t="s">
        <v>2886</v>
      </c>
      <c r="E199" s="351" t="s">
        <v>2837</v>
      </c>
      <c r="F199" s="351" t="s">
        <v>2887</v>
      </c>
      <c r="G199" s="358" t="s">
        <v>2431</v>
      </c>
      <c r="H199" s="362" t="s">
        <v>2888</v>
      </c>
      <c r="I199" s="496">
        <f t="shared" si="61"/>
        <v>947</v>
      </c>
      <c r="J199" s="509">
        <v>861</v>
      </c>
      <c r="K199" s="502"/>
      <c r="L199" s="509"/>
      <c r="M199" s="509">
        <v>86</v>
      </c>
      <c r="N199" s="497" t="s">
        <v>2819</v>
      </c>
      <c r="O199" s="496">
        <f t="shared" si="65"/>
        <v>947</v>
      </c>
      <c r="P199" s="509">
        <v>861</v>
      </c>
      <c r="Q199" s="502"/>
      <c r="R199" s="509"/>
      <c r="S199" s="509">
        <v>86</v>
      </c>
      <c r="T199" s="493"/>
      <c r="U199" s="493"/>
      <c r="V199" s="493"/>
      <c r="W199" s="493"/>
      <c r="X199" s="493"/>
      <c r="Y199" s="493"/>
      <c r="Z199" s="493">
        <f t="shared" si="63"/>
        <v>947</v>
      </c>
      <c r="AA199" s="493">
        <v>861</v>
      </c>
      <c r="AB199" s="493"/>
      <c r="AC199" s="493"/>
      <c r="AD199" s="493"/>
      <c r="AE199" s="493">
        <v>86</v>
      </c>
      <c r="AF199" s="496">
        <f t="shared" si="64"/>
        <v>947</v>
      </c>
      <c r="AG199" s="496">
        <v>861</v>
      </c>
      <c r="AH199" s="360"/>
      <c r="AI199" s="360"/>
      <c r="AJ199" s="360"/>
      <c r="AK199" s="360">
        <v>86</v>
      </c>
      <c r="AL199" s="351" t="s">
        <v>2862</v>
      </c>
      <c r="AM199" s="367">
        <f t="shared" si="58"/>
        <v>0</v>
      </c>
      <c r="AN199" s="401">
        <f t="shared" si="59"/>
        <v>0</v>
      </c>
      <c r="AS199" s="307">
        <f t="shared" si="46"/>
        <v>0</v>
      </c>
      <c r="AT199" s="307">
        <f t="shared" si="47"/>
        <v>861</v>
      </c>
      <c r="AU199" s="307">
        <f t="shared" si="48"/>
        <v>0</v>
      </c>
      <c r="AV199" s="307">
        <f t="shared" si="49"/>
        <v>0</v>
      </c>
      <c r="AW199" s="307">
        <f t="shared" si="50"/>
        <v>0</v>
      </c>
    </row>
    <row r="200" spans="1:49" ht="36.75" hidden="1" customHeight="1" outlineLevel="1">
      <c r="A200" s="366">
        <v>37</v>
      </c>
      <c r="B200" s="361" t="s">
        <v>2889</v>
      </c>
      <c r="C200" s="361"/>
      <c r="D200" s="362" t="s">
        <v>2738</v>
      </c>
      <c r="E200" s="362" t="s">
        <v>2890</v>
      </c>
      <c r="F200" s="362" t="s">
        <v>2891</v>
      </c>
      <c r="G200" s="358" t="s">
        <v>2365</v>
      </c>
      <c r="H200" s="351" t="s">
        <v>2892</v>
      </c>
      <c r="I200" s="497">
        <f t="shared" si="61"/>
        <v>2000</v>
      </c>
      <c r="J200" s="495">
        <v>1740</v>
      </c>
      <c r="K200" s="495"/>
      <c r="L200" s="495">
        <v>200</v>
      </c>
      <c r="M200" s="495">
        <v>60</v>
      </c>
      <c r="N200" s="497" t="s">
        <v>2893</v>
      </c>
      <c r="O200" s="497">
        <f t="shared" si="65"/>
        <v>2000</v>
      </c>
      <c r="P200" s="495">
        <v>1740</v>
      </c>
      <c r="Q200" s="495"/>
      <c r="R200" s="495">
        <v>200</v>
      </c>
      <c r="S200" s="495">
        <v>60</v>
      </c>
      <c r="T200" s="495"/>
      <c r="U200" s="495"/>
      <c r="V200" s="495"/>
      <c r="W200" s="495"/>
      <c r="X200" s="495"/>
      <c r="Y200" s="495"/>
      <c r="Z200" s="493">
        <f t="shared" si="63"/>
        <v>2000</v>
      </c>
      <c r="AA200" s="495">
        <v>1740</v>
      </c>
      <c r="AB200" s="495"/>
      <c r="AC200" s="495">
        <v>200</v>
      </c>
      <c r="AD200" s="495"/>
      <c r="AE200" s="495">
        <v>60</v>
      </c>
      <c r="AF200" s="495">
        <f t="shared" si="64"/>
        <v>2000</v>
      </c>
      <c r="AG200" s="495">
        <v>1740</v>
      </c>
      <c r="AH200" s="354"/>
      <c r="AI200" s="354">
        <f>L200</f>
        <v>200</v>
      </c>
      <c r="AJ200" s="354"/>
      <c r="AK200" s="354">
        <f>M200</f>
        <v>60</v>
      </c>
      <c r="AL200" s="351" t="s">
        <v>2862</v>
      </c>
      <c r="AM200" s="367">
        <f t="shared" si="58"/>
        <v>0</v>
      </c>
      <c r="AN200" s="401">
        <f t="shared" si="59"/>
        <v>0</v>
      </c>
      <c r="AS200" s="307">
        <f t="shared" si="46"/>
        <v>0</v>
      </c>
      <c r="AT200" s="307">
        <f t="shared" si="47"/>
        <v>1740</v>
      </c>
      <c r="AU200" s="307">
        <f t="shared" si="48"/>
        <v>0</v>
      </c>
      <c r="AV200" s="307">
        <f t="shared" si="49"/>
        <v>0</v>
      </c>
      <c r="AW200" s="307">
        <f t="shared" si="50"/>
        <v>0</v>
      </c>
    </row>
    <row r="201" spans="1:49" ht="36.75" hidden="1" customHeight="1" outlineLevel="1">
      <c r="A201" s="366">
        <v>38</v>
      </c>
      <c r="B201" s="361" t="s">
        <v>2894</v>
      </c>
      <c r="C201" s="361"/>
      <c r="D201" s="362" t="s">
        <v>2738</v>
      </c>
      <c r="E201" s="362" t="s">
        <v>2895</v>
      </c>
      <c r="F201" s="362" t="s">
        <v>2896</v>
      </c>
      <c r="G201" s="358" t="s">
        <v>2365</v>
      </c>
      <c r="H201" s="351" t="s">
        <v>2897</v>
      </c>
      <c r="I201" s="497">
        <f t="shared" si="61"/>
        <v>4500</v>
      </c>
      <c r="J201" s="495">
        <v>4171</v>
      </c>
      <c r="K201" s="495"/>
      <c r="L201" s="495">
        <v>200</v>
      </c>
      <c r="M201" s="495">
        <v>129</v>
      </c>
      <c r="N201" s="497" t="s">
        <v>2893</v>
      </c>
      <c r="O201" s="497">
        <f t="shared" si="65"/>
        <v>4500</v>
      </c>
      <c r="P201" s="495">
        <v>4171</v>
      </c>
      <c r="Q201" s="495"/>
      <c r="R201" s="495">
        <v>200</v>
      </c>
      <c r="S201" s="495">
        <v>129</v>
      </c>
      <c r="T201" s="495"/>
      <c r="U201" s="495"/>
      <c r="V201" s="495"/>
      <c r="W201" s="495"/>
      <c r="X201" s="495"/>
      <c r="Y201" s="495"/>
      <c r="Z201" s="493">
        <f t="shared" si="63"/>
        <v>4500</v>
      </c>
      <c r="AA201" s="495">
        <v>4171</v>
      </c>
      <c r="AB201" s="495"/>
      <c r="AC201" s="495">
        <v>200</v>
      </c>
      <c r="AD201" s="495"/>
      <c r="AE201" s="495">
        <v>129</v>
      </c>
      <c r="AF201" s="495">
        <f t="shared" si="64"/>
        <v>4500</v>
      </c>
      <c r="AG201" s="495">
        <v>4171</v>
      </c>
      <c r="AH201" s="354"/>
      <c r="AI201" s="354">
        <f>L201</f>
        <v>200</v>
      </c>
      <c r="AJ201" s="354"/>
      <c r="AK201" s="354">
        <f>M201</f>
        <v>129</v>
      </c>
      <c r="AL201" s="351" t="s">
        <v>2862</v>
      </c>
      <c r="AM201" s="367">
        <f t="shared" si="58"/>
        <v>0</v>
      </c>
      <c r="AN201" s="401">
        <f t="shared" si="59"/>
        <v>0</v>
      </c>
      <c r="AS201" s="307">
        <f t="shared" si="46"/>
        <v>0</v>
      </c>
      <c r="AT201" s="307">
        <f t="shared" si="47"/>
        <v>4171</v>
      </c>
      <c r="AU201" s="307">
        <f t="shared" si="48"/>
        <v>0</v>
      </c>
      <c r="AV201" s="307">
        <f t="shared" si="49"/>
        <v>0</v>
      </c>
      <c r="AW201" s="307">
        <f t="shared" si="50"/>
        <v>0</v>
      </c>
    </row>
    <row r="202" spans="1:49" ht="36.75" hidden="1" customHeight="1" outlineLevel="1">
      <c r="A202" s="366">
        <v>39</v>
      </c>
      <c r="B202" s="361" t="s">
        <v>2898</v>
      </c>
      <c r="C202" s="361"/>
      <c r="D202" s="362" t="s">
        <v>2899</v>
      </c>
      <c r="E202" s="362" t="s">
        <v>2900</v>
      </c>
      <c r="F202" s="362" t="s">
        <v>2901</v>
      </c>
      <c r="G202" s="358" t="s">
        <v>2365</v>
      </c>
      <c r="H202" s="351" t="s">
        <v>2902</v>
      </c>
      <c r="I202" s="497">
        <f t="shared" si="61"/>
        <v>1643</v>
      </c>
      <c r="J202" s="495">
        <v>1439</v>
      </c>
      <c r="K202" s="495"/>
      <c r="L202" s="495">
        <v>164</v>
      </c>
      <c r="M202" s="495">
        <v>40</v>
      </c>
      <c r="N202" s="497" t="s">
        <v>2893</v>
      </c>
      <c r="O202" s="497">
        <f t="shared" si="65"/>
        <v>1643</v>
      </c>
      <c r="P202" s="495">
        <v>1439</v>
      </c>
      <c r="Q202" s="495"/>
      <c r="R202" s="495">
        <v>164</v>
      </c>
      <c r="S202" s="495">
        <v>40</v>
      </c>
      <c r="T202" s="495"/>
      <c r="U202" s="495"/>
      <c r="V202" s="495"/>
      <c r="W202" s="495"/>
      <c r="X202" s="495"/>
      <c r="Y202" s="495"/>
      <c r="Z202" s="493">
        <f t="shared" si="63"/>
        <v>1643</v>
      </c>
      <c r="AA202" s="495">
        <v>1439</v>
      </c>
      <c r="AB202" s="495"/>
      <c r="AC202" s="495">
        <v>164</v>
      </c>
      <c r="AD202" s="495"/>
      <c r="AE202" s="495">
        <v>40</v>
      </c>
      <c r="AF202" s="495">
        <f t="shared" si="64"/>
        <v>1643</v>
      </c>
      <c r="AG202" s="495">
        <v>1439</v>
      </c>
      <c r="AH202" s="354"/>
      <c r="AI202" s="354">
        <f>L202</f>
        <v>164</v>
      </c>
      <c r="AJ202" s="354"/>
      <c r="AK202" s="354">
        <f>M202</f>
        <v>40</v>
      </c>
      <c r="AL202" s="351" t="s">
        <v>2862</v>
      </c>
      <c r="AM202" s="367">
        <f t="shared" si="58"/>
        <v>0</v>
      </c>
      <c r="AN202" s="401">
        <f t="shared" si="59"/>
        <v>0</v>
      </c>
      <c r="AS202" s="307">
        <f t="shared" si="46"/>
        <v>0</v>
      </c>
      <c r="AT202" s="307">
        <f t="shared" si="47"/>
        <v>1439</v>
      </c>
      <c r="AU202" s="307">
        <f t="shared" si="48"/>
        <v>0</v>
      </c>
      <c r="AV202" s="307">
        <f t="shared" si="49"/>
        <v>0</v>
      </c>
      <c r="AW202" s="307">
        <f t="shared" si="50"/>
        <v>0</v>
      </c>
    </row>
    <row r="203" spans="1:49" ht="36.75" hidden="1" customHeight="1" outlineLevel="1">
      <c r="A203" s="366">
        <v>40</v>
      </c>
      <c r="B203" s="361" t="s">
        <v>2903</v>
      </c>
      <c r="C203" s="361"/>
      <c r="D203" s="362" t="s">
        <v>2904</v>
      </c>
      <c r="E203" s="362" t="s">
        <v>2905</v>
      </c>
      <c r="F203" s="362" t="s">
        <v>2906</v>
      </c>
      <c r="G203" s="358" t="s">
        <v>2365</v>
      </c>
      <c r="H203" s="362"/>
      <c r="I203" s="497">
        <f t="shared" si="61"/>
        <v>1443</v>
      </c>
      <c r="J203" s="495">
        <v>1259</v>
      </c>
      <c r="K203" s="495"/>
      <c r="L203" s="495">
        <v>144</v>
      </c>
      <c r="M203" s="495">
        <v>40</v>
      </c>
      <c r="N203" s="497" t="s">
        <v>2893</v>
      </c>
      <c r="O203" s="497">
        <f t="shared" si="65"/>
        <v>1443</v>
      </c>
      <c r="P203" s="495">
        <v>1259</v>
      </c>
      <c r="Q203" s="495"/>
      <c r="R203" s="495">
        <v>144</v>
      </c>
      <c r="S203" s="495">
        <v>40</v>
      </c>
      <c r="T203" s="495"/>
      <c r="U203" s="495"/>
      <c r="V203" s="495"/>
      <c r="W203" s="495"/>
      <c r="X203" s="495"/>
      <c r="Y203" s="495"/>
      <c r="Z203" s="493">
        <f t="shared" si="63"/>
        <v>1443</v>
      </c>
      <c r="AA203" s="495">
        <v>1259</v>
      </c>
      <c r="AB203" s="495"/>
      <c r="AC203" s="495">
        <v>144</v>
      </c>
      <c r="AD203" s="495"/>
      <c r="AE203" s="495">
        <v>40</v>
      </c>
      <c r="AF203" s="495">
        <f t="shared" si="64"/>
        <v>1443</v>
      </c>
      <c r="AG203" s="495">
        <v>1259</v>
      </c>
      <c r="AH203" s="354"/>
      <c r="AI203" s="354">
        <v>144</v>
      </c>
      <c r="AJ203" s="354"/>
      <c r="AK203" s="354">
        <v>40</v>
      </c>
      <c r="AL203" s="351" t="s">
        <v>2862</v>
      </c>
      <c r="AM203" s="367">
        <f t="shared" si="58"/>
        <v>0</v>
      </c>
      <c r="AN203" s="401">
        <f t="shared" si="59"/>
        <v>0</v>
      </c>
      <c r="AS203" s="307">
        <f t="shared" si="46"/>
        <v>0</v>
      </c>
      <c r="AT203" s="307">
        <f t="shared" si="47"/>
        <v>1259</v>
      </c>
      <c r="AU203" s="307">
        <f t="shared" si="48"/>
        <v>0</v>
      </c>
      <c r="AV203" s="307">
        <f t="shared" si="49"/>
        <v>0</v>
      </c>
      <c r="AW203" s="307">
        <f t="shared" si="50"/>
        <v>0</v>
      </c>
    </row>
    <row r="204" spans="1:49" ht="36.75" hidden="1" customHeight="1" outlineLevel="1">
      <c r="A204" s="366">
        <v>41</v>
      </c>
      <c r="B204" s="361" t="s">
        <v>2907</v>
      </c>
      <c r="C204" s="361"/>
      <c r="D204" s="362" t="s">
        <v>2908</v>
      </c>
      <c r="E204" s="362" t="s">
        <v>2758</v>
      </c>
      <c r="F204" s="362" t="s">
        <v>2906</v>
      </c>
      <c r="G204" s="358" t="s">
        <v>2365</v>
      </c>
      <c r="H204" s="362"/>
      <c r="I204" s="497">
        <f t="shared" si="61"/>
        <v>1443</v>
      </c>
      <c r="J204" s="495">
        <v>1259</v>
      </c>
      <c r="K204" s="495"/>
      <c r="L204" s="495">
        <v>144</v>
      </c>
      <c r="M204" s="495">
        <v>40</v>
      </c>
      <c r="N204" s="497" t="s">
        <v>2893</v>
      </c>
      <c r="O204" s="497">
        <f t="shared" si="65"/>
        <v>1443</v>
      </c>
      <c r="P204" s="495">
        <v>1259</v>
      </c>
      <c r="Q204" s="495"/>
      <c r="R204" s="495">
        <v>144</v>
      </c>
      <c r="S204" s="495">
        <v>40</v>
      </c>
      <c r="T204" s="495"/>
      <c r="U204" s="495"/>
      <c r="V204" s="495"/>
      <c r="W204" s="495"/>
      <c r="X204" s="495"/>
      <c r="Y204" s="495"/>
      <c r="Z204" s="493">
        <f t="shared" si="63"/>
        <v>1443</v>
      </c>
      <c r="AA204" s="495">
        <v>1259</v>
      </c>
      <c r="AB204" s="495"/>
      <c r="AC204" s="495">
        <v>144</v>
      </c>
      <c r="AD204" s="495"/>
      <c r="AE204" s="495">
        <v>40</v>
      </c>
      <c r="AF204" s="495">
        <f t="shared" si="64"/>
        <v>1443</v>
      </c>
      <c r="AG204" s="495">
        <v>1259</v>
      </c>
      <c r="AH204" s="354"/>
      <c r="AI204" s="354">
        <f>L204</f>
        <v>144</v>
      </c>
      <c r="AJ204" s="354"/>
      <c r="AK204" s="354">
        <f>M204</f>
        <v>40</v>
      </c>
      <c r="AL204" s="351" t="s">
        <v>2862</v>
      </c>
      <c r="AM204" s="367">
        <f t="shared" si="58"/>
        <v>0</v>
      </c>
      <c r="AN204" s="401">
        <f t="shared" si="59"/>
        <v>0</v>
      </c>
      <c r="AS204" s="307">
        <f t="shared" si="46"/>
        <v>0</v>
      </c>
      <c r="AT204" s="307">
        <f t="shared" si="47"/>
        <v>1259</v>
      </c>
      <c r="AU204" s="307">
        <f t="shared" si="48"/>
        <v>0</v>
      </c>
      <c r="AV204" s="307">
        <f t="shared" si="49"/>
        <v>0</v>
      </c>
      <c r="AW204" s="307">
        <f t="shared" si="50"/>
        <v>0</v>
      </c>
    </row>
    <row r="205" spans="1:49" ht="27" hidden="1" outlineLevel="1">
      <c r="A205" s="366">
        <v>42</v>
      </c>
      <c r="B205" s="361" t="s">
        <v>2909</v>
      </c>
      <c r="C205" s="361"/>
      <c r="D205" s="362" t="s">
        <v>2910</v>
      </c>
      <c r="E205" s="362" t="s">
        <v>2911</v>
      </c>
      <c r="F205" s="362" t="s">
        <v>2906</v>
      </c>
      <c r="G205" s="358" t="s">
        <v>2365</v>
      </c>
      <c r="H205" s="362"/>
      <c r="I205" s="497">
        <f t="shared" si="61"/>
        <v>1597</v>
      </c>
      <c r="J205" s="495">
        <v>1396</v>
      </c>
      <c r="K205" s="495"/>
      <c r="L205" s="495">
        <v>161</v>
      </c>
      <c r="M205" s="495">
        <v>40</v>
      </c>
      <c r="N205" s="497" t="s">
        <v>2893</v>
      </c>
      <c r="O205" s="497">
        <f t="shared" si="65"/>
        <v>1597</v>
      </c>
      <c r="P205" s="495">
        <v>1396</v>
      </c>
      <c r="Q205" s="495"/>
      <c r="R205" s="495">
        <v>161</v>
      </c>
      <c r="S205" s="495">
        <v>40</v>
      </c>
      <c r="T205" s="495"/>
      <c r="U205" s="495"/>
      <c r="V205" s="495"/>
      <c r="W205" s="495"/>
      <c r="X205" s="495"/>
      <c r="Y205" s="495"/>
      <c r="Z205" s="493">
        <f t="shared" si="63"/>
        <v>1597</v>
      </c>
      <c r="AA205" s="495">
        <v>1396</v>
      </c>
      <c r="AB205" s="495"/>
      <c r="AC205" s="495">
        <v>161</v>
      </c>
      <c r="AD205" s="495"/>
      <c r="AE205" s="495">
        <v>40</v>
      </c>
      <c r="AF205" s="495">
        <f t="shared" si="64"/>
        <v>1597</v>
      </c>
      <c r="AG205" s="495">
        <v>1396</v>
      </c>
      <c r="AH205" s="354"/>
      <c r="AI205" s="354">
        <v>161</v>
      </c>
      <c r="AJ205" s="354"/>
      <c r="AK205" s="354">
        <v>40</v>
      </c>
      <c r="AL205" s="351" t="s">
        <v>2862</v>
      </c>
      <c r="AM205" s="367">
        <f t="shared" si="58"/>
        <v>0</v>
      </c>
      <c r="AN205" s="401">
        <f t="shared" si="59"/>
        <v>0</v>
      </c>
      <c r="AS205" s="307">
        <f t="shared" si="46"/>
        <v>0</v>
      </c>
      <c r="AT205" s="307">
        <f t="shared" si="47"/>
        <v>1396</v>
      </c>
      <c r="AU205" s="307">
        <f t="shared" si="48"/>
        <v>0</v>
      </c>
      <c r="AV205" s="307">
        <f t="shared" si="49"/>
        <v>0</v>
      </c>
      <c r="AW205" s="307">
        <f t="shared" si="50"/>
        <v>0</v>
      </c>
    </row>
    <row r="206" spans="1:49" s="407" customFormat="1" ht="25.5" hidden="1" customHeight="1" outlineLevel="2">
      <c r="A206" s="402"/>
      <c r="B206" s="403" t="s">
        <v>2912</v>
      </c>
      <c r="C206" s="403"/>
      <c r="D206" s="404"/>
      <c r="E206" s="404"/>
      <c r="F206" s="404"/>
      <c r="G206" s="404"/>
      <c r="H206" s="404"/>
      <c r="I206" s="519"/>
      <c r="J206" s="520"/>
      <c r="K206" s="520"/>
      <c r="L206" s="520"/>
      <c r="M206" s="520"/>
      <c r="N206" s="519"/>
      <c r="O206" s="519"/>
      <c r="P206" s="520"/>
      <c r="Q206" s="520"/>
      <c r="R206" s="520"/>
      <c r="S206" s="520"/>
      <c r="T206" s="520"/>
      <c r="U206" s="520"/>
      <c r="V206" s="520"/>
      <c r="W206" s="520"/>
      <c r="X206" s="520"/>
      <c r="Y206" s="520"/>
      <c r="Z206" s="520"/>
      <c r="AA206" s="520"/>
      <c r="AB206" s="520"/>
      <c r="AC206" s="520"/>
      <c r="AD206" s="520"/>
      <c r="AE206" s="520"/>
      <c r="AF206" s="520"/>
      <c r="AG206" s="520"/>
      <c r="AH206" s="405"/>
      <c r="AI206" s="405"/>
      <c r="AJ206" s="405"/>
      <c r="AK206" s="405"/>
      <c r="AL206" s="406"/>
      <c r="AS206" s="381">
        <f t="shared" si="46"/>
        <v>0</v>
      </c>
      <c r="AT206" s="307">
        <f t="shared" si="47"/>
        <v>0</v>
      </c>
      <c r="AU206" s="307">
        <f t="shared" si="48"/>
        <v>0</v>
      </c>
      <c r="AV206" s="307">
        <f t="shared" si="49"/>
        <v>0</v>
      </c>
      <c r="AW206" s="307">
        <f t="shared" si="50"/>
        <v>0</v>
      </c>
    </row>
    <row r="207" spans="1:49" s="407" customFormat="1" ht="54" hidden="1" outlineLevel="1">
      <c r="A207" s="377">
        <v>43</v>
      </c>
      <c r="B207" s="408" t="s">
        <v>2913</v>
      </c>
      <c r="C207" s="408"/>
      <c r="D207" s="376" t="s">
        <v>2738</v>
      </c>
      <c r="E207" s="376" t="s">
        <v>2772</v>
      </c>
      <c r="F207" s="376" t="s">
        <v>2914</v>
      </c>
      <c r="G207" s="376">
        <v>2018</v>
      </c>
      <c r="H207" s="376"/>
      <c r="I207" s="521">
        <f>SUM(J207:M207)</f>
        <v>1553</v>
      </c>
      <c r="J207" s="522">
        <v>1351</v>
      </c>
      <c r="K207" s="522"/>
      <c r="L207" s="522">
        <v>155</v>
      </c>
      <c r="M207" s="522">
        <v>47</v>
      </c>
      <c r="N207" s="521"/>
      <c r="O207" s="521">
        <f>SUM(P207:S207)</f>
        <v>1553</v>
      </c>
      <c r="P207" s="522">
        <v>1351</v>
      </c>
      <c r="Q207" s="522"/>
      <c r="R207" s="522">
        <v>155</v>
      </c>
      <c r="S207" s="522">
        <v>47</v>
      </c>
      <c r="T207" s="522"/>
      <c r="U207" s="522"/>
      <c r="V207" s="522"/>
      <c r="W207" s="520"/>
      <c r="X207" s="520"/>
      <c r="Y207" s="520"/>
      <c r="Z207" s="520">
        <v>1553</v>
      </c>
      <c r="AA207" s="520">
        <v>1351</v>
      </c>
      <c r="AB207" s="520">
        <v>0</v>
      </c>
      <c r="AC207" s="520">
        <v>155</v>
      </c>
      <c r="AD207" s="520"/>
      <c r="AE207" s="520">
        <v>47</v>
      </c>
      <c r="AF207" s="522">
        <f>SUM(AG207:AK207)</f>
        <v>1553</v>
      </c>
      <c r="AG207" s="522">
        <f>J207</f>
        <v>1351</v>
      </c>
      <c r="AH207" s="409">
        <f>K207</f>
        <v>0</v>
      </c>
      <c r="AI207" s="409">
        <f>L207</f>
        <v>155</v>
      </c>
      <c r="AJ207" s="409"/>
      <c r="AK207" s="409">
        <f>M207</f>
        <v>47</v>
      </c>
      <c r="AL207" s="406"/>
      <c r="AS207" s="381">
        <f t="shared" ref="AS207:AS223" si="67">I207-W207-AF207</f>
        <v>0</v>
      </c>
      <c r="AT207" s="307">
        <f t="shared" ref="AT207:AT267" si="68">AF207-AH207-AI207-AK207</f>
        <v>1351</v>
      </c>
      <c r="AU207" s="307">
        <f t="shared" ref="AU207:AU267" si="69">AG207-AT207</f>
        <v>0</v>
      </c>
      <c r="AV207" s="307">
        <f t="shared" ref="AV207:AV267" si="70">J207-AG207</f>
        <v>0</v>
      </c>
      <c r="AW207" s="307">
        <f t="shared" ref="AW207:AW267" si="71">I207-AF207</f>
        <v>0</v>
      </c>
    </row>
    <row r="208" spans="1:49" s="336" customFormat="1" ht="30" customHeight="1" collapsed="1">
      <c r="A208" s="332" t="s">
        <v>1944</v>
      </c>
      <c r="B208" s="333" t="s">
        <v>2018</v>
      </c>
      <c r="C208" s="333"/>
      <c r="D208" s="333"/>
      <c r="E208" s="334"/>
      <c r="F208" s="334"/>
      <c r="G208" s="334"/>
      <c r="H208" s="334"/>
      <c r="I208" s="487">
        <f t="shared" ref="I208:AC208" si="72">I209+I214</f>
        <v>100011.94100000001</v>
      </c>
      <c r="J208" s="487">
        <f t="shared" si="72"/>
        <v>97911.397297000003</v>
      </c>
      <c r="K208" s="487">
        <f t="shared" si="72"/>
        <v>0</v>
      </c>
      <c r="L208" s="487">
        <f t="shared" si="72"/>
        <v>745</v>
      </c>
      <c r="M208" s="487">
        <f t="shared" si="72"/>
        <v>1355.5437030000003</v>
      </c>
      <c r="N208" s="487">
        <f t="shared" si="72"/>
        <v>0</v>
      </c>
      <c r="O208" s="487">
        <f t="shared" si="72"/>
        <v>60004</v>
      </c>
      <c r="P208" s="487">
        <f t="shared" si="72"/>
        <v>58241</v>
      </c>
      <c r="Q208" s="487">
        <f t="shared" si="72"/>
        <v>0</v>
      </c>
      <c r="R208" s="487">
        <f t="shared" si="72"/>
        <v>745</v>
      </c>
      <c r="S208" s="487">
        <f t="shared" si="72"/>
        <v>1018</v>
      </c>
      <c r="T208" s="487">
        <f t="shared" si="72"/>
        <v>12132.378000000001</v>
      </c>
      <c r="U208" s="487">
        <f t="shared" si="72"/>
        <v>12132.378000000001</v>
      </c>
      <c r="V208" s="487">
        <f t="shared" si="72"/>
        <v>0</v>
      </c>
      <c r="W208" s="487">
        <f t="shared" si="72"/>
        <v>12132.378000000001</v>
      </c>
      <c r="X208" s="487">
        <f t="shared" si="72"/>
        <v>12132.378000000001</v>
      </c>
      <c r="Y208" s="487">
        <f t="shared" si="72"/>
        <v>0</v>
      </c>
      <c r="Z208" s="487">
        <f t="shared" si="72"/>
        <v>74023.990967300007</v>
      </c>
      <c r="AA208" s="487">
        <f t="shared" si="72"/>
        <v>71982.74806730001</v>
      </c>
      <c r="AB208" s="487">
        <f t="shared" si="72"/>
        <v>0</v>
      </c>
      <c r="AC208" s="487">
        <f t="shared" si="72"/>
        <v>745</v>
      </c>
      <c r="AD208" s="487"/>
      <c r="AE208" s="487">
        <f>AE209+AE214</f>
        <v>1296.2429000000002</v>
      </c>
      <c r="AF208" s="487">
        <f>AF209+AF214</f>
        <v>74023</v>
      </c>
      <c r="AG208" s="487">
        <f>AG209+AG214</f>
        <v>71982</v>
      </c>
      <c r="AH208" s="335">
        <f>AH209+AH214</f>
        <v>0</v>
      </c>
      <c r="AI208" s="335">
        <f>AI209+AI214</f>
        <v>745</v>
      </c>
      <c r="AJ208" s="335"/>
      <c r="AK208" s="335">
        <f>AK209+AK214</f>
        <v>1296</v>
      </c>
      <c r="AL208" s="332"/>
      <c r="AS208" s="307">
        <f t="shared" si="67"/>
        <v>13856.563000000009</v>
      </c>
      <c r="AT208" s="307">
        <f t="shared" si="68"/>
        <v>71982</v>
      </c>
      <c r="AU208" s="307">
        <f t="shared" si="69"/>
        <v>0</v>
      </c>
      <c r="AV208" s="307">
        <f t="shared" si="70"/>
        <v>25929.397297000003</v>
      </c>
      <c r="AW208" s="307">
        <f t="shared" si="71"/>
        <v>25988.941000000006</v>
      </c>
    </row>
    <row r="209" spans="1:49" s="342" customFormat="1" ht="30" customHeight="1">
      <c r="A209" s="329" t="s">
        <v>2327</v>
      </c>
      <c r="B209" s="388" t="s">
        <v>2328</v>
      </c>
      <c r="C209" s="388"/>
      <c r="D209" s="339"/>
      <c r="E209" s="340"/>
      <c r="F209" s="340"/>
      <c r="G209" s="340"/>
      <c r="H209" s="340"/>
      <c r="I209" s="489">
        <f>I210</f>
        <v>40084.455000000002</v>
      </c>
      <c r="J209" s="489">
        <f>J210</f>
        <v>40084.455000000002</v>
      </c>
      <c r="K209" s="489">
        <f>K210</f>
        <v>0</v>
      </c>
      <c r="L209" s="489">
        <f>L210</f>
        <v>0</v>
      </c>
      <c r="M209" s="489">
        <f>M210</f>
        <v>0</v>
      </c>
      <c r="N209" s="490"/>
      <c r="O209" s="489">
        <f t="shared" ref="O209:AC209" si="73">O210</f>
        <v>0</v>
      </c>
      <c r="P209" s="489">
        <f t="shared" si="73"/>
        <v>0</v>
      </c>
      <c r="Q209" s="489">
        <f t="shared" si="73"/>
        <v>0</v>
      </c>
      <c r="R209" s="489">
        <f t="shared" si="73"/>
        <v>0</v>
      </c>
      <c r="S209" s="489">
        <f t="shared" si="73"/>
        <v>0</v>
      </c>
      <c r="T209" s="489">
        <f t="shared" si="73"/>
        <v>12132.378000000001</v>
      </c>
      <c r="U209" s="489">
        <f t="shared" si="73"/>
        <v>12132.378000000001</v>
      </c>
      <c r="V209" s="489">
        <f t="shared" si="73"/>
        <v>0</v>
      </c>
      <c r="W209" s="489">
        <f t="shared" si="73"/>
        <v>12132.378000000001</v>
      </c>
      <c r="X209" s="489">
        <f t="shared" si="73"/>
        <v>12132.378000000001</v>
      </c>
      <c r="Y209" s="489">
        <f t="shared" si="73"/>
        <v>0</v>
      </c>
      <c r="Z209" s="489">
        <f t="shared" si="73"/>
        <v>18581</v>
      </c>
      <c r="AA209" s="489">
        <f t="shared" si="73"/>
        <v>18581</v>
      </c>
      <c r="AB209" s="489">
        <f t="shared" si="73"/>
        <v>0</v>
      </c>
      <c r="AC209" s="489">
        <f t="shared" si="73"/>
        <v>0</v>
      </c>
      <c r="AD209" s="489"/>
      <c r="AE209" s="489">
        <f>AE210</f>
        <v>0</v>
      </c>
      <c r="AF209" s="489">
        <f>AF210</f>
        <v>18581</v>
      </c>
      <c r="AG209" s="489">
        <f>AG210</f>
        <v>18581</v>
      </c>
      <c r="AH209" s="341">
        <f>AH210</f>
        <v>0</v>
      </c>
      <c r="AI209" s="341">
        <f>AI210</f>
        <v>0</v>
      </c>
      <c r="AJ209" s="341"/>
      <c r="AK209" s="341">
        <f>AK210</f>
        <v>0</v>
      </c>
      <c r="AL209" s="329"/>
      <c r="AS209" s="307">
        <f t="shared" si="67"/>
        <v>9371.0770000000011</v>
      </c>
      <c r="AT209" s="307">
        <f t="shared" si="68"/>
        <v>18581</v>
      </c>
      <c r="AU209" s="307">
        <f t="shared" si="69"/>
        <v>0</v>
      </c>
      <c r="AV209" s="307">
        <f t="shared" si="70"/>
        <v>21503.455000000002</v>
      </c>
      <c r="AW209" s="307">
        <f t="shared" si="71"/>
        <v>21503.455000000002</v>
      </c>
    </row>
    <row r="210" spans="1:49" s="336" customFormat="1" ht="30" customHeight="1">
      <c r="A210" s="337" t="s">
        <v>2126</v>
      </c>
      <c r="B210" s="399" t="s">
        <v>2329</v>
      </c>
      <c r="C210" s="399"/>
      <c r="D210" s="338"/>
      <c r="E210" s="347"/>
      <c r="F210" s="347"/>
      <c r="G210" s="347"/>
      <c r="H210" s="347"/>
      <c r="I210" s="491">
        <f>I211+I212+I213</f>
        <v>40084.455000000002</v>
      </c>
      <c r="J210" s="491">
        <f>J211+J212+J213</f>
        <v>40084.455000000002</v>
      </c>
      <c r="K210" s="491">
        <f>K211+K212+K213</f>
        <v>0</v>
      </c>
      <c r="L210" s="491">
        <f>L211+L212+L213</f>
        <v>0</v>
      </c>
      <c r="M210" s="491">
        <f>M211+M212+M213</f>
        <v>0</v>
      </c>
      <c r="N210" s="492"/>
      <c r="O210" s="491">
        <f t="shared" ref="O210:AC210" si="74">O211+O212+O213</f>
        <v>0</v>
      </c>
      <c r="P210" s="491">
        <f t="shared" si="74"/>
        <v>0</v>
      </c>
      <c r="Q210" s="491">
        <f t="shared" si="74"/>
        <v>0</v>
      </c>
      <c r="R210" s="491">
        <f t="shared" si="74"/>
        <v>0</v>
      </c>
      <c r="S210" s="491">
        <f t="shared" si="74"/>
        <v>0</v>
      </c>
      <c r="T210" s="491">
        <f t="shared" si="74"/>
        <v>12132.378000000001</v>
      </c>
      <c r="U210" s="491">
        <f t="shared" si="74"/>
        <v>12132.378000000001</v>
      </c>
      <c r="V210" s="491">
        <f t="shared" si="74"/>
        <v>0</v>
      </c>
      <c r="W210" s="491">
        <f t="shared" si="74"/>
        <v>12132.378000000001</v>
      </c>
      <c r="X210" s="491">
        <f t="shared" si="74"/>
        <v>12132.378000000001</v>
      </c>
      <c r="Y210" s="491">
        <f t="shared" si="74"/>
        <v>0</v>
      </c>
      <c r="Z210" s="491">
        <f t="shared" si="74"/>
        <v>18581</v>
      </c>
      <c r="AA210" s="491">
        <f t="shared" si="74"/>
        <v>18581</v>
      </c>
      <c r="AB210" s="491">
        <f t="shared" si="74"/>
        <v>0</v>
      </c>
      <c r="AC210" s="491">
        <f t="shared" si="74"/>
        <v>0</v>
      </c>
      <c r="AD210" s="491"/>
      <c r="AE210" s="491">
        <f>AE211+AE212+AE213</f>
        <v>0</v>
      </c>
      <c r="AF210" s="491">
        <f>AF211+AF212+AF213</f>
        <v>18581</v>
      </c>
      <c r="AG210" s="491">
        <f>AG211+AG212+AG213</f>
        <v>18581</v>
      </c>
      <c r="AH210" s="348">
        <f>AH211+AH212+AH213</f>
        <v>0</v>
      </c>
      <c r="AI210" s="348">
        <f>AI211+AI212+AI213</f>
        <v>0</v>
      </c>
      <c r="AJ210" s="348"/>
      <c r="AK210" s="348">
        <f>AK211+AK212+AK213</f>
        <v>0</v>
      </c>
      <c r="AL210" s="348"/>
      <c r="AS210" s="307">
        <f t="shared" si="67"/>
        <v>9371.0770000000011</v>
      </c>
      <c r="AT210" s="307">
        <f t="shared" si="68"/>
        <v>18581</v>
      </c>
      <c r="AU210" s="307">
        <f t="shared" si="69"/>
        <v>0</v>
      </c>
      <c r="AV210" s="307">
        <f t="shared" si="70"/>
        <v>21503.455000000002</v>
      </c>
      <c r="AW210" s="307">
        <f t="shared" si="71"/>
        <v>21503.455000000002</v>
      </c>
    </row>
    <row r="211" spans="1:49" s="365" customFormat="1" ht="30" customHeight="1">
      <c r="A211" s="410">
        <v>1</v>
      </c>
      <c r="B211" s="361" t="s">
        <v>2915</v>
      </c>
      <c r="C211" s="361"/>
      <c r="D211" s="362" t="s">
        <v>2916</v>
      </c>
      <c r="E211" s="362" t="s">
        <v>2917</v>
      </c>
      <c r="F211" s="362" t="s">
        <v>2918</v>
      </c>
      <c r="G211" s="362" t="s">
        <v>2919</v>
      </c>
      <c r="H211" s="362" t="s">
        <v>2920</v>
      </c>
      <c r="I211" s="495">
        <f>SUM(J211:M211)</f>
        <v>14992.455</v>
      </c>
      <c r="J211" s="495">
        <v>14992.455</v>
      </c>
      <c r="K211" s="495"/>
      <c r="L211" s="495"/>
      <c r="M211" s="495"/>
      <c r="N211" s="509"/>
      <c r="O211" s="495"/>
      <c r="P211" s="495"/>
      <c r="Q211" s="495"/>
      <c r="R211" s="495"/>
      <c r="S211" s="495"/>
      <c r="T211" s="495">
        <v>12132.378000000001</v>
      </c>
      <c r="U211" s="495">
        <v>12132.378000000001</v>
      </c>
      <c r="V211" s="495"/>
      <c r="W211" s="495">
        <v>12132.378000000001</v>
      </c>
      <c r="X211" s="495">
        <v>12132.378000000001</v>
      </c>
      <c r="Y211" s="498"/>
      <c r="Z211" s="498">
        <v>581</v>
      </c>
      <c r="AA211" s="498">
        <v>581</v>
      </c>
      <c r="AB211" s="498"/>
      <c r="AC211" s="498"/>
      <c r="AD211" s="498"/>
      <c r="AE211" s="498"/>
      <c r="AF211" s="498">
        <f>SUM(AG211:AK211)</f>
        <v>581</v>
      </c>
      <c r="AG211" s="498">
        <v>581</v>
      </c>
      <c r="AH211" s="364"/>
      <c r="AI211" s="364"/>
      <c r="AJ211" s="364"/>
      <c r="AK211" s="364"/>
      <c r="AL211" s="361"/>
      <c r="AS211" s="331">
        <f t="shared" si="67"/>
        <v>2279.0769999999993</v>
      </c>
      <c r="AT211" s="331">
        <f t="shared" si="68"/>
        <v>581</v>
      </c>
      <c r="AU211" s="331">
        <f t="shared" si="69"/>
        <v>0</v>
      </c>
      <c r="AV211" s="331">
        <f t="shared" si="70"/>
        <v>14411.455</v>
      </c>
      <c r="AW211" s="331">
        <f t="shared" si="71"/>
        <v>14411.455</v>
      </c>
    </row>
    <row r="212" spans="1:49" s="365" customFormat="1" ht="40.5" customHeight="1">
      <c r="A212" s="410">
        <v>2</v>
      </c>
      <c r="B212" s="361" t="s">
        <v>2921</v>
      </c>
      <c r="C212" s="361"/>
      <c r="D212" s="362" t="s">
        <v>2916</v>
      </c>
      <c r="E212" s="362" t="s">
        <v>2922</v>
      </c>
      <c r="F212" s="362"/>
      <c r="G212" s="362" t="s">
        <v>2740</v>
      </c>
      <c r="H212" s="362" t="s">
        <v>2923</v>
      </c>
      <c r="I212" s="495">
        <v>20502</v>
      </c>
      <c r="J212" s="497">
        <v>20502</v>
      </c>
      <c r="K212" s="497"/>
      <c r="L212" s="497"/>
      <c r="M212" s="497"/>
      <c r="N212" s="497"/>
      <c r="O212" s="495"/>
      <c r="P212" s="497"/>
      <c r="Q212" s="497"/>
      <c r="R212" s="497"/>
      <c r="S212" s="497"/>
      <c r="T212" s="495"/>
      <c r="U212" s="495"/>
      <c r="V212" s="495"/>
      <c r="W212" s="495"/>
      <c r="X212" s="495"/>
      <c r="Y212" s="495"/>
      <c r="Z212" s="495">
        <v>14542.378000000001</v>
      </c>
      <c r="AA212" s="495">
        <v>14542.378000000001</v>
      </c>
      <c r="AB212" s="495"/>
      <c r="AC212" s="495"/>
      <c r="AD212" s="495"/>
      <c r="AE212" s="495"/>
      <c r="AF212" s="495">
        <f>AG212</f>
        <v>14542.378000000001</v>
      </c>
      <c r="AG212" s="495">
        <v>14542.378000000001</v>
      </c>
      <c r="AH212" s="354"/>
      <c r="AI212" s="354"/>
      <c r="AJ212" s="354"/>
      <c r="AK212" s="354"/>
      <c r="AL212" s="362" t="s">
        <v>2742</v>
      </c>
      <c r="AM212" s="365">
        <f>AG212+AG213</f>
        <v>18000</v>
      </c>
      <c r="AS212" s="331">
        <f t="shared" si="67"/>
        <v>5959.6219999999994</v>
      </c>
      <c r="AT212" s="331">
        <f t="shared" si="68"/>
        <v>14542.378000000001</v>
      </c>
      <c r="AU212" s="331">
        <f t="shared" si="69"/>
        <v>0</v>
      </c>
      <c r="AV212" s="331">
        <f t="shared" si="70"/>
        <v>5959.6219999999994</v>
      </c>
      <c r="AW212" s="331">
        <f t="shared" si="71"/>
        <v>5959.6219999999994</v>
      </c>
    </row>
    <row r="213" spans="1:49" s="365" customFormat="1" ht="40.5" customHeight="1">
      <c r="A213" s="410">
        <v>3</v>
      </c>
      <c r="B213" s="361" t="s">
        <v>2924</v>
      </c>
      <c r="C213" s="361"/>
      <c r="D213" s="362" t="s">
        <v>2916</v>
      </c>
      <c r="E213" s="362" t="s">
        <v>2252</v>
      </c>
      <c r="F213" s="362"/>
      <c r="G213" s="362" t="s">
        <v>2925</v>
      </c>
      <c r="H213" s="362" t="s">
        <v>2926</v>
      </c>
      <c r="I213" s="495">
        <f>SUM(J213:M213)</f>
        <v>4590</v>
      </c>
      <c r="J213" s="497">
        <v>4590</v>
      </c>
      <c r="K213" s="497"/>
      <c r="L213" s="497"/>
      <c r="M213" s="497"/>
      <c r="N213" s="497"/>
      <c r="O213" s="495"/>
      <c r="P213" s="497"/>
      <c r="Q213" s="497"/>
      <c r="R213" s="497"/>
      <c r="S213" s="497"/>
      <c r="T213" s="495"/>
      <c r="U213" s="495"/>
      <c r="V213" s="495"/>
      <c r="W213" s="495"/>
      <c r="X213" s="495"/>
      <c r="Y213" s="495"/>
      <c r="Z213" s="495">
        <v>3457.6219999999998</v>
      </c>
      <c r="AA213" s="495">
        <v>3457.6219999999998</v>
      </c>
      <c r="AB213" s="495"/>
      <c r="AC213" s="495"/>
      <c r="AD213" s="495"/>
      <c r="AE213" s="495"/>
      <c r="AF213" s="495">
        <f>AG213</f>
        <v>3457.6219999999998</v>
      </c>
      <c r="AG213" s="495">
        <v>3457.6219999999998</v>
      </c>
      <c r="AH213" s="354"/>
      <c r="AI213" s="354"/>
      <c r="AJ213" s="354"/>
      <c r="AK213" s="354"/>
      <c r="AL213" s="362" t="s">
        <v>2742</v>
      </c>
      <c r="AS213" s="331">
        <f t="shared" si="67"/>
        <v>1132.3780000000002</v>
      </c>
      <c r="AT213" s="331">
        <f t="shared" si="68"/>
        <v>3457.6219999999998</v>
      </c>
      <c r="AU213" s="331">
        <f t="shared" si="69"/>
        <v>0</v>
      </c>
      <c r="AV213" s="331">
        <f t="shared" si="70"/>
        <v>1132.3780000000002</v>
      </c>
      <c r="AW213" s="331">
        <f t="shared" si="71"/>
        <v>1132.3780000000002</v>
      </c>
    </row>
    <row r="214" spans="1:49" s="342" customFormat="1" ht="30" customHeight="1">
      <c r="A214" s="329" t="s">
        <v>2360</v>
      </c>
      <c r="B214" s="388" t="s">
        <v>2361</v>
      </c>
      <c r="C214" s="388"/>
      <c r="D214" s="388"/>
      <c r="E214" s="340"/>
      <c r="F214" s="340"/>
      <c r="G214" s="340"/>
      <c r="H214" s="340"/>
      <c r="I214" s="489">
        <f>I215</f>
        <v>59927.486000000004</v>
      </c>
      <c r="J214" s="489">
        <f>J215</f>
        <v>57826.942297000001</v>
      </c>
      <c r="K214" s="489">
        <f>K215</f>
        <v>0</v>
      </c>
      <c r="L214" s="489">
        <f>L215</f>
        <v>745</v>
      </c>
      <c r="M214" s="489">
        <f>M215</f>
        <v>1355.5437030000003</v>
      </c>
      <c r="N214" s="490"/>
      <c r="O214" s="489">
        <f t="shared" ref="O214:AC214" si="75">O215</f>
        <v>60004</v>
      </c>
      <c r="P214" s="489">
        <f t="shared" si="75"/>
        <v>58241</v>
      </c>
      <c r="Q214" s="489">
        <f t="shared" si="75"/>
        <v>0</v>
      </c>
      <c r="R214" s="489">
        <f t="shared" si="75"/>
        <v>745</v>
      </c>
      <c r="S214" s="489">
        <f t="shared" si="75"/>
        <v>1018</v>
      </c>
      <c r="T214" s="489">
        <f t="shared" si="75"/>
        <v>0</v>
      </c>
      <c r="U214" s="489">
        <f t="shared" si="75"/>
        <v>0</v>
      </c>
      <c r="V214" s="489">
        <f t="shared" si="75"/>
        <v>0</v>
      </c>
      <c r="W214" s="489">
        <f t="shared" si="75"/>
        <v>0</v>
      </c>
      <c r="X214" s="489">
        <f t="shared" si="75"/>
        <v>0</v>
      </c>
      <c r="Y214" s="489">
        <f t="shared" si="75"/>
        <v>0</v>
      </c>
      <c r="Z214" s="489">
        <f t="shared" si="75"/>
        <v>55442.990967300007</v>
      </c>
      <c r="AA214" s="489">
        <f t="shared" si="75"/>
        <v>53401.74806730001</v>
      </c>
      <c r="AB214" s="489">
        <f t="shared" si="75"/>
        <v>0</v>
      </c>
      <c r="AC214" s="489">
        <f t="shared" si="75"/>
        <v>745</v>
      </c>
      <c r="AD214" s="489"/>
      <c r="AE214" s="489">
        <f>AE215</f>
        <v>1296.2429000000002</v>
      </c>
      <c r="AF214" s="489">
        <f>AF215</f>
        <v>55442</v>
      </c>
      <c r="AG214" s="489">
        <f>AG215</f>
        <v>53401</v>
      </c>
      <c r="AH214" s="341">
        <f>AH215</f>
        <v>0</v>
      </c>
      <c r="AI214" s="341">
        <f>AI215</f>
        <v>745</v>
      </c>
      <c r="AJ214" s="341"/>
      <c r="AK214" s="341">
        <f>AK215</f>
        <v>1296</v>
      </c>
      <c r="AL214" s="341"/>
      <c r="AM214" s="342">
        <f t="shared" ref="AM214:AM223" si="76">J214-P214</f>
        <v>-414.05770299999858</v>
      </c>
      <c r="AN214" s="342">
        <f t="shared" ref="AN214:AN223" si="77">AG214-J214</f>
        <v>-4425.9422970000014</v>
      </c>
      <c r="AS214" s="331">
        <f t="shared" si="67"/>
        <v>4485.4860000000044</v>
      </c>
      <c r="AT214" s="331">
        <f t="shared" si="68"/>
        <v>53401</v>
      </c>
      <c r="AU214" s="331">
        <f t="shared" si="69"/>
        <v>0</v>
      </c>
      <c r="AV214" s="331">
        <f t="shared" si="70"/>
        <v>4425.9422970000014</v>
      </c>
      <c r="AW214" s="331">
        <f t="shared" si="71"/>
        <v>4485.4860000000044</v>
      </c>
    </row>
    <row r="215" spans="1:49" s="342" customFormat="1" ht="30" customHeight="1">
      <c r="A215" s="390" t="s">
        <v>2126</v>
      </c>
      <c r="B215" s="389" t="s">
        <v>2520</v>
      </c>
      <c r="C215" s="389"/>
      <c r="D215" s="339"/>
      <c r="E215" s="340"/>
      <c r="F215" s="340"/>
      <c r="G215" s="340"/>
      <c r="H215" s="340"/>
      <c r="I215" s="489">
        <f t="shared" ref="I215:AC215" si="78">SUM(I216:I219)</f>
        <v>59927.486000000004</v>
      </c>
      <c r="J215" s="489">
        <f t="shared" si="78"/>
        <v>57826.942297000001</v>
      </c>
      <c r="K215" s="489">
        <f t="shared" si="78"/>
        <v>0</v>
      </c>
      <c r="L215" s="489">
        <f t="shared" si="78"/>
        <v>745</v>
      </c>
      <c r="M215" s="489">
        <f t="shared" si="78"/>
        <v>1355.5437030000003</v>
      </c>
      <c r="N215" s="489">
        <f t="shared" si="78"/>
        <v>0</v>
      </c>
      <c r="O215" s="489">
        <f t="shared" si="78"/>
        <v>60004</v>
      </c>
      <c r="P215" s="489">
        <f t="shared" si="78"/>
        <v>58241</v>
      </c>
      <c r="Q215" s="489">
        <f t="shared" si="78"/>
        <v>0</v>
      </c>
      <c r="R215" s="489">
        <f t="shared" si="78"/>
        <v>745</v>
      </c>
      <c r="S215" s="489">
        <f t="shared" si="78"/>
        <v>1018</v>
      </c>
      <c r="T215" s="489">
        <f t="shared" si="78"/>
        <v>0</v>
      </c>
      <c r="U215" s="489">
        <f t="shared" si="78"/>
        <v>0</v>
      </c>
      <c r="V215" s="489">
        <f t="shared" si="78"/>
        <v>0</v>
      </c>
      <c r="W215" s="489">
        <f t="shared" si="78"/>
        <v>0</v>
      </c>
      <c r="X215" s="489">
        <f t="shared" si="78"/>
        <v>0</v>
      </c>
      <c r="Y215" s="489">
        <f t="shared" si="78"/>
        <v>0</v>
      </c>
      <c r="Z215" s="489">
        <f t="shared" si="78"/>
        <v>55442.990967300007</v>
      </c>
      <c r="AA215" s="489">
        <f t="shared" si="78"/>
        <v>53401.74806730001</v>
      </c>
      <c r="AB215" s="489">
        <f t="shared" si="78"/>
        <v>0</v>
      </c>
      <c r="AC215" s="489">
        <f t="shared" si="78"/>
        <v>745</v>
      </c>
      <c r="AD215" s="489"/>
      <c r="AE215" s="489">
        <f>SUM(AE216:AE219)</f>
        <v>1296.2429000000002</v>
      </c>
      <c r="AF215" s="489">
        <f>SUM(AF216:AF219)</f>
        <v>55442</v>
      </c>
      <c r="AG215" s="489">
        <f>SUM(AG216:AG219)</f>
        <v>53401</v>
      </c>
      <c r="AH215" s="341">
        <f>SUM(AH216:AH219)</f>
        <v>0</v>
      </c>
      <c r="AI215" s="341">
        <f>SUM(AI216:AI219)</f>
        <v>745</v>
      </c>
      <c r="AJ215" s="341"/>
      <c r="AK215" s="341">
        <f>SUM(AK216:AK219)</f>
        <v>1296</v>
      </c>
      <c r="AL215" s="341"/>
      <c r="AM215" s="342">
        <f t="shared" si="76"/>
        <v>-414.05770299999858</v>
      </c>
      <c r="AN215" s="342">
        <f t="shared" si="77"/>
        <v>-4425.9422970000014</v>
      </c>
      <c r="AS215" s="331">
        <f t="shared" si="67"/>
        <v>4485.4860000000044</v>
      </c>
      <c r="AT215" s="331">
        <f t="shared" si="68"/>
        <v>53401</v>
      </c>
      <c r="AU215" s="331">
        <f t="shared" si="69"/>
        <v>0</v>
      </c>
      <c r="AV215" s="331">
        <f t="shared" si="70"/>
        <v>4425.9422970000014</v>
      </c>
      <c r="AW215" s="331">
        <f t="shared" si="71"/>
        <v>4485.4860000000044</v>
      </c>
    </row>
    <row r="216" spans="1:49" s="342" customFormat="1" ht="30" customHeight="1">
      <c r="A216" s="410">
        <v>1</v>
      </c>
      <c r="B216" s="391" t="s">
        <v>2927</v>
      </c>
      <c r="C216" s="391"/>
      <c r="D216" s="362" t="s">
        <v>2916</v>
      </c>
      <c r="E216" s="363" t="s">
        <v>2018</v>
      </c>
      <c r="F216" s="362" t="s">
        <v>2928</v>
      </c>
      <c r="G216" s="363" t="s">
        <v>2378</v>
      </c>
      <c r="H216" s="362" t="s">
        <v>2929</v>
      </c>
      <c r="I216" s="508">
        <f>SUM(J216:M216)</f>
        <v>29998.382000000001</v>
      </c>
      <c r="J216" s="508">
        <v>29998.382000000001</v>
      </c>
      <c r="K216" s="508"/>
      <c r="L216" s="508"/>
      <c r="M216" s="508"/>
      <c r="N216" s="497" t="s">
        <v>2930</v>
      </c>
      <c r="O216" s="508">
        <f>SUM(P216:S216)</f>
        <v>30000</v>
      </c>
      <c r="P216" s="508">
        <v>30000</v>
      </c>
      <c r="Q216" s="508"/>
      <c r="R216" s="508"/>
      <c r="S216" s="508"/>
      <c r="T216" s="489"/>
      <c r="U216" s="489"/>
      <c r="V216" s="489"/>
      <c r="W216" s="489"/>
      <c r="X216" s="489"/>
      <c r="Y216" s="489"/>
      <c r="Z216" s="495">
        <f>SUM(AA216:AE216)</f>
        <v>26998.543800000003</v>
      </c>
      <c r="AA216" s="495">
        <f>J216*0.9</f>
        <v>26998.543800000003</v>
      </c>
      <c r="AB216" s="489"/>
      <c r="AC216" s="489"/>
      <c r="AD216" s="489"/>
      <c r="AE216" s="489"/>
      <c r="AF216" s="498">
        <f>SUM(AG216:AK216)</f>
        <v>26998</v>
      </c>
      <c r="AG216" s="497">
        <v>26998</v>
      </c>
      <c r="AH216" s="364"/>
      <c r="AI216" s="364"/>
      <c r="AJ216" s="364"/>
      <c r="AK216" s="364"/>
      <c r="AL216" s="341"/>
      <c r="AM216" s="342">
        <f t="shared" si="76"/>
        <v>-1.6179999999985739</v>
      </c>
      <c r="AN216" s="342">
        <f t="shared" si="77"/>
        <v>-3000.3820000000014</v>
      </c>
      <c r="AS216" s="331">
        <f t="shared" si="67"/>
        <v>3000.3820000000014</v>
      </c>
      <c r="AT216" s="331">
        <f t="shared" si="68"/>
        <v>26998</v>
      </c>
      <c r="AU216" s="331">
        <f t="shared" si="69"/>
        <v>0</v>
      </c>
      <c r="AV216" s="331">
        <f t="shared" si="70"/>
        <v>3000.3820000000014</v>
      </c>
      <c r="AW216" s="331">
        <f t="shared" si="71"/>
        <v>3000.3820000000014</v>
      </c>
    </row>
    <row r="217" spans="1:49" s="342" customFormat="1" ht="30" customHeight="1">
      <c r="A217" s="410">
        <v>2</v>
      </c>
      <c r="B217" s="391" t="s">
        <v>2931</v>
      </c>
      <c r="C217" s="391"/>
      <c r="D217" s="362" t="s">
        <v>2916</v>
      </c>
      <c r="E217" s="363" t="s">
        <v>2018</v>
      </c>
      <c r="F217" s="362" t="s">
        <v>2932</v>
      </c>
      <c r="G217" s="363" t="s">
        <v>2378</v>
      </c>
      <c r="H217" s="362" t="s">
        <v>2933</v>
      </c>
      <c r="I217" s="495">
        <f>SUM(J217:M217)</f>
        <v>9424.1039999999994</v>
      </c>
      <c r="J217" s="508">
        <v>9424.1039999999994</v>
      </c>
      <c r="K217" s="508"/>
      <c r="L217" s="508"/>
      <c r="M217" s="508"/>
      <c r="N217" s="497" t="s">
        <v>2930</v>
      </c>
      <c r="O217" s="508">
        <f>SUM(P217:S217)</f>
        <v>9499</v>
      </c>
      <c r="P217" s="508">
        <v>9499</v>
      </c>
      <c r="Q217" s="508"/>
      <c r="R217" s="508"/>
      <c r="S217" s="508"/>
      <c r="T217" s="489"/>
      <c r="U217" s="489"/>
      <c r="V217" s="489"/>
      <c r="W217" s="489"/>
      <c r="X217" s="489"/>
      <c r="Y217" s="489"/>
      <c r="Z217" s="495">
        <f>SUM(AA217:AE217)</f>
        <v>8481.6936000000005</v>
      </c>
      <c r="AA217" s="495">
        <f>J217*0.9</f>
        <v>8481.6936000000005</v>
      </c>
      <c r="AB217" s="489"/>
      <c r="AC217" s="489"/>
      <c r="AD217" s="489"/>
      <c r="AE217" s="489"/>
      <c r="AF217" s="498">
        <f>SUM(AG217:AK217)</f>
        <v>8482</v>
      </c>
      <c r="AG217" s="497">
        <v>8482</v>
      </c>
      <c r="AH217" s="364"/>
      <c r="AI217" s="364"/>
      <c r="AJ217" s="364"/>
      <c r="AK217" s="364"/>
      <c r="AL217" s="341"/>
      <c r="AM217" s="342">
        <f t="shared" si="76"/>
        <v>-74.89600000000064</v>
      </c>
      <c r="AN217" s="342">
        <f t="shared" si="77"/>
        <v>-942.10399999999936</v>
      </c>
      <c r="AS217" s="331">
        <f t="shared" si="67"/>
        <v>942.10399999999936</v>
      </c>
      <c r="AT217" s="331">
        <f t="shared" si="68"/>
        <v>8482</v>
      </c>
      <c r="AU217" s="331">
        <f t="shared" si="69"/>
        <v>0</v>
      </c>
      <c r="AV217" s="331">
        <f t="shared" si="70"/>
        <v>942.10399999999936</v>
      </c>
      <c r="AW217" s="331">
        <f t="shared" si="71"/>
        <v>942.10399999999936</v>
      </c>
    </row>
    <row r="218" spans="1:49" s="342" customFormat="1" ht="30" customHeight="1">
      <c r="A218" s="410">
        <v>3</v>
      </c>
      <c r="B218" s="361" t="s">
        <v>2934</v>
      </c>
      <c r="C218" s="361"/>
      <c r="D218" s="362" t="s">
        <v>2916</v>
      </c>
      <c r="E218" s="362" t="s">
        <v>2917</v>
      </c>
      <c r="F218" s="362" t="s">
        <v>2935</v>
      </c>
      <c r="G218" s="362" t="s">
        <v>2365</v>
      </c>
      <c r="H218" s="362" t="s">
        <v>2936</v>
      </c>
      <c r="I218" s="495">
        <f>SUM(J218:M218)</f>
        <v>9203</v>
      </c>
      <c r="J218" s="495">
        <v>8572</v>
      </c>
      <c r="K218" s="495"/>
      <c r="L218" s="495">
        <v>451</v>
      </c>
      <c r="M218" s="495">
        <v>180</v>
      </c>
      <c r="N218" s="497" t="s">
        <v>2937</v>
      </c>
      <c r="O218" s="495">
        <f>SUM(P218:S218)</f>
        <v>9203</v>
      </c>
      <c r="P218" s="495">
        <v>8572</v>
      </c>
      <c r="Q218" s="495"/>
      <c r="R218" s="495">
        <v>451</v>
      </c>
      <c r="S218" s="495">
        <v>180</v>
      </c>
      <c r="T218" s="489"/>
      <c r="U218" s="489"/>
      <c r="V218" s="489"/>
      <c r="W218" s="489"/>
      <c r="X218" s="489"/>
      <c r="Y218" s="489"/>
      <c r="Z218" s="495">
        <f>SUM(AA218:AE218)</f>
        <v>9203</v>
      </c>
      <c r="AA218" s="495">
        <v>8572</v>
      </c>
      <c r="AB218" s="495"/>
      <c r="AC218" s="495">
        <v>451</v>
      </c>
      <c r="AD218" s="495"/>
      <c r="AE218" s="495">
        <v>180</v>
      </c>
      <c r="AF218" s="495">
        <f>SUM(AG218:AK218)</f>
        <v>9203</v>
      </c>
      <c r="AG218" s="495">
        <v>8572</v>
      </c>
      <c r="AH218" s="354"/>
      <c r="AI218" s="354">
        <v>451</v>
      </c>
      <c r="AJ218" s="354"/>
      <c r="AK218" s="354">
        <v>180</v>
      </c>
      <c r="AL218" s="361"/>
      <c r="AM218" s="342">
        <f t="shared" si="76"/>
        <v>0</v>
      </c>
      <c r="AN218" s="342">
        <f t="shared" si="77"/>
        <v>0</v>
      </c>
      <c r="AS218" s="331">
        <f t="shared" si="67"/>
        <v>0</v>
      </c>
      <c r="AT218" s="331">
        <f t="shared" si="68"/>
        <v>8572</v>
      </c>
      <c r="AU218" s="331">
        <f t="shared" si="69"/>
        <v>0</v>
      </c>
      <c r="AV218" s="331">
        <f t="shared" si="70"/>
        <v>0</v>
      </c>
      <c r="AW218" s="331">
        <f t="shared" si="71"/>
        <v>0</v>
      </c>
    </row>
    <row r="219" spans="1:49" s="342" customFormat="1" ht="30" customHeight="1">
      <c r="A219" s="410">
        <v>4</v>
      </c>
      <c r="B219" s="391" t="s">
        <v>2373</v>
      </c>
      <c r="C219" s="391"/>
      <c r="D219" s="362"/>
      <c r="E219" s="363"/>
      <c r="F219" s="362"/>
      <c r="G219" s="363"/>
      <c r="H219" s="363"/>
      <c r="I219" s="495">
        <f t="shared" ref="I219:AC219" si="79">SUM(I220:I223)</f>
        <v>11302</v>
      </c>
      <c r="J219" s="495">
        <f t="shared" si="79"/>
        <v>9832.4562970000006</v>
      </c>
      <c r="K219" s="495">
        <f t="shared" si="79"/>
        <v>0</v>
      </c>
      <c r="L219" s="495">
        <f t="shared" si="79"/>
        <v>294</v>
      </c>
      <c r="M219" s="495">
        <f t="shared" si="79"/>
        <v>1175.5437030000003</v>
      </c>
      <c r="N219" s="495">
        <f t="shared" si="79"/>
        <v>0</v>
      </c>
      <c r="O219" s="495">
        <f t="shared" si="79"/>
        <v>11302</v>
      </c>
      <c r="P219" s="495">
        <f t="shared" si="79"/>
        <v>10170</v>
      </c>
      <c r="Q219" s="495">
        <f t="shared" si="79"/>
        <v>0</v>
      </c>
      <c r="R219" s="495">
        <f t="shared" si="79"/>
        <v>294</v>
      </c>
      <c r="S219" s="495">
        <f t="shared" si="79"/>
        <v>838</v>
      </c>
      <c r="T219" s="495">
        <f t="shared" si="79"/>
        <v>0</v>
      </c>
      <c r="U219" s="495">
        <f t="shared" si="79"/>
        <v>0</v>
      </c>
      <c r="V219" s="495">
        <f t="shared" si="79"/>
        <v>0</v>
      </c>
      <c r="W219" s="495">
        <f t="shared" si="79"/>
        <v>0</v>
      </c>
      <c r="X219" s="495">
        <f t="shared" si="79"/>
        <v>0</v>
      </c>
      <c r="Y219" s="495">
        <f t="shared" si="79"/>
        <v>0</v>
      </c>
      <c r="Z219" s="495">
        <f t="shared" si="79"/>
        <v>10759.7535673</v>
      </c>
      <c r="AA219" s="495">
        <f t="shared" si="79"/>
        <v>9349.5106673000009</v>
      </c>
      <c r="AB219" s="495">
        <f t="shared" si="79"/>
        <v>0</v>
      </c>
      <c r="AC219" s="495">
        <f t="shared" si="79"/>
        <v>294</v>
      </c>
      <c r="AD219" s="495"/>
      <c r="AE219" s="495">
        <f>SUM(AE220:AE223)</f>
        <v>1116.2429000000002</v>
      </c>
      <c r="AF219" s="495">
        <f>SUM(AF220:AF223)</f>
        <v>10759</v>
      </c>
      <c r="AG219" s="495">
        <f>SUM(AG220:AG223)</f>
        <v>9349</v>
      </c>
      <c r="AH219" s="354">
        <f>SUM(AH220:AH223)</f>
        <v>0</v>
      </c>
      <c r="AI219" s="354">
        <f>SUM(AI220:AI223)</f>
        <v>294</v>
      </c>
      <c r="AJ219" s="354"/>
      <c r="AK219" s="354">
        <f>SUM(AK220:AK223)</f>
        <v>1116</v>
      </c>
      <c r="AL219" s="363" t="s">
        <v>2374</v>
      </c>
      <c r="AM219" s="342">
        <f t="shared" si="76"/>
        <v>-337.54370299999937</v>
      </c>
      <c r="AN219" s="342">
        <f t="shared" si="77"/>
        <v>-483.45629700000063</v>
      </c>
      <c r="AS219" s="331">
        <f t="shared" si="67"/>
        <v>543</v>
      </c>
      <c r="AT219" s="331">
        <f t="shared" si="68"/>
        <v>9349</v>
      </c>
      <c r="AU219" s="331">
        <f t="shared" si="69"/>
        <v>0</v>
      </c>
      <c r="AV219" s="331">
        <f t="shared" si="70"/>
        <v>483.45629700000063</v>
      </c>
      <c r="AW219" s="331">
        <f t="shared" si="71"/>
        <v>543</v>
      </c>
    </row>
    <row r="220" spans="1:49" s="336" customFormat="1" ht="45" hidden="1" customHeight="1" outlineLevel="1">
      <c r="A220" s="366">
        <v>1</v>
      </c>
      <c r="B220" s="391" t="s">
        <v>2938</v>
      </c>
      <c r="C220" s="391"/>
      <c r="D220" s="362" t="s">
        <v>2939</v>
      </c>
      <c r="E220" s="351" t="s">
        <v>2940</v>
      </c>
      <c r="F220" s="351" t="s">
        <v>2941</v>
      </c>
      <c r="G220" s="358">
        <v>2017</v>
      </c>
      <c r="H220" s="362" t="s">
        <v>2942</v>
      </c>
      <c r="I220" s="495">
        <f>SUM(J220:M220)</f>
        <v>4935</v>
      </c>
      <c r="J220" s="509">
        <v>4533.6189999999997</v>
      </c>
      <c r="K220" s="509"/>
      <c r="L220" s="509"/>
      <c r="M220" s="509">
        <v>401.38100000000031</v>
      </c>
      <c r="N220" s="497" t="s">
        <v>2943</v>
      </c>
      <c r="O220" s="495">
        <f>SUM(P220:S220)</f>
        <v>4935</v>
      </c>
      <c r="P220" s="509">
        <v>4700</v>
      </c>
      <c r="Q220" s="509"/>
      <c r="R220" s="509"/>
      <c r="S220" s="509">
        <v>235</v>
      </c>
      <c r="T220" s="491"/>
      <c r="U220" s="491"/>
      <c r="V220" s="491"/>
      <c r="W220" s="491"/>
      <c r="X220" s="491"/>
      <c r="Y220" s="491"/>
      <c r="Z220" s="493">
        <f>SUM(AA220:AE220)</f>
        <v>4441.5</v>
      </c>
      <c r="AA220" s="493">
        <v>4080.2570999999998</v>
      </c>
      <c r="AB220" s="493"/>
      <c r="AC220" s="493"/>
      <c r="AD220" s="493"/>
      <c r="AE220" s="493">
        <v>361.24290000000019</v>
      </c>
      <c r="AF220" s="496">
        <f>SUM(AG220:AK220)</f>
        <v>4441</v>
      </c>
      <c r="AG220" s="498">
        <v>4080</v>
      </c>
      <c r="AH220" s="354"/>
      <c r="AI220" s="354"/>
      <c r="AJ220" s="354"/>
      <c r="AK220" s="354">
        <v>361</v>
      </c>
      <c r="AL220" s="351" t="s">
        <v>2944</v>
      </c>
      <c r="AM220" s="336">
        <f t="shared" si="76"/>
        <v>-166.38100000000031</v>
      </c>
      <c r="AN220" s="336">
        <f t="shared" si="77"/>
        <v>-453.61899999999969</v>
      </c>
      <c r="AS220" s="307">
        <f t="shared" si="67"/>
        <v>494</v>
      </c>
      <c r="AT220" s="307">
        <f t="shared" si="68"/>
        <v>4080</v>
      </c>
      <c r="AU220" s="307">
        <f t="shared" si="69"/>
        <v>0</v>
      </c>
      <c r="AV220" s="307">
        <f t="shared" si="70"/>
        <v>453.61899999999969</v>
      </c>
      <c r="AW220" s="307">
        <f t="shared" si="71"/>
        <v>494</v>
      </c>
    </row>
    <row r="221" spans="1:49" s="336" customFormat="1" ht="41.25" hidden="1" customHeight="1" outlineLevel="1">
      <c r="A221" s="366">
        <v>2</v>
      </c>
      <c r="B221" s="391" t="s">
        <v>2945</v>
      </c>
      <c r="C221" s="391"/>
      <c r="D221" s="362" t="s">
        <v>2946</v>
      </c>
      <c r="E221" s="351" t="s">
        <v>2251</v>
      </c>
      <c r="F221" s="351" t="s">
        <v>2947</v>
      </c>
      <c r="G221" s="358">
        <v>2017</v>
      </c>
      <c r="H221" s="362" t="s">
        <v>2948</v>
      </c>
      <c r="I221" s="495">
        <f>SUM(J221:M221)</f>
        <v>490</v>
      </c>
      <c r="J221" s="509">
        <v>295.83729699999998</v>
      </c>
      <c r="K221" s="509"/>
      <c r="L221" s="509"/>
      <c r="M221" s="509">
        <v>194.16270300000002</v>
      </c>
      <c r="N221" s="497" t="s">
        <v>2943</v>
      </c>
      <c r="O221" s="495">
        <f>SUM(P221:S221)</f>
        <v>490</v>
      </c>
      <c r="P221" s="509">
        <v>467</v>
      </c>
      <c r="Q221" s="509"/>
      <c r="R221" s="509"/>
      <c r="S221" s="509">
        <v>23</v>
      </c>
      <c r="T221" s="491"/>
      <c r="U221" s="491"/>
      <c r="V221" s="491"/>
      <c r="W221" s="491"/>
      <c r="X221" s="491"/>
      <c r="Y221" s="491"/>
      <c r="Z221" s="493">
        <f>SUM(AA221:AE221)</f>
        <v>441.25356729999999</v>
      </c>
      <c r="AA221" s="493">
        <f>J221*0.9</f>
        <v>266.25356729999999</v>
      </c>
      <c r="AB221" s="493"/>
      <c r="AC221" s="493"/>
      <c r="AD221" s="493"/>
      <c r="AE221" s="493">
        <v>175</v>
      </c>
      <c r="AF221" s="496">
        <f>SUM(AG221:AK221)</f>
        <v>441</v>
      </c>
      <c r="AG221" s="497">
        <v>266</v>
      </c>
      <c r="AH221" s="362"/>
      <c r="AI221" s="362"/>
      <c r="AJ221" s="362"/>
      <c r="AK221" s="362">
        <v>175</v>
      </c>
      <c r="AL221" s="351" t="s">
        <v>2944</v>
      </c>
      <c r="AM221" s="336">
        <f t="shared" si="76"/>
        <v>-171.16270300000002</v>
      </c>
      <c r="AN221" s="336">
        <f t="shared" si="77"/>
        <v>-29.837296999999978</v>
      </c>
      <c r="AS221" s="307">
        <f t="shared" si="67"/>
        <v>49</v>
      </c>
      <c r="AT221" s="307">
        <f t="shared" si="68"/>
        <v>266</v>
      </c>
      <c r="AU221" s="307">
        <f t="shared" si="69"/>
        <v>0</v>
      </c>
      <c r="AV221" s="307">
        <f t="shared" si="70"/>
        <v>29.837296999999978</v>
      </c>
      <c r="AW221" s="307">
        <f t="shared" si="71"/>
        <v>49</v>
      </c>
    </row>
    <row r="222" spans="1:49" ht="42.75" hidden="1" customHeight="1" outlineLevel="1">
      <c r="A222" s="366">
        <v>3</v>
      </c>
      <c r="B222" s="361" t="s">
        <v>2949</v>
      </c>
      <c r="C222" s="361"/>
      <c r="D222" s="362" t="s">
        <v>2950</v>
      </c>
      <c r="E222" s="362" t="s">
        <v>2951</v>
      </c>
      <c r="F222" s="362" t="s">
        <v>2952</v>
      </c>
      <c r="G222" s="362" t="s">
        <v>2625</v>
      </c>
      <c r="H222" s="362"/>
      <c r="I222" s="495">
        <f>SUM(J222:M222)</f>
        <v>4990</v>
      </c>
      <c r="J222" s="495">
        <v>4251</v>
      </c>
      <c r="K222" s="495"/>
      <c r="L222" s="495">
        <v>249</v>
      </c>
      <c r="M222" s="495">
        <v>490</v>
      </c>
      <c r="N222" s="497" t="s">
        <v>2937</v>
      </c>
      <c r="O222" s="495">
        <f>SUM(P222:S222)</f>
        <v>4990</v>
      </c>
      <c r="P222" s="495">
        <v>4251</v>
      </c>
      <c r="Q222" s="495"/>
      <c r="R222" s="495">
        <v>249</v>
      </c>
      <c r="S222" s="495">
        <v>490</v>
      </c>
      <c r="T222" s="495"/>
      <c r="U222" s="495"/>
      <c r="V222" s="495"/>
      <c r="W222" s="495"/>
      <c r="X222" s="495"/>
      <c r="Y222" s="495"/>
      <c r="Z222" s="495">
        <f>SUM(AA222:AE222)</f>
        <v>4990</v>
      </c>
      <c r="AA222" s="495">
        <v>4251</v>
      </c>
      <c r="AB222" s="495">
        <v>0</v>
      </c>
      <c r="AC222" s="495">
        <v>249</v>
      </c>
      <c r="AD222" s="495"/>
      <c r="AE222" s="495">
        <v>490</v>
      </c>
      <c r="AF222" s="495">
        <f>SUM(AG222:AK222)</f>
        <v>4990</v>
      </c>
      <c r="AG222" s="495">
        <v>4251</v>
      </c>
      <c r="AH222" s="354"/>
      <c r="AI222" s="354">
        <v>249</v>
      </c>
      <c r="AJ222" s="354"/>
      <c r="AK222" s="354">
        <v>490</v>
      </c>
      <c r="AL222" s="351" t="s">
        <v>2944</v>
      </c>
      <c r="AM222" s="336">
        <f t="shared" si="76"/>
        <v>0</v>
      </c>
      <c r="AN222" s="401">
        <f t="shared" si="77"/>
        <v>0</v>
      </c>
      <c r="AS222" s="307">
        <f t="shared" si="67"/>
        <v>0</v>
      </c>
      <c r="AT222" s="307">
        <f t="shared" si="68"/>
        <v>4251</v>
      </c>
      <c r="AU222" s="307">
        <f t="shared" si="69"/>
        <v>0</v>
      </c>
      <c r="AV222" s="307">
        <f t="shared" si="70"/>
        <v>0</v>
      </c>
      <c r="AW222" s="307">
        <f t="shared" si="71"/>
        <v>0</v>
      </c>
    </row>
    <row r="223" spans="1:49" ht="45" hidden="1" customHeight="1" outlineLevel="1">
      <c r="A223" s="366">
        <v>4</v>
      </c>
      <c r="B223" s="361" t="s">
        <v>2953</v>
      </c>
      <c r="C223" s="361"/>
      <c r="D223" s="362" t="s">
        <v>2954</v>
      </c>
      <c r="E223" s="362" t="s">
        <v>2021</v>
      </c>
      <c r="F223" s="362" t="s">
        <v>2955</v>
      </c>
      <c r="G223" s="362" t="s">
        <v>2625</v>
      </c>
      <c r="H223" s="362"/>
      <c r="I223" s="495">
        <f>SUM(J223:M223)</f>
        <v>887</v>
      </c>
      <c r="J223" s="495">
        <v>752</v>
      </c>
      <c r="K223" s="495"/>
      <c r="L223" s="495">
        <v>45</v>
      </c>
      <c r="M223" s="495">
        <v>90</v>
      </c>
      <c r="N223" s="497" t="s">
        <v>2937</v>
      </c>
      <c r="O223" s="495">
        <f>SUM(P223:S223)</f>
        <v>887</v>
      </c>
      <c r="P223" s="495">
        <v>752</v>
      </c>
      <c r="Q223" s="495"/>
      <c r="R223" s="495">
        <v>45</v>
      </c>
      <c r="S223" s="495">
        <v>90</v>
      </c>
      <c r="T223" s="495"/>
      <c r="U223" s="495"/>
      <c r="V223" s="495"/>
      <c r="W223" s="495"/>
      <c r="X223" s="495"/>
      <c r="Y223" s="495"/>
      <c r="Z223" s="495">
        <f>SUM(AA223:AE223)</f>
        <v>887</v>
      </c>
      <c r="AA223" s="495">
        <v>752</v>
      </c>
      <c r="AB223" s="495">
        <v>0</v>
      </c>
      <c r="AC223" s="495">
        <v>45</v>
      </c>
      <c r="AD223" s="495"/>
      <c r="AE223" s="495">
        <v>90</v>
      </c>
      <c r="AF223" s="495">
        <f>SUM(AG223:AK223)</f>
        <v>887</v>
      </c>
      <c r="AG223" s="495">
        <v>752</v>
      </c>
      <c r="AH223" s="354"/>
      <c r="AI223" s="354">
        <v>45</v>
      </c>
      <c r="AJ223" s="354"/>
      <c r="AK223" s="354">
        <v>90</v>
      </c>
      <c r="AL223" s="351" t="s">
        <v>2944</v>
      </c>
      <c r="AM223" s="336">
        <f t="shared" si="76"/>
        <v>0</v>
      </c>
      <c r="AN223" s="401">
        <f t="shared" si="77"/>
        <v>0</v>
      </c>
      <c r="AS223" s="307">
        <f t="shared" si="67"/>
        <v>0</v>
      </c>
      <c r="AT223" s="307">
        <f t="shared" si="68"/>
        <v>752</v>
      </c>
      <c r="AU223" s="307">
        <f t="shared" si="69"/>
        <v>0</v>
      </c>
      <c r="AV223" s="307">
        <f t="shared" si="70"/>
        <v>0</v>
      </c>
      <c r="AW223" s="307">
        <f t="shared" si="71"/>
        <v>0</v>
      </c>
    </row>
    <row r="224" spans="1:49" ht="45" hidden="1" customHeight="1" collapsed="1">
      <c r="A224" s="366"/>
      <c r="B224" s="361"/>
      <c r="C224" s="361"/>
      <c r="D224" s="362"/>
      <c r="E224" s="362"/>
      <c r="F224" s="362"/>
      <c r="G224" s="362"/>
      <c r="H224" s="362"/>
      <c r="I224" s="495"/>
      <c r="J224" s="495"/>
      <c r="K224" s="495"/>
      <c r="L224" s="495"/>
      <c r="M224" s="495"/>
      <c r="N224" s="497"/>
      <c r="O224" s="495"/>
      <c r="P224" s="495"/>
      <c r="Q224" s="495"/>
      <c r="R224" s="495"/>
      <c r="S224" s="495"/>
      <c r="T224" s="495"/>
      <c r="U224" s="495"/>
      <c r="V224" s="495"/>
      <c r="W224" s="495"/>
      <c r="X224" s="495"/>
      <c r="Y224" s="495"/>
      <c r="Z224" s="495"/>
      <c r="AA224" s="495"/>
      <c r="AB224" s="495"/>
      <c r="AC224" s="495"/>
      <c r="AD224" s="495"/>
      <c r="AE224" s="495"/>
      <c r="AF224" s="495"/>
      <c r="AG224" s="495"/>
      <c r="AH224" s="354"/>
      <c r="AI224" s="354"/>
      <c r="AJ224" s="354"/>
      <c r="AK224" s="354"/>
      <c r="AL224" s="351"/>
      <c r="AM224" s="336"/>
      <c r="AN224" s="401"/>
      <c r="AS224" s="307"/>
      <c r="AT224" s="307">
        <f t="shared" si="68"/>
        <v>0</v>
      </c>
      <c r="AU224" s="307">
        <f t="shared" si="69"/>
        <v>0</v>
      </c>
      <c r="AV224" s="307">
        <f t="shared" si="70"/>
        <v>0</v>
      </c>
      <c r="AW224" s="307">
        <f t="shared" si="71"/>
        <v>0</v>
      </c>
    </row>
    <row r="225" spans="1:50" s="414" customFormat="1" ht="36.75" hidden="1" customHeight="1" outlineLevel="1">
      <c r="A225" s="402"/>
      <c r="B225" s="403" t="s">
        <v>2912</v>
      </c>
      <c r="C225" s="403"/>
      <c r="D225" s="411"/>
      <c r="E225" s="411"/>
      <c r="F225" s="411"/>
      <c r="G225" s="411"/>
      <c r="H225" s="411"/>
      <c r="I225" s="523"/>
      <c r="J225" s="523"/>
      <c r="K225" s="523"/>
      <c r="L225" s="523"/>
      <c r="M225" s="523"/>
      <c r="N225" s="524"/>
      <c r="O225" s="523"/>
      <c r="P225" s="523"/>
      <c r="Q225" s="523"/>
      <c r="R225" s="523"/>
      <c r="S225" s="523"/>
      <c r="T225" s="525"/>
      <c r="U225" s="525"/>
      <c r="V225" s="525"/>
      <c r="W225" s="525"/>
      <c r="X225" s="525"/>
      <c r="Y225" s="525"/>
      <c r="Z225" s="525"/>
      <c r="AA225" s="525"/>
      <c r="AB225" s="525"/>
      <c r="AC225" s="525"/>
      <c r="AD225" s="525"/>
      <c r="AE225" s="525"/>
      <c r="AF225" s="523"/>
      <c r="AG225" s="523"/>
      <c r="AH225" s="412"/>
      <c r="AI225" s="412"/>
      <c r="AJ225" s="412"/>
      <c r="AK225" s="412"/>
      <c r="AL225" s="413"/>
      <c r="AS225" s="307">
        <f t="shared" ref="AS225:AS267" si="80">I225-W225-AF225</f>
        <v>0</v>
      </c>
      <c r="AT225" s="307">
        <f t="shared" si="68"/>
        <v>0</v>
      </c>
      <c r="AU225" s="307">
        <f t="shared" si="69"/>
        <v>0</v>
      </c>
      <c r="AV225" s="307">
        <f t="shared" si="70"/>
        <v>0</v>
      </c>
      <c r="AW225" s="307">
        <f t="shared" si="71"/>
        <v>0</v>
      </c>
    </row>
    <row r="226" spans="1:50" s="414" customFormat="1" ht="36.75" hidden="1" customHeight="1" outlineLevel="1">
      <c r="A226" s="415" t="s">
        <v>2138</v>
      </c>
      <c r="B226" s="416" t="s">
        <v>2956</v>
      </c>
      <c r="C226" s="416"/>
      <c r="D226" s="411" t="s">
        <v>2954</v>
      </c>
      <c r="E226" s="411" t="s">
        <v>2021</v>
      </c>
      <c r="F226" s="411" t="s">
        <v>2957</v>
      </c>
      <c r="G226" s="411" t="s">
        <v>2625</v>
      </c>
      <c r="H226" s="411"/>
      <c r="I226" s="523">
        <f t="shared" ref="I226:I231" si="81">SUM(J226:M226)</f>
        <v>1907</v>
      </c>
      <c r="J226" s="523">
        <v>1620</v>
      </c>
      <c r="K226" s="523"/>
      <c r="L226" s="523">
        <v>96</v>
      </c>
      <c r="M226" s="523">
        <v>191</v>
      </c>
      <c r="N226" s="524"/>
      <c r="O226" s="523">
        <f t="shared" ref="O226:O231" si="82">SUM(P226:S226)</f>
        <v>1907</v>
      </c>
      <c r="P226" s="523">
        <v>1620</v>
      </c>
      <c r="Q226" s="523"/>
      <c r="R226" s="523">
        <v>96</v>
      </c>
      <c r="S226" s="523">
        <v>191</v>
      </c>
      <c r="T226" s="525"/>
      <c r="U226" s="525"/>
      <c r="V226" s="525"/>
      <c r="W226" s="525"/>
      <c r="X226" s="525"/>
      <c r="Y226" s="525"/>
      <c r="Z226" s="525">
        <v>1907</v>
      </c>
      <c r="AA226" s="525">
        <v>1620</v>
      </c>
      <c r="AB226" s="525">
        <v>0</v>
      </c>
      <c r="AC226" s="525">
        <v>96</v>
      </c>
      <c r="AD226" s="525"/>
      <c r="AE226" s="525">
        <v>191</v>
      </c>
      <c r="AF226" s="523">
        <f t="shared" ref="AF226:AF231" si="83">SUM(AG226:AK226)</f>
        <v>1907</v>
      </c>
      <c r="AG226" s="523">
        <f t="shared" ref="AG226:AI231" si="84">J226</f>
        <v>1620</v>
      </c>
      <c r="AH226" s="412">
        <f t="shared" si="84"/>
        <v>0</v>
      </c>
      <c r="AI226" s="412">
        <f t="shared" si="84"/>
        <v>96</v>
      </c>
      <c r="AJ226" s="412"/>
      <c r="AK226" s="412">
        <f t="shared" ref="AK226:AK231" si="85">M226</f>
        <v>191</v>
      </c>
      <c r="AL226" s="413"/>
      <c r="AS226" s="307">
        <f t="shared" si="80"/>
        <v>0</v>
      </c>
      <c r="AT226" s="307">
        <f t="shared" si="68"/>
        <v>1620</v>
      </c>
      <c r="AU226" s="307">
        <f t="shared" si="69"/>
        <v>0</v>
      </c>
      <c r="AV226" s="307">
        <f t="shared" si="70"/>
        <v>0</v>
      </c>
      <c r="AW226" s="307">
        <f t="shared" si="71"/>
        <v>0</v>
      </c>
    </row>
    <row r="227" spans="1:50" s="414" customFormat="1" ht="36.75" hidden="1" customHeight="1" outlineLevel="1">
      <c r="A227" s="415" t="s">
        <v>2138</v>
      </c>
      <c r="B227" s="416" t="s">
        <v>2958</v>
      </c>
      <c r="C227" s="416"/>
      <c r="D227" s="411" t="s">
        <v>2959</v>
      </c>
      <c r="E227" s="411" t="s">
        <v>2022</v>
      </c>
      <c r="F227" s="411" t="s">
        <v>2960</v>
      </c>
      <c r="G227" s="411" t="s">
        <v>2625</v>
      </c>
      <c r="H227" s="411"/>
      <c r="I227" s="523">
        <f t="shared" si="81"/>
        <v>613</v>
      </c>
      <c r="J227" s="523">
        <v>520</v>
      </c>
      <c r="K227" s="523"/>
      <c r="L227" s="523">
        <v>31</v>
      </c>
      <c r="M227" s="523">
        <v>62</v>
      </c>
      <c r="N227" s="524"/>
      <c r="O227" s="523">
        <f t="shared" si="82"/>
        <v>613</v>
      </c>
      <c r="P227" s="523">
        <v>520</v>
      </c>
      <c r="Q227" s="523"/>
      <c r="R227" s="523">
        <v>31</v>
      </c>
      <c r="S227" s="523">
        <v>62</v>
      </c>
      <c r="T227" s="525"/>
      <c r="U227" s="525"/>
      <c r="V227" s="525"/>
      <c r="W227" s="525"/>
      <c r="X227" s="525"/>
      <c r="Y227" s="525"/>
      <c r="Z227" s="525">
        <v>613</v>
      </c>
      <c r="AA227" s="525">
        <v>520</v>
      </c>
      <c r="AB227" s="525">
        <v>0</v>
      </c>
      <c r="AC227" s="525">
        <v>31</v>
      </c>
      <c r="AD227" s="525"/>
      <c r="AE227" s="525">
        <v>62</v>
      </c>
      <c r="AF227" s="523">
        <f t="shared" si="83"/>
        <v>613</v>
      </c>
      <c r="AG227" s="523">
        <f t="shared" si="84"/>
        <v>520</v>
      </c>
      <c r="AH227" s="412">
        <f t="shared" si="84"/>
        <v>0</v>
      </c>
      <c r="AI227" s="412">
        <f t="shared" si="84"/>
        <v>31</v>
      </c>
      <c r="AJ227" s="412"/>
      <c r="AK227" s="412">
        <f t="shared" si="85"/>
        <v>62</v>
      </c>
      <c r="AL227" s="413"/>
      <c r="AS227" s="307">
        <f t="shared" si="80"/>
        <v>0</v>
      </c>
      <c r="AT227" s="307">
        <f t="shared" si="68"/>
        <v>520</v>
      </c>
      <c r="AU227" s="307">
        <f t="shared" si="69"/>
        <v>0</v>
      </c>
      <c r="AV227" s="307">
        <f t="shared" si="70"/>
        <v>0</v>
      </c>
      <c r="AW227" s="307">
        <f t="shared" si="71"/>
        <v>0</v>
      </c>
    </row>
    <row r="228" spans="1:50" s="414" customFormat="1" ht="36.75" hidden="1" customHeight="1" outlineLevel="1">
      <c r="A228" s="415" t="s">
        <v>2138</v>
      </c>
      <c r="B228" s="416" t="s">
        <v>2961</v>
      </c>
      <c r="C228" s="416"/>
      <c r="D228" s="411" t="s">
        <v>2954</v>
      </c>
      <c r="E228" s="411" t="s">
        <v>2021</v>
      </c>
      <c r="F228" s="411" t="s">
        <v>2962</v>
      </c>
      <c r="G228" s="411" t="s">
        <v>2625</v>
      </c>
      <c r="H228" s="411"/>
      <c r="I228" s="523">
        <f t="shared" si="81"/>
        <v>456</v>
      </c>
      <c r="J228" s="523">
        <v>387</v>
      </c>
      <c r="K228" s="523"/>
      <c r="L228" s="523">
        <v>23</v>
      </c>
      <c r="M228" s="523">
        <v>46</v>
      </c>
      <c r="N228" s="524"/>
      <c r="O228" s="523">
        <f t="shared" si="82"/>
        <v>456</v>
      </c>
      <c r="P228" s="523">
        <v>387</v>
      </c>
      <c r="Q228" s="523"/>
      <c r="R228" s="523">
        <v>23</v>
      </c>
      <c r="S228" s="523">
        <v>46</v>
      </c>
      <c r="T228" s="525"/>
      <c r="U228" s="525"/>
      <c r="V228" s="525"/>
      <c r="W228" s="525"/>
      <c r="X228" s="525"/>
      <c r="Y228" s="525"/>
      <c r="Z228" s="525">
        <v>456</v>
      </c>
      <c r="AA228" s="525">
        <v>387</v>
      </c>
      <c r="AB228" s="525">
        <v>0</v>
      </c>
      <c r="AC228" s="525">
        <v>23</v>
      </c>
      <c r="AD228" s="525"/>
      <c r="AE228" s="525">
        <v>46</v>
      </c>
      <c r="AF228" s="523">
        <f t="shared" si="83"/>
        <v>456</v>
      </c>
      <c r="AG228" s="523">
        <f t="shared" si="84"/>
        <v>387</v>
      </c>
      <c r="AH228" s="412">
        <f t="shared" si="84"/>
        <v>0</v>
      </c>
      <c r="AI228" s="412">
        <f t="shared" si="84"/>
        <v>23</v>
      </c>
      <c r="AJ228" s="412"/>
      <c r="AK228" s="412">
        <f t="shared" si="85"/>
        <v>46</v>
      </c>
      <c r="AL228" s="413"/>
      <c r="AS228" s="307">
        <f t="shared" si="80"/>
        <v>0</v>
      </c>
      <c r="AT228" s="307">
        <f t="shared" si="68"/>
        <v>387</v>
      </c>
      <c r="AU228" s="307">
        <f t="shared" si="69"/>
        <v>0</v>
      </c>
      <c r="AV228" s="307">
        <f t="shared" si="70"/>
        <v>0</v>
      </c>
      <c r="AW228" s="307">
        <f t="shared" si="71"/>
        <v>0</v>
      </c>
    </row>
    <row r="229" spans="1:50" s="414" customFormat="1" ht="36.75" hidden="1" customHeight="1" outlineLevel="1">
      <c r="A229" s="415" t="s">
        <v>2138</v>
      </c>
      <c r="B229" s="416" t="s">
        <v>2963</v>
      </c>
      <c r="C229" s="416"/>
      <c r="D229" s="411" t="s">
        <v>2954</v>
      </c>
      <c r="E229" s="411" t="s">
        <v>2021</v>
      </c>
      <c r="F229" s="411" t="s">
        <v>2964</v>
      </c>
      <c r="G229" s="411" t="s">
        <v>2625</v>
      </c>
      <c r="H229" s="411"/>
      <c r="I229" s="523">
        <f t="shared" si="81"/>
        <v>406</v>
      </c>
      <c r="J229" s="523">
        <v>342</v>
      </c>
      <c r="K229" s="523"/>
      <c r="L229" s="523">
        <v>23</v>
      </c>
      <c r="M229" s="523">
        <v>41</v>
      </c>
      <c r="N229" s="524"/>
      <c r="O229" s="523">
        <f t="shared" si="82"/>
        <v>406</v>
      </c>
      <c r="P229" s="523">
        <v>342</v>
      </c>
      <c r="Q229" s="523"/>
      <c r="R229" s="523">
        <v>23</v>
      </c>
      <c r="S229" s="523">
        <v>41</v>
      </c>
      <c r="T229" s="525"/>
      <c r="U229" s="525"/>
      <c r="V229" s="525"/>
      <c r="W229" s="525"/>
      <c r="X229" s="525"/>
      <c r="Y229" s="525"/>
      <c r="Z229" s="525">
        <v>406</v>
      </c>
      <c r="AA229" s="525">
        <v>342</v>
      </c>
      <c r="AB229" s="525">
        <v>0</v>
      </c>
      <c r="AC229" s="525">
        <v>23</v>
      </c>
      <c r="AD229" s="525"/>
      <c r="AE229" s="525">
        <v>41</v>
      </c>
      <c r="AF229" s="523">
        <f t="shared" si="83"/>
        <v>406</v>
      </c>
      <c r="AG229" s="523">
        <f t="shared" si="84"/>
        <v>342</v>
      </c>
      <c r="AH229" s="412">
        <f t="shared" si="84"/>
        <v>0</v>
      </c>
      <c r="AI229" s="412">
        <f t="shared" si="84"/>
        <v>23</v>
      </c>
      <c r="AJ229" s="412"/>
      <c r="AK229" s="412">
        <f t="shared" si="85"/>
        <v>41</v>
      </c>
      <c r="AL229" s="413"/>
      <c r="AS229" s="307">
        <f t="shared" si="80"/>
        <v>0</v>
      </c>
      <c r="AT229" s="307">
        <f t="shared" si="68"/>
        <v>342</v>
      </c>
      <c r="AU229" s="307">
        <f t="shared" si="69"/>
        <v>0</v>
      </c>
      <c r="AV229" s="307">
        <f t="shared" si="70"/>
        <v>0</v>
      </c>
      <c r="AW229" s="307">
        <f t="shared" si="71"/>
        <v>0</v>
      </c>
    </row>
    <row r="230" spans="1:50" s="414" customFormat="1" ht="36.75" hidden="1" customHeight="1" outlineLevel="1">
      <c r="A230" s="415" t="s">
        <v>2138</v>
      </c>
      <c r="B230" s="416" t="s">
        <v>2965</v>
      </c>
      <c r="C230" s="416"/>
      <c r="D230" s="411" t="s">
        <v>2954</v>
      </c>
      <c r="E230" s="411" t="s">
        <v>2021</v>
      </c>
      <c r="F230" s="411" t="s">
        <v>2966</v>
      </c>
      <c r="G230" s="411" t="s">
        <v>2625</v>
      </c>
      <c r="H230" s="417"/>
      <c r="I230" s="523">
        <f t="shared" si="81"/>
        <v>318</v>
      </c>
      <c r="J230" s="526">
        <v>270</v>
      </c>
      <c r="K230" s="526"/>
      <c r="L230" s="526">
        <v>16</v>
      </c>
      <c r="M230" s="526">
        <v>32</v>
      </c>
      <c r="N230" s="527"/>
      <c r="O230" s="523">
        <f t="shared" si="82"/>
        <v>318</v>
      </c>
      <c r="P230" s="526">
        <v>270</v>
      </c>
      <c r="Q230" s="526"/>
      <c r="R230" s="526">
        <v>16</v>
      </c>
      <c r="S230" s="526">
        <v>32</v>
      </c>
      <c r="T230" s="528"/>
      <c r="U230" s="528"/>
      <c r="V230" s="528"/>
      <c r="W230" s="528"/>
      <c r="X230" s="528"/>
      <c r="Y230" s="528"/>
      <c r="Z230" s="528">
        <v>318</v>
      </c>
      <c r="AA230" s="528">
        <v>270</v>
      </c>
      <c r="AB230" s="528">
        <v>0</v>
      </c>
      <c r="AC230" s="528">
        <v>16</v>
      </c>
      <c r="AD230" s="528"/>
      <c r="AE230" s="528">
        <v>32</v>
      </c>
      <c r="AF230" s="523">
        <f t="shared" si="83"/>
        <v>318</v>
      </c>
      <c r="AG230" s="523">
        <f t="shared" si="84"/>
        <v>270</v>
      </c>
      <c r="AH230" s="412">
        <f t="shared" si="84"/>
        <v>0</v>
      </c>
      <c r="AI230" s="412">
        <f t="shared" si="84"/>
        <v>16</v>
      </c>
      <c r="AJ230" s="412"/>
      <c r="AK230" s="412">
        <f t="shared" si="85"/>
        <v>32</v>
      </c>
      <c r="AL230" s="413"/>
      <c r="AS230" s="307">
        <f t="shared" si="80"/>
        <v>0</v>
      </c>
      <c r="AT230" s="307">
        <f t="shared" si="68"/>
        <v>270</v>
      </c>
      <c r="AU230" s="307">
        <f t="shared" si="69"/>
        <v>0</v>
      </c>
      <c r="AV230" s="307">
        <f t="shared" si="70"/>
        <v>0</v>
      </c>
      <c r="AW230" s="307">
        <f t="shared" si="71"/>
        <v>0</v>
      </c>
    </row>
    <row r="231" spans="1:50" s="414" customFormat="1" ht="36.75" hidden="1" customHeight="1" outlineLevel="1">
      <c r="A231" s="415" t="s">
        <v>2138</v>
      </c>
      <c r="B231" s="416" t="s">
        <v>2967</v>
      </c>
      <c r="C231" s="416"/>
      <c r="D231" s="411" t="s">
        <v>2954</v>
      </c>
      <c r="E231" s="411" t="s">
        <v>2021</v>
      </c>
      <c r="F231" s="411" t="s">
        <v>2860</v>
      </c>
      <c r="G231" s="411" t="s">
        <v>2625</v>
      </c>
      <c r="H231" s="417"/>
      <c r="I231" s="523">
        <f t="shared" si="81"/>
        <v>415</v>
      </c>
      <c r="J231" s="526">
        <v>351</v>
      </c>
      <c r="K231" s="526"/>
      <c r="L231" s="526">
        <v>22</v>
      </c>
      <c r="M231" s="526">
        <v>42</v>
      </c>
      <c r="N231" s="527"/>
      <c r="O231" s="523">
        <f t="shared" si="82"/>
        <v>415</v>
      </c>
      <c r="P231" s="526">
        <v>351</v>
      </c>
      <c r="Q231" s="526"/>
      <c r="R231" s="526">
        <v>22</v>
      </c>
      <c r="S231" s="526">
        <v>42</v>
      </c>
      <c r="T231" s="528"/>
      <c r="U231" s="528"/>
      <c r="V231" s="528"/>
      <c r="W231" s="528"/>
      <c r="X231" s="528"/>
      <c r="Y231" s="528"/>
      <c r="Z231" s="528">
        <v>415</v>
      </c>
      <c r="AA231" s="528">
        <v>351</v>
      </c>
      <c r="AB231" s="528">
        <v>0</v>
      </c>
      <c r="AC231" s="528">
        <v>22</v>
      </c>
      <c r="AD231" s="528"/>
      <c r="AE231" s="528">
        <v>42</v>
      </c>
      <c r="AF231" s="523">
        <f t="shared" si="83"/>
        <v>415</v>
      </c>
      <c r="AG231" s="523">
        <f t="shared" si="84"/>
        <v>351</v>
      </c>
      <c r="AH231" s="412">
        <f t="shared" si="84"/>
        <v>0</v>
      </c>
      <c r="AI231" s="412">
        <f t="shared" si="84"/>
        <v>22</v>
      </c>
      <c r="AJ231" s="412"/>
      <c r="AK231" s="412">
        <f t="shared" si="85"/>
        <v>42</v>
      </c>
      <c r="AL231" s="413"/>
      <c r="AS231" s="307">
        <f t="shared" si="80"/>
        <v>0</v>
      </c>
      <c r="AT231" s="307">
        <f t="shared" si="68"/>
        <v>351</v>
      </c>
      <c r="AU231" s="307">
        <f t="shared" si="69"/>
        <v>0</v>
      </c>
      <c r="AV231" s="307">
        <f t="shared" si="70"/>
        <v>0</v>
      </c>
      <c r="AW231" s="307">
        <f t="shared" si="71"/>
        <v>0</v>
      </c>
    </row>
    <row r="232" spans="1:50" s="336" customFormat="1" ht="30" customHeight="1" collapsed="1">
      <c r="A232" s="332" t="s">
        <v>1949</v>
      </c>
      <c r="B232" s="333" t="s">
        <v>1961</v>
      </c>
      <c r="C232" s="333"/>
      <c r="D232" s="333"/>
      <c r="E232" s="334"/>
      <c r="F232" s="334"/>
      <c r="G232" s="334"/>
      <c r="H232" s="334"/>
      <c r="I232" s="487">
        <f>I233+I246</f>
        <v>93674.149086333331</v>
      </c>
      <c r="J232" s="487">
        <f>J233+J246</f>
        <v>81987.615210000004</v>
      </c>
      <c r="K232" s="487">
        <f>K233+K246</f>
        <v>0</v>
      </c>
      <c r="L232" s="487">
        <f>L233+L246</f>
        <v>8272.1666666666661</v>
      </c>
      <c r="M232" s="487">
        <f>M233+M246</f>
        <v>375.16666666666669</v>
      </c>
      <c r="N232" s="488"/>
      <c r="O232" s="487">
        <f t="shared" ref="O232:AC232" si="86">O233+O246</f>
        <v>44293.333333333328</v>
      </c>
      <c r="P232" s="487">
        <f t="shared" si="86"/>
        <v>43562</v>
      </c>
      <c r="Q232" s="487">
        <f t="shared" si="86"/>
        <v>0</v>
      </c>
      <c r="R232" s="487">
        <f t="shared" si="86"/>
        <v>355.16666666666669</v>
      </c>
      <c r="S232" s="487">
        <f t="shared" si="86"/>
        <v>375.16666666666669</v>
      </c>
      <c r="T232" s="487">
        <f t="shared" si="86"/>
        <v>12793</v>
      </c>
      <c r="U232" s="487">
        <f t="shared" si="86"/>
        <v>5206</v>
      </c>
      <c r="V232" s="487">
        <f t="shared" si="86"/>
        <v>7587</v>
      </c>
      <c r="W232" s="487">
        <f t="shared" si="86"/>
        <v>12791.995999999999</v>
      </c>
      <c r="X232" s="487">
        <f t="shared" si="86"/>
        <v>5204.9960000000001</v>
      </c>
      <c r="Y232" s="487">
        <f t="shared" si="86"/>
        <v>7587</v>
      </c>
      <c r="Z232" s="487">
        <f t="shared" si="86"/>
        <v>61805.333333333328</v>
      </c>
      <c r="AA232" s="487">
        <f t="shared" si="86"/>
        <v>61074.999999999993</v>
      </c>
      <c r="AB232" s="487">
        <f t="shared" si="86"/>
        <v>0</v>
      </c>
      <c r="AC232" s="487">
        <f t="shared" si="86"/>
        <v>355.16666666666669</v>
      </c>
      <c r="AD232" s="487"/>
      <c r="AE232" s="487">
        <f>AE233+AE246</f>
        <v>375.16666666666669</v>
      </c>
      <c r="AF232" s="487">
        <f>AF233+AF246</f>
        <v>61805.333333333328</v>
      </c>
      <c r="AG232" s="487">
        <f>AG233+AG246</f>
        <v>61074.999999999993</v>
      </c>
      <c r="AH232" s="335">
        <f>AH233+AH246</f>
        <v>0</v>
      </c>
      <c r="AI232" s="335">
        <f>AI233+AI246</f>
        <v>355.16666666666669</v>
      </c>
      <c r="AJ232" s="335"/>
      <c r="AK232" s="335">
        <f>AK233+AK246</f>
        <v>375.16666666666669</v>
      </c>
      <c r="AL232" s="332"/>
      <c r="AS232" s="307">
        <f t="shared" si="80"/>
        <v>19076.819753000003</v>
      </c>
      <c r="AT232" s="307">
        <f t="shared" si="68"/>
        <v>61075</v>
      </c>
      <c r="AU232" s="307">
        <f t="shared" si="69"/>
        <v>0</v>
      </c>
      <c r="AV232" s="307">
        <f t="shared" si="70"/>
        <v>20912.615210000011</v>
      </c>
      <c r="AW232" s="307">
        <f t="shared" si="71"/>
        <v>31868.815753000003</v>
      </c>
    </row>
    <row r="233" spans="1:50" s="342" customFormat="1" ht="30" customHeight="1">
      <c r="A233" s="337" t="s">
        <v>2327</v>
      </c>
      <c r="B233" s="338" t="s">
        <v>2328</v>
      </c>
      <c r="C233" s="338"/>
      <c r="D233" s="339"/>
      <c r="E233" s="340"/>
      <c r="F233" s="340"/>
      <c r="G233" s="340"/>
      <c r="H233" s="340"/>
      <c r="I233" s="489">
        <f>I234</f>
        <v>49424.200542999999</v>
      </c>
      <c r="J233" s="489">
        <f>J234</f>
        <v>38468</v>
      </c>
      <c r="K233" s="489">
        <f>K234</f>
        <v>0</v>
      </c>
      <c r="L233" s="489">
        <f>L234</f>
        <v>7917</v>
      </c>
      <c r="M233" s="489">
        <f>M234</f>
        <v>0</v>
      </c>
      <c r="N233" s="490"/>
      <c r="O233" s="489">
        <f t="shared" ref="O233:AC233" si="87">O234</f>
        <v>0</v>
      </c>
      <c r="P233" s="489">
        <f t="shared" si="87"/>
        <v>0</v>
      </c>
      <c r="Q233" s="489">
        <f t="shared" si="87"/>
        <v>0</v>
      </c>
      <c r="R233" s="489">
        <f t="shared" si="87"/>
        <v>0</v>
      </c>
      <c r="S233" s="489">
        <f t="shared" si="87"/>
        <v>0</v>
      </c>
      <c r="T233" s="489">
        <f t="shared" si="87"/>
        <v>12793</v>
      </c>
      <c r="U233" s="489">
        <f t="shared" si="87"/>
        <v>5206</v>
      </c>
      <c r="V233" s="489">
        <f t="shared" si="87"/>
        <v>7587</v>
      </c>
      <c r="W233" s="489">
        <f t="shared" si="87"/>
        <v>12791.995999999999</v>
      </c>
      <c r="X233" s="489">
        <f t="shared" si="87"/>
        <v>5204.9960000000001</v>
      </c>
      <c r="Y233" s="489">
        <f t="shared" si="87"/>
        <v>7587</v>
      </c>
      <c r="Z233" s="489">
        <f t="shared" si="87"/>
        <v>20823.383699999998</v>
      </c>
      <c r="AA233" s="489">
        <f t="shared" si="87"/>
        <v>20823.383699999998</v>
      </c>
      <c r="AB233" s="489">
        <f t="shared" si="87"/>
        <v>0</v>
      </c>
      <c r="AC233" s="489">
        <f t="shared" si="87"/>
        <v>0</v>
      </c>
      <c r="AD233" s="489"/>
      <c r="AE233" s="489">
        <f>AE234</f>
        <v>0</v>
      </c>
      <c r="AF233" s="489">
        <f>AF234</f>
        <v>20823.383699999998</v>
      </c>
      <c r="AG233" s="489">
        <f>AG234</f>
        <v>20823.383699999998</v>
      </c>
      <c r="AH233" s="348">
        <f>AH234</f>
        <v>0</v>
      </c>
      <c r="AI233" s="341">
        <f>AI234</f>
        <v>0</v>
      </c>
      <c r="AJ233" s="341"/>
      <c r="AK233" s="341">
        <f>AK234</f>
        <v>0</v>
      </c>
      <c r="AL233" s="329"/>
      <c r="AS233" s="307">
        <f t="shared" si="80"/>
        <v>15808.820843000001</v>
      </c>
      <c r="AT233" s="307">
        <f t="shared" si="68"/>
        <v>20823.383699999998</v>
      </c>
      <c r="AU233" s="307">
        <f t="shared" si="69"/>
        <v>0</v>
      </c>
      <c r="AV233" s="307">
        <f t="shared" si="70"/>
        <v>17644.616300000002</v>
      </c>
      <c r="AW233" s="307">
        <f t="shared" si="71"/>
        <v>28600.816843000001</v>
      </c>
    </row>
    <row r="234" spans="1:50" s="336" customFormat="1" ht="30" customHeight="1">
      <c r="A234" s="343" t="s">
        <v>2126</v>
      </c>
      <c r="B234" s="399" t="s">
        <v>2329</v>
      </c>
      <c r="C234" s="418"/>
      <c r="D234" s="419"/>
      <c r="E234" s="362"/>
      <c r="F234" s="347"/>
      <c r="G234" s="347"/>
      <c r="H234" s="347"/>
      <c r="I234" s="491">
        <f>SUM(I235:I245)</f>
        <v>49424.200542999999</v>
      </c>
      <c r="J234" s="491">
        <f>SUM(J235:J245)</f>
        <v>38468</v>
      </c>
      <c r="K234" s="491">
        <f>SUM(K235:K245)</f>
        <v>0</v>
      </c>
      <c r="L234" s="491">
        <f>SUM(L235:L245)</f>
        <v>7917</v>
      </c>
      <c r="M234" s="491">
        <f>SUM(M235:M245)</f>
        <v>0</v>
      </c>
      <c r="N234" s="492"/>
      <c r="O234" s="491">
        <f t="shared" ref="O234:AC234" si="88">SUM(O235:O245)</f>
        <v>0</v>
      </c>
      <c r="P234" s="491">
        <f t="shared" si="88"/>
        <v>0</v>
      </c>
      <c r="Q234" s="491">
        <f t="shared" si="88"/>
        <v>0</v>
      </c>
      <c r="R234" s="491">
        <f t="shared" si="88"/>
        <v>0</v>
      </c>
      <c r="S234" s="491">
        <f t="shared" si="88"/>
        <v>0</v>
      </c>
      <c r="T234" s="491">
        <f t="shared" si="88"/>
        <v>12793</v>
      </c>
      <c r="U234" s="491">
        <f t="shared" si="88"/>
        <v>5206</v>
      </c>
      <c r="V234" s="491">
        <f t="shared" si="88"/>
        <v>7587</v>
      </c>
      <c r="W234" s="491">
        <f t="shared" si="88"/>
        <v>12791.995999999999</v>
      </c>
      <c r="X234" s="491">
        <f t="shared" si="88"/>
        <v>5204.9960000000001</v>
      </c>
      <c r="Y234" s="491">
        <f t="shared" si="88"/>
        <v>7587</v>
      </c>
      <c r="Z234" s="491">
        <f t="shared" si="88"/>
        <v>20823.383699999998</v>
      </c>
      <c r="AA234" s="491">
        <f t="shared" si="88"/>
        <v>20823.383699999998</v>
      </c>
      <c r="AB234" s="491">
        <f t="shared" si="88"/>
        <v>0</v>
      </c>
      <c r="AC234" s="491">
        <f t="shared" si="88"/>
        <v>0</v>
      </c>
      <c r="AD234" s="491"/>
      <c r="AE234" s="491">
        <f>SUM(AE235:AE245)</f>
        <v>0</v>
      </c>
      <c r="AF234" s="491">
        <f>SUM(AF235:AF245)</f>
        <v>20823.383699999998</v>
      </c>
      <c r="AG234" s="491">
        <f>SUM(AG235:AG245)</f>
        <v>20823.383699999998</v>
      </c>
      <c r="AH234" s="348">
        <f>SUM(AH235:AH245)</f>
        <v>0</v>
      </c>
      <c r="AI234" s="348">
        <f>SUM(AI235:AI245)</f>
        <v>0</v>
      </c>
      <c r="AJ234" s="348"/>
      <c r="AK234" s="348">
        <f>SUM(AK235:AK245)</f>
        <v>0</v>
      </c>
      <c r="AL234" s="348"/>
      <c r="AS234" s="307">
        <f t="shared" si="80"/>
        <v>15808.820843000001</v>
      </c>
      <c r="AT234" s="307">
        <f t="shared" si="68"/>
        <v>20823.383699999998</v>
      </c>
      <c r="AU234" s="307">
        <f t="shared" si="69"/>
        <v>0</v>
      </c>
      <c r="AV234" s="307">
        <f t="shared" si="70"/>
        <v>17644.616300000002</v>
      </c>
      <c r="AW234" s="307">
        <f t="shared" si="71"/>
        <v>28600.816843000001</v>
      </c>
    </row>
    <row r="235" spans="1:50" s="420" customFormat="1" ht="30" customHeight="1">
      <c r="A235" s="390" t="s">
        <v>2330</v>
      </c>
      <c r="B235" s="369" t="s">
        <v>2968</v>
      </c>
      <c r="C235" s="369"/>
      <c r="D235" s="363" t="s">
        <v>2969</v>
      </c>
      <c r="E235" s="362" t="s">
        <v>2970</v>
      </c>
      <c r="F235" s="362" t="s">
        <v>2971</v>
      </c>
      <c r="G235" s="362" t="s">
        <v>2761</v>
      </c>
      <c r="H235" s="362" t="s">
        <v>2972</v>
      </c>
      <c r="I235" s="495">
        <v>4972.986774</v>
      </c>
      <c r="J235" s="495">
        <v>986</v>
      </c>
      <c r="K235" s="495"/>
      <c r="L235" s="495">
        <v>3987</v>
      </c>
      <c r="M235" s="495"/>
      <c r="N235" s="497"/>
      <c r="O235" s="495"/>
      <c r="P235" s="495"/>
      <c r="Q235" s="495"/>
      <c r="R235" s="495"/>
      <c r="S235" s="495"/>
      <c r="T235" s="495">
        <v>4273</v>
      </c>
      <c r="U235" s="495">
        <v>476</v>
      </c>
      <c r="V235" s="495">
        <v>3797</v>
      </c>
      <c r="W235" s="495">
        <v>4273</v>
      </c>
      <c r="X235" s="495">
        <v>476</v>
      </c>
      <c r="Y235" s="495">
        <v>3797</v>
      </c>
      <c r="Z235" s="495">
        <f>SUM(AA235:AE235)</f>
        <v>510</v>
      </c>
      <c r="AA235" s="495">
        <v>510</v>
      </c>
      <c r="AB235" s="495"/>
      <c r="AC235" s="495"/>
      <c r="AD235" s="495"/>
      <c r="AE235" s="495"/>
      <c r="AF235" s="495">
        <f>SUM(AG235:AK235)</f>
        <v>510</v>
      </c>
      <c r="AG235" s="495">
        <v>510</v>
      </c>
      <c r="AH235" s="354"/>
      <c r="AI235" s="354"/>
      <c r="AJ235" s="354"/>
      <c r="AK235" s="354"/>
      <c r="AL235" s="354"/>
      <c r="AS235" s="331">
        <f t="shared" si="80"/>
        <v>189.98677399999997</v>
      </c>
      <c r="AT235" s="331">
        <f t="shared" si="68"/>
        <v>510</v>
      </c>
      <c r="AU235" s="331">
        <f t="shared" si="69"/>
        <v>0</v>
      </c>
      <c r="AV235" s="331">
        <f t="shared" si="70"/>
        <v>476</v>
      </c>
      <c r="AW235" s="331">
        <f t="shared" si="71"/>
        <v>4462.986774</v>
      </c>
    </row>
    <row r="236" spans="1:50" s="420" customFormat="1" ht="40.5" customHeight="1">
      <c r="A236" s="390" t="s">
        <v>2337</v>
      </c>
      <c r="B236" s="369" t="s">
        <v>2973</v>
      </c>
      <c r="C236" s="369"/>
      <c r="D236" s="363" t="s">
        <v>2969</v>
      </c>
      <c r="E236" s="362" t="s">
        <v>2974</v>
      </c>
      <c r="F236" s="362" t="s">
        <v>2971</v>
      </c>
      <c r="G236" s="362" t="s">
        <v>2761</v>
      </c>
      <c r="H236" s="362" t="s">
        <v>2975</v>
      </c>
      <c r="I236" s="495">
        <v>4975.213769</v>
      </c>
      <c r="J236" s="495">
        <v>1045</v>
      </c>
      <c r="K236" s="495"/>
      <c r="L236" s="495">
        <v>3930</v>
      </c>
      <c r="M236" s="495"/>
      <c r="N236" s="497"/>
      <c r="O236" s="495"/>
      <c r="P236" s="495"/>
      <c r="Q236" s="495"/>
      <c r="R236" s="495"/>
      <c r="S236" s="495"/>
      <c r="T236" s="495">
        <v>4290</v>
      </c>
      <c r="U236" s="495">
        <v>500</v>
      </c>
      <c r="V236" s="495">
        <v>3790</v>
      </c>
      <c r="W236" s="495">
        <v>4290</v>
      </c>
      <c r="X236" s="495">
        <v>500</v>
      </c>
      <c r="Y236" s="495">
        <v>3790</v>
      </c>
      <c r="Z236" s="495">
        <f>SUM(AA236:AE236)</f>
        <v>545</v>
      </c>
      <c r="AA236" s="495">
        <v>545</v>
      </c>
      <c r="AB236" s="495"/>
      <c r="AC236" s="495"/>
      <c r="AD236" s="495"/>
      <c r="AE236" s="495"/>
      <c r="AF236" s="495">
        <f>SUM(AG236:AK236)</f>
        <v>545</v>
      </c>
      <c r="AG236" s="495">
        <v>545</v>
      </c>
      <c r="AH236" s="354"/>
      <c r="AI236" s="354"/>
      <c r="AJ236" s="354"/>
      <c r="AK236" s="354"/>
      <c r="AL236" s="354"/>
      <c r="AS236" s="331">
        <f t="shared" si="80"/>
        <v>140.21376899999996</v>
      </c>
      <c r="AT236" s="331">
        <f t="shared" si="68"/>
        <v>545</v>
      </c>
      <c r="AU236" s="331">
        <f t="shared" si="69"/>
        <v>0</v>
      </c>
      <c r="AV236" s="331">
        <f t="shared" si="70"/>
        <v>500</v>
      </c>
      <c r="AW236" s="331">
        <f t="shared" si="71"/>
        <v>4430.213769</v>
      </c>
    </row>
    <row r="237" spans="1:50" s="420" customFormat="1" ht="30" customHeight="1">
      <c r="A237" s="390" t="s">
        <v>2372</v>
      </c>
      <c r="B237" s="369" t="s">
        <v>1170</v>
      </c>
      <c r="C237" s="369"/>
      <c r="D237" s="362" t="s">
        <v>1171</v>
      </c>
      <c r="E237" s="362" t="s">
        <v>2179</v>
      </c>
      <c r="F237" s="362" t="s">
        <v>1172</v>
      </c>
      <c r="G237" s="363" t="s">
        <v>2919</v>
      </c>
      <c r="H237" s="362" t="s">
        <v>1173</v>
      </c>
      <c r="I237" s="498">
        <f>J237</f>
        <v>5999</v>
      </c>
      <c r="J237" s="498">
        <v>5999</v>
      </c>
      <c r="K237" s="498"/>
      <c r="L237" s="498">
        <v>0</v>
      </c>
      <c r="M237" s="498"/>
      <c r="N237" s="497"/>
      <c r="O237" s="498"/>
      <c r="P237" s="498"/>
      <c r="Q237" s="498"/>
      <c r="R237" s="498"/>
      <c r="S237" s="498"/>
      <c r="T237" s="495">
        <v>4230</v>
      </c>
      <c r="U237" s="495">
        <v>4230</v>
      </c>
      <c r="V237" s="495"/>
      <c r="W237" s="495">
        <v>4228.9960000000001</v>
      </c>
      <c r="X237" s="495">
        <v>4228.9960000000001</v>
      </c>
      <c r="Y237" s="495"/>
      <c r="Z237" s="495">
        <v>1769</v>
      </c>
      <c r="AA237" s="495">
        <v>1769</v>
      </c>
      <c r="AB237" s="495"/>
      <c r="AC237" s="495"/>
      <c r="AD237" s="495"/>
      <c r="AE237" s="495"/>
      <c r="AF237" s="495">
        <f>SUM(AG237:AK237)</f>
        <v>1769</v>
      </c>
      <c r="AG237" s="495">
        <v>1769</v>
      </c>
      <c r="AH237" s="354"/>
      <c r="AI237" s="354"/>
      <c r="AJ237" s="354"/>
      <c r="AK237" s="354"/>
      <c r="AL237" s="354"/>
      <c r="AS237" s="331">
        <f t="shared" si="80"/>
        <v>1.0039999999999054</v>
      </c>
      <c r="AT237" s="331">
        <f t="shared" si="68"/>
        <v>1769</v>
      </c>
      <c r="AU237" s="331">
        <f t="shared" si="69"/>
        <v>0</v>
      </c>
      <c r="AV237" s="331">
        <f t="shared" si="70"/>
        <v>4230</v>
      </c>
      <c r="AW237" s="331">
        <f t="shared" si="71"/>
        <v>4230</v>
      </c>
      <c r="AX237" s="420">
        <f>J237-U237</f>
        <v>1769</v>
      </c>
    </row>
    <row r="238" spans="1:50" s="365" customFormat="1" ht="40.5" customHeight="1">
      <c r="A238" s="390" t="s">
        <v>2534</v>
      </c>
      <c r="B238" s="369" t="s">
        <v>1174</v>
      </c>
      <c r="C238" s="369"/>
      <c r="D238" s="362" t="s">
        <v>1171</v>
      </c>
      <c r="E238" s="362" t="s">
        <v>1175</v>
      </c>
      <c r="F238" s="362" t="s">
        <v>1176</v>
      </c>
      <c r="G238" s="362" t="s">
        <v>1177</v>
      </c>
      <c r="H238" s="362" t="s">
        <v>1178</v>
      </c>
      <c r="I238" s="495">
        <v>3466</v>
      </c>
      <c r="J238" s="495">
        <v>1427</v>
      </c>
      <c r="K238" s="495"/>
      <c r="L238" s="495"/>
      <c r="M238" s="495"/>
      <c r="N238" s="497"/>
      <c r="O238" s="495"/>
      <c r="P238" s="495"/>
      <c r="Q238" s="495"/>
      <c r="R238" s="495"/>
      <c r="S238" s="495"/>
      <c r="T238" s="495"/>
      <c r="U238" s="495"/>
      <c r="V238" s="495"/>
      <c r="W238" s="508"/>
      <c r="X238" s="508"/>
      <c r="Y238" s="508"/>
      <c r="Z238" s="508">
        <v>1407.2360000000001</v>
      </c>
      <c r="AA238" s="508">
        <v>1407.2360000000001</v>
      </c>
      <c r="AB238" s="508"/>
      <c r="AC238" s="508"/>
      <c r="AD238" s="508"/>
      <c r="AE238" s="508"/>
      <c r="AF238" s="508">
        <v>1407.2360000000001</v>
      </c>
      <c r="AG238" s="508">
        <v>1407.2360000000001</v>
      </c>
      <c r="AH238" s="369"/>
      <c r="AI238" s="369"/>
      <c r="AJ238" s="369"/>
      <c r="AK238" s="369"/>
      <c r="AL238" s="362" t="s">
        <v>2742</v>
      </c>
      <c r="AS238" s="331">
        <f t="shared" si="80"/>
        <v>2058.7640000000001</v>
      </c>
      <c r="AT238" s="331">
        <f t="shared" si="68"/>
        <v>1407.2360000000001</v>
      </c>
      <c r="AU238" s="331">
        <f t="shared" si="69"/>
        <v>0</v>
      </c>
      <c r="AV238" s="331">
        <f t="shared" si="70"/>
        <v>19.763999999999896</v>
      </c>
      <c r="AW238" s="331">
        <f t="shared" si="71"/>
        <v>2058.7640000000001</v>
      </c>
    </row>
    <row r="239" spans="1:50" s="365" customFormat="1" ht="40.5" customHeight="1">
      <c r="A239" s="390" t="s">
        <v>2538</v>
      </c>
      <c r="B239" s="369" t="s">
        <v>1179</v>
      </c>
      <c r="C239" s="369"/>
      <c r="D239" s="362" t="s">
        <v>1171</v>
      </c>
      <c r="E239" s="362" t="s">
        <v>1961</v>
      </c>
      <c r="F239" s="362" t="s">
        <v>1180</v>
      </c>
      <c r="G239" s="362" t="s">
        <v>1177</v>
      </c>
      <c r="H239" s="362" t="s">
        <v>1181</v>
      </c>
      <c r="I239" s="495">
        <v>1692</v>
      </c>
      <c r="J239" s="495">
        <v>1292</v>
      </c>
      <c r="K239" s="495"/>
      <c r="L239" s="495"/>
      <c r="M239" s="495"/>
      <c r="N239" s="497"/>
      <c r="O239" s="495"/>
      <c r="P239" s="495"/>
      <c r="Q239" s="495"/>
      <c r="R239" s="495"/>
      <c r="S239" s="495"/>
      <c r="T239" s="495"/>
      <c r="U239" s="495"/>
      <c r="V239" s="495"/>
      <c r="W239" s="508"/>
      <c r="X239" s="508"/>
      <c r="Y239" s="508"/>
      <c r="Z239" s="508">
        <v>1137.271</v>
      </c>
      <c r="AA239" s="508">
        <v>1137.271</v>
      </c>
      <c r="AB239" s="508"/>
      <c r="AC239" s="508"/>
      <c r="AD239" s="508"/>
      <c r="AE239" s="508"/>
      <c r="AF239" s="508">
        <v>1137.271</v>
      </c>
      <c r="AG239" s="508">
        <v>1137.271</v>
      </c>
      <c r="AH239" s="369"/>
      <c r="AI239" s="369"/>
      <c r="AJ239" s="369"/>
      <c r="AK239" s="369"/>
      <c r="AL239" s="362" t="s">
        <v>2742</v>
      </c>
      <c r="AS239" s="331">
        <f t="shared" si="80"/>
        <v>554.72900000000004</v>
      </c>
      <c r="AT239" s="331">
        <f t="shared" si="68"/>
        <v>1137.271</v>
      </c>
      <c r="AU239" s="331">
        <f t="shared" si="69"/>
        <v>0</v>
      </c>
      <c r="AV239" s="331">
        <f t="shared" si="70"/>
        <v>154.72900000000004</v>
      </c>
      <c r="AW239" s="331">
        <f t="shared" si="71"/>
        <v>554.72900000000004</v>
      </c>
    </row>
    <row r="240" spans="1:50" s="365" customFormat="1" ht="40.5" customHeight="1">
      <c r="A240" s="390" t="s">
        <v>2558</v>
      </c>
      <c r="B240" s="369" t="s">
        <v>1182</v>
      </c>
      <c r="C240" s="369"/>
      <c r="D240" s="362" t="s">
        <v>1171</v>
      </c>
      <c r="E240" s="362" t="s">
        <v>1961</v>
      </c>
      <c r="F240" s="362" t="s">
        <v>1183</v>
      </c>
      <c r="G240" s="362" t="s">
        <v>1177</v>
      </c>
      <c r="H240" s="362" t="s">
        <v>1184</v>
      </c>
      <c r="I240" s="495">
        <v>1513</v>
      </c>
      <c r="J240" s="495">
        <v>1213</v>
      </c>
      <c r="K240" s="495"/>
      <c r="L240" s="495"/>
      <c r="M240" s="495"/>
      <c r="N240" s="497"/>
      <c r="O240" s="495"/>
      <c r="P240" s="495"/>
      <c r="Q240" s="495"/>
      <c r="R240" s="495"/>
      <c r="S240" s="495"/>
      <c r="T240" s="495"/>
      <c r="U240" s="495"/>
      <c r="V240" s="495"/>
      <c r="W240" s="508"/>
      <c r="X240" s="508"/>
      <c r="Y240" s="508"/>
      <c r="Z240" s="508">
        <v>1167.6410000000001</v>
      </c>
      <c r="AA240" s="508">
        <v>1167.6410000000001</v>
      </c>
      <c r="AB240" s="508"/>
      <c r="AC240" s="508"/>
      <c r="AD240" s="508"/>
      <c r="AE240" s="508"/>
      <c r="AF240" s="508">
        <v>1167.6410000000001</v>
      </c>
      <c r="AG240" s="508">
        <v>1167.6410000000001</v>
      </c>
      <c r="AH240" s="369"/>
      <c r="AI240" s="369"/>
      <c r="AJ240" s="369"/>
      <c r="AK240" s="369"/>
      <c r="AL240" s="362" t="s">
        <v>2742</v>
      </c>
      <c r="AS240" s="331">
        <f t="shared" si="80"/>
        <v>345.35899999999992</v>
      </c>
      <c r="AT240" s="331">
        <f t="shared" si="68"/>
        <v>1167.6410000000001</v>
      </c>
      <c r="AU240" s="331">
        <f t="shared" si="69"/>
        <v>0</v>
      </c>
      <c r="AV240" s="331">
        <f t="shared" si="70"/>
        <v>45.358999999999924</v>
      </c>
      <c r="AW240" s="331">
        <f t="shared" si="71"/>
        <v>345.35899999999992</v>
      </c>
    </row>
    <row r="241" spans="1:49" s="365" customFormat="1" ht="40.5" customHeight="1">
      <c r="A241" s="390" t="s">
        <v>2562</v>
      </c>
      <c r="B241" s="369" t="s">
        <v>1185</v>
      </c>
      <c r="C241" s="369"/>
      <c r="D241" s="362" t="s">
        <v>1171</v>
      </c>
      <c r="E241" s="362" t="s">
        <v>1175</v>
      </c>
      <c r="F241" s="362" t="s">
        <v>1186</v>
      </c>
      <c r="G241" s="362" t="s">
        <v>1177</v>
      </c>
      <c r="H241" s="362" t="s">
        <v>1187</v>
      </c>
      <c r="I241" s="495">
        <v>1975</v>
      </c>
      <c r="J241" s="495">
        <v>1675</v>
      </c>
      <c r="K241" s="495"/>
      <c r="L241" s="495"/>
      <c r="M241" s="495"/>
      <c r="N241" s="497"/>
      <c r="O241" s="495"/>
      <c r="P241" s="495"/>
      <c r="Q241" s="495"/>
      <c r="R241" s="495"/>
      <c r="S241" s="495"/>
      <c r="T241" s="495"/>
      <c r="U241" s="495"/>
      <c r="V241" s="495"/>
      <c r="W241" s="508"/>
      <c r="X241" s="508"/>
      <c r="Y241" s="508"/>
      <c r="Z241" s="508">
        <v>1586.5719999999999</v>
      </c>
      <c r="AA241" s="508">
        <v>1586.5719999999999</v>
      </c>
      <c r="AB241" s="508"/>
      <c r="AC241" s="508"/>
      <c r="AD241" s="508"/>
      <c r="AE241" s="508"/>
      <c r="AF241" s="508">
        <v>1586.5719999999999</v>
      </c>
      <c r="AG241" s="508">
        <v>1586.5719999999999</v>
      </c>
      <c r="AH241" s="369"/>
      <c r="AI241" s="369"/>
      <c r="AJ241" s="369"/>
      <c r="AK241" s="369"/>
      <c r="AL241" s="362" t="s">
        <v>2742</v>
      </c>
      <c r="AS241" s="331">
        <f t="shared" si="80"/>
        <v>388.42800000000011</v>
      </c>
      <c r="AT241" s="331">
        <f t="shared" si="68"/>
        <v>1586.5719999999999</v>
      </c>
      <c r="AU241" s="331">
        <f t="shared" si="69"/>
        <v>0</v>
      </c>
      <c r="AV241" s="331">
        <f t="shared" si="70"/>
        <v>88.428000000000111</v>
      </c>
      <c r="AW241" s="331">
        <f t="shared" si="71"/>
        <v>388.42800000000011</v>
      </c>
    </row>
    <row r="242" spans="1:49" s="365" customFormat="1" ht="40.5" customHeight="1">
      <c r="A242" s="390" t="s">
        <v>2566</v>
      </c>
      <c r="B242" s="369" t="s">
        <v>1188</v>
      </c>
      <c r="C242" s="369"/>
      <c r="D242" s="362" t="s">
        <v>1171</v>
      </c>
      <c r="E242" s="362" t="s">
        <v>1189</v>
      </c>
      <c r="F242" s="362" t="s">
        <v>1190</v>
      </c>
      <c r="G242" s="362" t="s">
        <v>2740</v>
      </c>
      <c r="H242" s="362" t="s">
        <v>1191</v>
      </c>
      <c r="I242" s="495">
        <v>4870</v>
      </c>
      <c r="J242" s="495">
        <v>4870</v>
      </c>
      <c r="K242" s="495"/>
      <c r="L242" s="495"/>
      <c r="M242" s="495"/>
      <c r="N242" s="497"/>
      <c r="O242" s="495"/>
      <c r="P242" s="495"/>
      <c r="Q242" s="495"/>
      <c r="R242" s="495"/>
      <c r="S242" s="495"/>
      <c r="T242" s="495"/>
      <c r="U242" s="495"/>
      <c r="V242" s="495"/>
      <c r="W242" s="508"/>
      <c r="X242" s="508"/>
      <c r="Y242" s="508"/>
      <c r="Z242" s="508">
        <v>2573.6640000000002</v>
      </c>
      <c r="AA242" s="508">
        <v>2573.6640000000002</v>
      </c>
      <c r="AB242" s="508"/>
      <c r="AC242" s="508"/>
      <c r="AD242" s="508"/>
      <c r="AE242" s="508"/>
      <c r="AF242" s="508">
        <v>2573.6640000000002</v>
      </c>
      <c r="AG242" s="508">
        <v>2573.6640000000002</v>
      </c>
      <c r="AH242" s="369"/>
      <c r="AI242" s="369"/>
      <c r="AJ242" s="369"/>
      <c r="AK242" s="369"/>
      <c r="AL242" s="362" t="s">
        <v>2742</v>
      </c>
      <c r="AS242" s="331">
        <f t="shared" si="80"/>
        <v>2296.3359999999998</v>
      </c>
      <c r="AT242" s="331">
        <f t="shared" si="68"/>
        <v>2573.6640000000002</v>
      </c>
      <c r="AU242" s="331">
        <f t="shared" si="69"/>
        <v>0</v>
      </c>
      <c r="AV242" s="331">
        <f t="shared" si="70"/>
        <v>2296.3359999999998</v>
      </c>
      <c r="AW242" s="331">
        <f t="shared" si="71"/>
        <v>2296.3359999999998</v>
      </c>
    </row>
    <row r="243" spans="1:49" s="365" customFormat="1" ht="40.5" customHeight="1">
      <c r="A243" s="390" t="s">
        <v>2571</v>
      </c>
      <c r="B243" s="369" t="s">
        <v>1192</v>
      </c>
      <c r="C243" s="369"/>
      <c r="D243" s="362" t="s">
        <v>1171</v>
      </c>
      <c r="E243" s="362" t="s">
        <v>1175</v>
      </c>
      <c r="F243" s="362" t="s">
        <v>1193</v>
      </c>
      <c r="G243" s="362" t="s">
        <v>2740</v>
      </c>
      <c r="H243" s="362" t="s">
        <v>1194</v>
      </c>
      <c r="I243" s="495">
        <v>4984</v>
      </c>
      <c r="J243" s="495">
        <v>4984</v>
      </c>
      <c r="K243" s="495"/>
      <c r="L243" s="495"/>
      <c r="M243" s="495"/>
      <c r="N243" s="497"/>
      <c r="O243" s="495"/>
      <c r="P243" s="495"/>
      <c r="Q243" s="495"/>
      <c r="R243" s="495"/>
      <c r="S243" s="495"/>
      <c r="T243" s="495"/>
      <c r="U243" s="495"/>
      <c r="V243" s="495"/>
      <c r="W243" s="508"/>
      <c r="X243" s="508"/>
      <c r="Y243" s="508"/>
      <c r="Z243" s="508">
        <v>2600</v>
      </c>
      <c r="AA243" s="508">
        <v>2600</v>
      </c>
      <c r="AB243" s="508"/>
      <c r="AC243" s="508"/>
      <c r="AD243" s="508"/>
      <c r="AE243" s="508"/>
      <c r="AF243" s="508">
        <v>2600</v>
      </c>
      <c r="AG243" s="508">
        <v>2600</v>
      </c>
      <c r="AH243" s="369"/>
      <c r="AI243" s="369"/>
      <c r="AJ243" s="369"/>
      <c r="AK243" s="369"/>
      <c r="AL243" s="362" t="s">
        <v>2742</v>
      </c>
      <c r="AS243" s="331">
        <f t="shared" si="80"/>
        <v>2384</v>
      </c>
      <c r="AT243" s="331">
        <f t="shared" si="68"/>
        <v>2600</v>
      </c>
      <c r="AU243" s="331">
        <f t="shared" si="69"/>
        <v>0</v>
      </c>
      <c r="AV243" s="331">
        <f t="shared" si="70"/>
        <v>2384</v>
      </c>
      <c r="AW243" s="331">
        <f t="shared" si="71"/>
        <v>2384</v>
      </c>
    </row>
    <row r="244" spans="1:49" s="365" customFormat="1" ht="40.5" customHeight="1">
      <c r="A244" s="390" t="s">
        <v>2576</v>
      </c>
      <c r="B244" s="369" t="s">
        <v>1195</v>
      </c>
      <c r="C244" s="369"/>
      <c r="D244" s="362" t="s">
        <v>1171</v>
      </c>
      <c r="E244" s="362" t="s">
        <v>1961</v>
      </c>
      <c r="F244" s="362" t="s">
        <v>1196</v>
      </c>
      <c r="G244" s="362" t="s">
        <v>2740</v>
      </c>
      <c r="H244" s="362" t="s">
        <v>1197</v>
      </c>
      <c r="I244" s="495">
        <v>9995</v>
      </c>
      <c r="J244" s="495">
        <v>9995</v>
      </c>
      <c r="K244" s="495"/>
      <c r="L244" s="495"/>
      <c r="M244" s="495"/>
      <c r="N244" s="497"/>
      <c r="O244" s="495"/>
      <c r="P244" s="495"/>
      <c r="Q244" s="495"/>
      <c r="R244" s="495"/>
      <c r="S244" s="495"/>
      <c r="T244" s="495"/>
      <c r="U244" s="495"/>
      <c r="V244" s="495"/>
      <c r="W244" s="508"/>
      <c r="X244" s="508"/>
      <c r="Y244" s="508"/>
      <c r="Z244" s="508">
        <v>4926.9997000000003</v>
      </c>
      <c r="AA244" s="508">
        <v>4926.9997000000003</v>
      </c>
      <c r="AB244" s="508"/>
      <c r="AC244" s="508"/>
      <c r="AD244" s="508"/>
      <c r="AE244" s="508"/>
      <c r="AF244" s="508">
        <v>4926.9997000000003</v>
      </c>
      <c r="AG244" s="508">
        <v>4926.9997000000003</v>
      </c>
      <c r="AH244" s="369"/>
      <c r="AI244" s="369"/>
      <c r="AJ244" s="369"/>
      <c r="AK244" s="369"/>
      <c r="AL244" s="362" t="s">
        <v>2742</v>
      </c>
      <c r="AS244" s="331">
        <f t="shared" si="80"/>
        <v>5068.0002999999997</v>
      </c>
      <c r="AT244" s="331">
        <f t="shared" si="68"/>
        <v>4926.9997000000003</v>
      </c>
      <c r="AU244" s="331">
        <f t="shared" si="69"/>
        <v>0</v>
      </c>
      <c r="AV244" s="331">
        <f t="shared" si="70"/>
        <v>5068.0002999999997</v>
      </c>
      <c r="AW244" s="331">
        <f t="shared" si="71"/>
        <v>5068.0002999999997</v>
      </c>
    </row>
    <row r="245" spans="1:49" s="365" customFormat="1" ht="40.5" customHeight="1">
      <c r="A245" s="390" t="s">
        <v>2581</v>
      </c>
      <c r="B245" s="369" t="s">
        <v>1198</v>
      </c>
      <c r="C245" s="369"/>
      <c r="D245" s="362" t="s">
        <v>1171</v>
      </c>
      <c r="E245" s="362" t="s">
        <v>1199</v>
      </c>
      <c r="F245" s="362" t="s">
        <v>1200</v>
      </c>
      <c r="G245" s="362" t="s">
        <v>2740</v>
      </c>
      <c r="H245" s="362" t="s">
        <v>1201</v>
      </c>
      <c r="I245" s="495">
        <v>4982</v>
      </c>
      <c r="J245" s="495">
        <v>4982</v>
      </c>
      <c r="K245" s="495"/>
      <c r="L245" s="495"/>
      <c r="M245" s="495"/>
      <c r="N245" s="497"/>
      <c r="O245" s="495"/>
      <c r="P245" s="495"/>
      <c r="Q245" s="495"/>
      <c r="R245" s="495"/>
      <c r="S245" s="495"/>
      <c r="T245" s="495"/>
      <c r="U245" s="495"/>
      <c r="V245" s="495"/>
      <c r="W245" s="508"/>
      <c r="X245" s="508"/>
      <c r="Y245" s="508"/>
      <c r="Z245" s="508">
        <v>2600</v>
      </c>
      <c r="AA245" s="508">
        <v>2600</v>
      </c>
      <c r="AB245" s="508"/>
      <c r="AC245" s="508"/>
      <c r="AD245" s="508"/>
      <c r="AE245" s="508"/>
      <c r="AF245" s="508">
        <v>2600</v>
      </c>
      <c r="AG245" s="508">
        <v>2600</v>
      </c>
      <c r="AH245" s="369"/>
      <c r="AI245" s="369"/>
      <c r="AJ245" s="369"/>
      <c r="AK245" s="369"/>
      <c r="AL245" s="362" t="s">
        <v>2742</v>
      </c>
      <c r="AS245" s="331">
        <f t="shared" si="80"/>
        <v>2382</v>
      </c>
      <c r="AT245" s="331">
        <f t="shared" si="68"/>
        <v>2600</v>
      </c>
      <c r="AU245" s="331">
        <f t="shared" si="69"/>
        <v>0</v>
      </c>
      <c r="AV245" s="331">
        <f t="shared" si="70"/>
        <v>2382</v>
      </c>
      <c r="AW245" s="331">
        <f t="shared" si="71"/>
        <v>2382</v>
      </c>
    </row>
    <row r="246" spans="1:49" s="342" customFormat="1" ht="30" customHeight="1">
      <c r="A246" s="329" t="s">
        <v>2360</v>
      </c>
      <c r="B246" s="388" t="s">
        <v>2361</v>
      </c>
      <c r="C246" s="388"/>
      <c r="D246" s="362"/>
      <c r="E246" s="362"/>
      <c r="F246" s="362"/>
      <c r="G246" s="340"/>
      <c r="H246" s="340"/>
      <c r="I246" s="489">
        <f>I247</f>
        <v>44249.948543333332</v>
      </c>
      <c r="J246" s="489">
        <f>J247</f>
        <v>43519.615210000004</v>
      </c>
      <c r="K246" s="489">
        <f>K247</f>
        <v>0</v>
      </c>
      <c r="L246" s="489">
        <f>L247</f>
        <v>355.16666666666669</v>
      </c>
      <c r="M246" s="489">
        <f>M247</f>
        <v>375.16666666666669</v>
      </c>
      <c r="N246" s="490"/>
      <c r="O246" s="489">
        <f t="shared" ref="O246:AC246" si="89">O247</f>
        <v>44293.333333333328</v>
      </c>
      <c r="P246" s="489">
        <f t="shared" si="89"/>
        <v>43562</v>
      </c>
      <c r="Q246" s="489">
        <f t="shared" si="89"/>
        <v>0</v>
      </c>
      <c r="R246" s="489">
        <f t="shared" si="89"/>
        <v>355.16666666666669</v>
      </c>
      <c r="S246" s="489">
        <f t="shared" si="89"/>
        <v>375.16666666666669</v>
      </c>
      <c r="T246" s="489">
        <f t="shared" si="89"/>
        <v>0</v>
      </c>
      <c r="U246" s="489">
        <f t="shared" si="89"/>
        <v>0</v>
      </c>
      <c r="V246" s="489">
        <f t="shared" si="89"/>
        <v>0</v>
      </c>
      <c r="W246" s="489">
        <f t="shared" si="89"/>
        <v>0</v>
      </c>
      <c r="X246" s="489">
        <f t="shared" si="89"/>
        <v>0</v>
      </c>
      <c r="Y246" s="489">
        <f t="shared" si="89"/>
        <v>0</v>
      </c>
      <c r="Z246" s="489">
        <f t="shared" si="89"/>
        <v>40981.94963333333</v>
      </c>
      <c r="AA246" s="489">
        <f t="shared" si="89"/>
        <v>40251.616299999994</v>
      </c>
      <c r="AB246" s="489">
        <f t="shared" si="89"/>
        <v>0</v>
      </c>
      <c r="AC246" s="489">
        <f t="shared" si="89"/>
        <v>355.16666666666669</v>
      </c>
      <c r="AD246" s="489"/>
      <c r="AE246" s="489">
        <f>AE247</f>
        <v>375.16666666666669</v>
      </c>
      <c r="AF246" s="489">
        <f>AF247</f>
        <v>40981.94963333333</v>
      </c>
      <c r="AG246" s="489">
        <f>AG247</f>
        <v>40251.616299999994</v>
      </c>
      <c r="AH246" s="341">
        <f>AH247</f>
        <v>0</v>
      </c>
      <c r="AI246" s="341">
        <f>AI247</f>
        <v>355.16666666666669</v>
      </c>
      <c r="AJ246" s="341"/>
      <c r="AK246" s="341">
        <f>AK247</f>
        <v>375.16666666666669</v>
      </c>
      <c r="AL246" s="341"/>
      <c r="AM246" s="342">
        <f>J246-P246</f>
        <v>-42.384789999996428</v>
      </c>
      <c r="AN246" s="342">
        <f>AG246-J246</f>
        <v>-3267.9989100000093</v>
      </c>
      <c r="AS246" s="331">
        <f t="shared" si="80"/>
        <v>3267.9989100000021</v>
      </c>
      <c r="AT246" s="331">
        <f t="shared" si="68"/>
        <v>40251.616300000002</v>
      </c>
      <c r="AU246" s="331">
        <f t="shared" si="69"/>
        <v>0</v>
      </c>
      <c r="AV246" s="331">
        <f t="shared" si="70"/>
        <v>3267.9989100000093</v>
      </c>
      <c r="AW246" s="331">
        <f t="shared" si="71"/>
        <v>3267.9989100000021</v>
      </c>
    </row>
    <row r="247" spans="1:49" s="342" customFormat="1" ht="30" customHeight="1">
      <c r="A247" s="390" t="s">
        <v>2126</v>
      </c>
      <c r="B247" s="389" t="s">
        <v>2520</v>
      </c>
      <c r="C247" s="389"/>
      <c r="D247" s="339"/>
      <c r="E247" s="340"/>
      <c r="F247" s="340"/>
      <c r="G247" s="340"/>
      <c r="H247" s="340"/>
      <c r="I247" s="489">
        <f t="shared" ref="I247:AC247" si="90">SUM(I248:I249)</f>
        <v>44249.948543333332</v>
      </c>
      <c r="J247" s="489">
        <f t="shared" si="90"/>
        <v>43519.615210000004</v>
      </c>
      <c r="K247" s="489">
        <f t="shared" si="90"/>
        <v>0</v>
      </c>
      <c r="L247" s="489">
        <f t="shared" si="90"/>
        <v>355.16666666666669</v>
      </c>
      <c r="M247" s="489">
        <f t="shared" si="90"/>
        <v>375.16666666666669</v>
      </c>
      <c r="N247" s="489">
        <f t="shared" si="90"/>
        <v>0</v>
      </c>
      <c r="O247" s="489">
        <f t="shared" si="90"/>
        <v>44293.333333333328</v>
      </c>
      <c r="P247" s="489">
        <f t="shared" si="90"/>
        <v>43562</v>
      </c>
      <c r="Q247" s="489">
        <f t="shared" si="90"/>
        <v>0</v>
      </c>
      <c r="R247" s="489">
        <f t="shared" si="90"/>
        <v>355.16666666666669</v>
      </c>
      <c r="S247" s="489">
        <f t="shared" si="90"/>
        <v>375.16666666666669</v>
      </c>
      <c r="T247" s="489">
        <f t="shared" si="90"/>
        <v>0</v>
      </c>
      <c r="U247" s="489">
        <f t="shared" si="90"/>
        <v>0</v>
      </c>
      <c r="V247" s="489">
        <f t="shared" si="90"/>
        <v>0</v>
      </c>
      <c r="W247" s="489">
        <f t="shared" si="90"/>
        <v>0</v>
      </c>
      <c r="X247" s="489">
        <f t="shared" si="90"/>
        <v>0</v>
      </c>
      <c r="Y247" s="489">
        <f t="shared" si="90"/>
        <v>0</v>
      </c>
      <c r="Z247" s="489">
        <f t="shared" si="90"/>
        <v>40981.94963333333</v>
      </c>
      <c r="AA247" s="489">
        <f t="shared" si="90"/>
        <v>40251.616299999994</v>
      </c>
      <c r="AB247" s="489">
        <f t="shared" si="90"/>
        <v>0</v>
      </c>
      <c r="AC247" s="489">
        <f t="shared" si="90"/>
        <v>355.16666666666669</v>
      </c>
      <c r="AD247" s="489"/>
      <c r="AE247" s="489">
        <f>SUM(AE248:AE249)</f>
        <v>375.16666666666669</v>
      </c>
      <c r="AF247" s="489">
        <f>SUM(AF248:AF249)</f>
        <v>40981.94963333333</v>
      </c>
      <c r="AG247" s="489">
        <f>SUM(AG248:AG249)</f>
        <v>40251.616299999994</v>
      </c>
      <c r="AH247" s="341">
        <f>SUM(AH248:AH249)</f>
        <v>0</v>
      </c>
      <c r="AI247" s="341">
        <f>SUM(AI248:AI249)</f>
        <v>355.16666666666669</v>
      </c>
      <c r="AJ247" s="341"/>
      <c r="AK247" s="341">
        <f>SUM(AK248:AK249)</f>
        <v>375.16666666666669</v>
      </c>
      <c r="AL247" s="341"/>
      <c r="AM247" s="342">
        <f>J247-P247</f>
        <v>-42.384789999996428</v>
      </c>
      <c r="AN247" s="342">
        <f>AG247-J247</f>
        <v>-3267.9989100000093</v>
      </c>
      <c r="AS247" s="331">
        <f t="shared" si="80"/>
        <v>3267.9989100000021</v>
      </c>
      <c r="AT247" s="331">
        <f t="shared" si="68"/>
        <v>40251.616300000002</v>
      </c>
      <c r="AU247" s="331">
        <f t="shared" si="69"/>
        <v>0</v>
      </c>
      <c r="AV247" s="331">
        <f t="shared" si="70"/>
        <v>3267.9989100000093</v>
      </c>
      <c r="AW247" s="331">
        <f t="shared" si="71"/>
        <v>3267.9989100000021</v>
      </c>
    </row>
    <row r="248" spans="1:49" s="342" customFormat="1" ht="30" customHeight="1">
      <c r="A248" s="410">
        <v>1</v>
      </c>
      <c r="B248" s="361" t="s">
        <v>1202</v>
      </c>
      <c r="C248" s="361"/>
      <c r="D248" s="362" t="s">
        <v>1203</v>
      </c>
      <c r="E248" s="362" t="s">
        <v>1189</v>
      </c>
      <c r="F248" s="362" t="s">
        <v>1204</v>
      </c>
      <c r="G248" s="363" t="s">
        <v>2378</v>
      </c>
      <c r="H248" s="362" t="s">
        <v>1205</v>
      </c>
      <c r="I248" s="497">
        <f>SUM(J248:M248)</f>
        <v>21953.433000000001</v>
      </c>
      <c r="J248" s="497">
        <v>21953.433000000001</v>
      </c>
      <c r="K248" s="497"/>
      <c r="L248" s="497"/>
      <c r="M248" s="497"/>
      <c r="N248" s="497" t="s">
        <v>1206</v>
      </c>
      <c r="O248" s="497">
        <f>SUM(P248:S248)</f>
        <v>21953</v>
      </c>
      <c r="P248" s="497">
        <v>21953</v>
      </c>
      <c r="Q248" s="497"/>
      <c r="R248" s="497"/>
      <c r="S248" s="497"/>
      <c r="T248" s="489"/>
      <c r="U248" s="489"/>
      <c r="V248" s="489"/>
      <c r="W248" s="489"/>
      <c r="X248" s="489"/>
      <c r="Y248" s="489"/>
      <c r="Z248" s="495">
        <f>SUM(AA248:AE248)</f>
        <v>19757.616299999998</v>
      </c>
      <c r="AA248" s="497">
        <v>19757.616299999998</v>
      </c>
      <c r="AB248" s="489"/>
      <c r="AC248" s="489"/>
      <c r="AD248" s="489"/>
      <c r="AE248" s="489"/>
      <c r="AF248" s="497">
        <f>SUM(AG248:AK248)</f>
        <v>19757.616299999998</v>
      </c>
      <c r="AG248" s="497">
        <v>19757.616299999998</v>
      </c>
      <c r="AH248" s="362"/>
      <c r="AI248" s="362"/>
      <c r="AJ248" s="362"/>
      <c r="AK248" s="362"/>
      <c r="AL248" s="341"/>
      <c r="AM248" s="342">
        <f>J248-P248</f>
        <v>0.43300000000090222</v>
      </c>
      <c r="AN248" s="342">
        <f>AG248-J248</f>
        <v>-2195.816700000003</v>
      </c>
      <c r="AS248" s="331">
        <f t="shared" si="80"/>
        <v>2195.816700000003</v>
      </c>
      <c r="AT248" s="331">
        <f t="shared" si="68"/>
        <v>19757.616299999998</v>
      </c>
      <c r="AU248" s="331">
        <f t="shared" si="69"/>
        <v>0</v>
      </c>
      <c r="AV248" s="331">
        <f t="shared" si="70"/>
        <v>2195.816700000003</v>
      </c>
      <c r="AW248" s="331">
        <f t="shared" si="71"/>
        <v>2195.816700000003</v>
      </c>
    </row>
    <row r="249" spans="1:49" s="336" customFormat="1" ht="30" customHeight="1">
      <c r="A249" s="366">
        <v>2</v>
      </c>
      <c r="B249" s="361" t="s">
        <v>2373</v>
      </c>
      <c r="C249" s="361"/>
      <c r="D249" s="362"/>
      <c r="E249" s="362"/>
      <c r="F249" s="362"/>
      <c r="G249" s="363"/>
      <c r="H249" s="362"/>
      <c r="I249" s="494">
        <f t="shared" ref="I249:AC249" si="91">SUM(I250:I265)</f>
        <v>22296.515543333331</v>
      </c>
      <c r="J249" s="494">
        <f t="shared" si="91"/>
        <v>21566.182209999999</v>
      </c>
      <c r="K249" s="494">
        <f t="shared" si="91"/>
        <v>0</v>
      </c>
      <c r="L249" s="494">
        <f t="shared" si="91"/>
        <v>355.16666666666669</v>
      </c>
      <c r="M249" s="494">
        <f t="shared" si="91"/>
        <v>375.16666666666669</v>
      </c>
      <c r="N249" s="494">
        <f t="shared" si="91"/>
        <v>0</v>
      </c>
      <c r="O249" s="494">
        <f t="shared" si="91"/>
        <v>22340.333333333332</v>
      </c>
      <c r="P249" s="494">
        <f t="shared" si="91"/>
        <v>21609</v>
      </c>
      <c r="Q249" s="494">
        <f t="shared" si="91"/>
        <v>0</v>
      </c>
      <c r="R249" s="494">
        <f t="shared" si="91"/>
        <v>355.16666666666669</v>
      </c>
      <c r="S249" s="494">
        <f t="shared" si="91"/>
        <v>375.16666666666669</v>
      </c>
      <c r="T249" s="494">
        <f t="shared" si="91"/>
        <v>0</v>
      </c>
      <c r="U249" s="494">
        <f t="shared" si="91"/>
        <v>0</v>
      </c>
      <c r="V249" s="494">
        <f t="shared" si="91"/>
        <v>0</v>
      </c>
      <c r="W249" s="494">
        <f t="shared" si="91"/>
        <v>0</v>
      </c>
      <c r="X249" s="494">
        <f t="shared" si="91"/>
        <v>0</v>
      </c>
      <c r="Y249" s="494">
        <f t="shared" si="91"/>
        <v>0</v>
      </c>
      <c r="Z249" s="494">
        <f t="shared" si="91"/>
        <v>21224.333333333332</v>
      </c>
      <c r="AA249" s="494">
        <f t="shared" si="91"/>
        <v>20494</v>
      </c>
      <c r="AB249" s="494">
        <f t="shared" si="91"/>
        <v>0</v>
      </c>
      <c r="AC249" s="494">
        <f t="shared" si="91"/>
        <v>355.16666666666669</v>
      </c>
      <c r="AD249" s="494"/>
      <c r="AE249" s="494">
        <f>SUM(AE250:AE265)</f>
        <v>375.16666666666669</v>
      </c>
      <c r="AF249" s="494">
        <f>SUM(AF250:AF265)</f>
        <v>21224.333333333332</v>
      </c>
      <c r="AG249" s="494">
        <f>SUM(AG250:AG265)</f>
        <v>20494</v>
      </c>
      <c r="AH249" s="351">
        <f>SUM(AH250:AH265)</f>
        <v>0</v>
      </c>
      <c r="AI249" s="351">
        <f>SUM(AI250:AI265)</f>
        <v>355.16666666666669</v>
      </c>
      <c r="AJ249" s="351"/>
      <c r="AK249" s="351">
        <f>SUM(AK250:AK265)</f>
        <v>375.16666666666669</v>
      </c>
      <c r="AL249" s="348"/>
      <c r="AS249" s="307">
        <f t="shared" si="80"/>
        <v>1072.182209999999</v>
      </c>
      <c r="AT249" s="307">
        <f t="shared" si="68"/>
        <v>20493.999999999996</v>
      </c>
      <c r="AU249" s="307">
        <f t="shared" si="69"/>
        <v>0</v>
      </c>
      <c r="AV249" s="307">
        <f t="shared" si="70"/>
        <v>1072.182209999999</v>
      </c>
      <c r="AW249" s="307">
        <f t="shared" si="71"/>
        <v>1072.182209999999</v>
      </c>
    </row>
    <row r="250" spans="1:49" s="336" customFormat="1" ht="36.75" hidden="1" customHeight="1" outlineLevel="1">
      <c r="A250" s="366">
        <v>1</v>
      </c>
      <c r="B250" s="361" t="s">
        <v>1207</v>
      </c>
      <c r="C250" s="361"/>
      <c r="D250" s="362" t="s">
        <v>1203</v>
      </c>
      <c r="E250" s="362" t="s">
        <v>1208</v>
      </c>
      <c r="F250" s="362" t="s">
        <v>1209</v>
      </c>
      <c r="G250" s="363" t="s">
        <v>2378</v>
      </c>
      <c r="H250" s="362" t="s">
        <v>1210</v>
      </c>
      <c r="I250" s="494">
        <f t="shared" ref="I250:I265" si="92">SUM(J250:M250)</f>
        <v>2485.28078</v>
      </c>
      <c r="J250" s="494">
        <v>2485.28078</v>
      </c>
      <c r="K250" s="494"/>
      <c r="L250" s="494"/>
      <c r="M250" s="494"/>
      <c r="N250" s="497" t="s">
        <v>1206</v>
      </c>
      <c r="O250" s="494">
        <f t="shared" ref="O250:O263" si="93">SUM(P250:S250)</f>
        <v>2518</v>
      </c>
      <c r="P250" s="494">
        <v>2518</v>
      </c>
      <c r="Q250" s="494"/>
      <c r="R250" s="494"/>
      <c r="S250" s="494"/>
      <c r="T250" s="491"/>
      <c r="U250" s="491"/>
      <c r="V250" s="491"/>
      <c r="W250" s="491"/>
      <c r="X250" s="491"/>
      <c r="Y250" s="491"/>
      <c r="Z250" s="493">
        <f>SUM(AA250:AE250)</f>
        <v>2361</v>
      </c>
      <c r="AA250" s="493">
        <v>2361</v>
      </c>
      <c r="AB250" s="491"/>
      <c r="AC250" s="491"/>
      <c r="AD250" s="491"/>
      <c r="AE250" s="491"/>
      <c r="AF250" s="494">
        <f t="shared" ref="AF250:AF265" si="94">SUM(AG250:AK250)</f>
        <v>2361</v>
      </c>
      <c r="AG250" s="494">
        <v>2361</v>
      </c>
      <c r="AH250" s="351"/>
      <c r="AI250" s="351"/>
      <c r="AJ250" s="351"/>
      <c r="AK250" s="351"/>
      <c r="AL250" s="348"/>
      <c r="AM250" s="336">
        <f t="shared" ref="AM250:AM265" si="95">J250-P250</f>
        <v>-32.71921999999995</v>
      </c>
      <c r="AN250" s="336">
        <f t="shared" ref="AN250:AN265" si="96">AG250-J250</f>
        <v>-124.28078000000005</v>
      </c>
      <c r="AS250" s="307">
        <f t="shared" si="80"/>
        <v>124.28078000000005</v>
      </c>
      <c r="AT250" s="307">
        <f t="shared" si="68"/>
        <v>2361</v>
      </c>
      <c r="AU250" s="307">
        <f t="shared" si="69"/>
        <v>0</v>
      </c>
      <c r="AV250" s="307">
        <f t="shared" si="70"/>
        <v>124.28078000000005</v>
      </c>
      <c r="AW250" s="307">
        <f t="shared" si="71"/>
        <v>124.28078000000005</v>
      </c>
    </row>
    <row r="251" spans="1:49" s="336" customFormat="1" ht="45" hidden="1" customHeight="1" outlineLevel="1">
      <c r="A251" s="366">
        <v>2</v>
      </c>
      <c r="B251" s="361" t="s">
        <v>1211</v>
      </c>
      <c r="C251" s="361"/>
      <c r="D251" s="362" t="s">
        <v>1203</v>
      </c>
      <c r="E251" s="362" t="s">
        <v>1212</v>
      </c>
      <c r="F251" s="362" t="s">
        <v>1213</v>
      </c>
      <c r="G251" s="363" t="s">
        <v>2378</v>
      </c>
      <c r="H251" s="362" t="s">
        <v>1214</v>
      </c>
      <c r="I251" s="494">
        <f t="shared" si="92"/>
        <v>3095.4918339999999</v>
      </c>
      <c r="J251" s="494">
        <v>3095.4918339999999</v>
      </c>
      <c r="K251" s="494"/>
      <c r="L251" s="494"/>
      <c r="M251" s="494"/>
      <c r="N251" s="497" t="s">
        <v>1206</v>
      </c>
      <c r="O251" s="494">
        <f t="shared" si="93"/>
        <v>3102</v>
      </c>
      <c r="P251" s="494">
        <v>3102</v>
      </c>
      <c r="Q251" s="494"/>
      <c r="R251" s="494"/>
      <c r="S251" s="494"/>
      <c r="T251" s="491"/>
      <c r="U251" s="491"/>
      <c r="V251" s="491"/>
      <c r="W251" s="491"/>
      <c r="X251" s="491"/>
      <c r="Y251" s="491"/>
      <c r="Z251" s="493">
        <f>SUM(AA251:AE251)</f>
        <v>3030</v>
      </c>
      <c r="AA251" s="493">
        <v>3030</v>
      </c>
      <c r="AB251" s="491"/>
      <c r="AC251" s="491"/>
      <c r="AD251" s="491"/>
      <c r="AE251" s="491"/>
      <c r="AF251" s="494">
        <f t="shared" si="94"/>
        <v>3030</v>
      </c>
      <c r="AG251" s="494">
        <v>3030</v>
      </c>
      <c r="AH251" s="351"/>
      <c r="AI251" s="351"/>
      <c r="AJ251" s="351"/>
      <c r="AK251" s="351"/>
      <c r="AL251" s="348"/>
      <c r="AM251" s="336">
        <f t="shared" si="95"/>
        <v>-6.5081660000000738</v>
      </c>
      <c r="AN251" s="336">
        <f t="shared" si="96"/>
        <v>-65.491833999999926</v>
      </c>
      <c r="AS251" s="307">
        <f t="shared" si="80"/>
        <v>65.491833999999926</v>
      </c>
      <c r="AT251" s="307">
        <f t="shared" si="68"/>
        <v>3030</v>
      </c>
      <c r="AU251" s="307">
        <f t="shared" si="69"/>
        <v>0</v>
      </c>
      <c r="AV251" s="307">
        <f t="shared" si="70"/>
        <v>65.491833999999926</v>
      </c>
      <c r="AW251" s="307">
        <f t="shared" si="71"/>
        <v>65.491833999999926</v>
      </c>
    </row>
    <row r="252" spans="1:49" s="336" customFormat="1" ht="44.25" hidden="1" customHeight="1" outlineLevel="1">
      <c r="A252" s="366">
        <v>3</v>
      </c>
      <c r="B252" s="361" t="s">
        <v>1215</v>
      </c>
      <c r="C252" s="361"/>
      <c r="D252" s="362" t="s">
        <v>1203</v>
      </c>
      <c r="E252" s="362" t="s">
        <v>1212</v>
      </c>
      <c r="F252" s="362" t="s">
        <v>1216</v>
      </c>
      <c r="G252" s="363" t="s">
        <v>2378</v>
      </c>
      <c r="H252" s="362" t="s">
        <v>1217</v>
      </c>
      <c r="I252" s="494">
        <f t="shared" si="92"/>
        <v>4145.6565959999998</v>
      </c>
      <c r="J252" s="494">
        <v>4145.6565959999998</v>
      </c>
      <c r="K252" s="494"/>
      <c r="L252" s="494"/>
      <c r="M252" s="494"/>
      <c r="N252" s="497" t="s">
        <v>1206</v>
      </c>
      <c r="O252" s="494">
        <f t="shared" si="93"/>
        <v>4147</v>
      </c>
      <c r="P252" s="494">
        <v>4147</v>
      </c>
      <c r="Q252" s="494"/>
      <c r="R252" s="494"/>
      <c r="S252" s="494"/>
      <c r="T252" s="491"/>
      <c r="U252" s="491"/>
      <c r="V252" s="491"/>
      <c r="W252" s="491"/>
      <c r="X252" s="491"/>
      <c r="Y252" s="491"/>
      <c r="Z252" s="493">
        <f>SUM(AA252:AE252)</f>
        <v>4057</v>
      </c>
      <c r="AA252" s="493">
        <v>4057</v>
      </c>
      <c r="AB252" s="491"/>
      <c r="AC252" s="491"/>
      <c r="AD252" s="491"/>
      <c r="AE252" s="491"/>
      <c r="AF252" s="494">
        <f t="shared" si="94"/>
        <v>4057</v>
      </c>
      <c r="AG252" s="494">
        <v>4057</v>
      </c>
      <c r="AH252" s="351"/>
      <c r="AI252" s="351"/>
      <c r="AJ252" s="351"/>
      <c r="AK252" s="351"/>
      <c r="AL252" s="348"/>
      <c r="AM252" s="336">
        <f t="shared" si="95"/>
        <v>-1.3434040000001914</v>
      </c>
      <c r="AN252" s="336">
        <f t="shared" si="96"/>
        <v>-88.656595999999809</v>
      </c>
      <c r="AS252" s="307">
        <f t="shared" si="80"/>
        <v>88.656595999999809</v>
      </c>
      <c r="AT252" s="307">
        <f t="shared" si="68"/>
        <v>4057</v>
      </c>
      <c r="AU252" s="307">
        <f t="shared" si="69"/>
        <v>0</v>
      </c>
      <c r="AV252" s="307">
        <f t="shared" si="70"/>
        <v>88.656595999999809</v>
      </c>
      <c r="AW252" s="307">
        <f t="shared" si="71"/>
        <v>88.656595999999809</v>
      </c>
    </row>
    <row r="253" spans="1:49" s="336" customFormat="1" ht="58.5" hidden="1" customHeight="1" outlineLevel="1">
      <c r="A253" s="366">
        <v>4</v>
      </c>
      <c r="B253" s="361" t="s">
        <v>1218</v>
      </c>
      <c r="C253" s="361"/>
      <c r="D253" s="362" t="s">
        <v>1203</v>
      </c>
      <c r="E253" s="362" t="s">
        <v>2209</v>
      </c>
      <c r="F253" s="362" t="s">
        <v>1219</v>
      </c>
      <c r="G253" s="363" t="s">
        <v>2378</v>
      </c>
      <c r="H253" s="362" t="s">
        <v>1220</v>
      </c>
      <c r="I253" s="494">
        <f t="shared" si="92"/>
        <v>3317</v>
      </c>
      <c r="J253" s="494">
        <v>3317</v>
      </c>
      <c r="K253" s="494"/>
      <c r="L253" s="494"/>
      <c r="M253" s="494"/>
      <c r="N253" s="497" t="s">
        <v>1206</v>
      </c>
      <c r="O253" s="494">
        <f t="shared" si="93"/>
        <v>3319</v>
      </c>
      <c r="P253" s="494">
        <v>3319</v>
      </c>
      <c r="Q253" s="494"/>
      <c r="R253" s="494"/>
      <c r="S253" s="494"/>
      <c r="T253" s="491"/>
      <c r="U253" s="491"/>
      <c r="V253" s="491"/>
      <c r="W253" s="491"/>
      <c r="X253" s="491"/>
      <c r="Y253" s="491"/>
      <c r="Z253" s="493">
        <f>SUM(AA253:AE253)</f>
        <v>2921</v>
      </c>
      <c r="AA253" s="493">
        <v>2921</v>
      </c>
      <c r="AB253" s="491"/>
      <c r="AC253" s="491"/>
      <c r="AD253" s="491"/>
      <c r="AE253" s="491"/>
      <c r="AF253" s="494">
        <f t="shared" si="94"/>
        <v>2921</v>
      </c>
      <c r="AG253" s="494">
        <v>2921</v>
      </c>
      <c r="AH253" s="351"/>
      <c r="AI253" s="351"/>
      <c r="AJ253" s="351"/>
      <c r="AK253" s="351"/>
      <c r="AL253" s="348"/>
      <c r="AM253" s="336">
        <f t="shared" si="95"/>
        <v>-2</v>
      </c>
      <c r="AN253" s="336">
        <f t="shared" si="96"/>
        <v>-396</v>
      </c>
      <c r="AS253" s="307">
        <f t="shared" si="80"/>
        <v>396</v>
      </c>
      <c r="AT253" s="307">
        <f t="shared" si="68"/>
        <v>2921</v>
      </c>
      <c r="AU253" s="307">
        <f t="shared" si="69"/>
        <v>0</v>
      </c>
      <c r="AV253" s="307">
        <f t="shared" si="70"/>
        <v>396</v>
      </c>
      <c r="AW253" s="307">
        <f t="shared" si="71"/>
        <v>396</v>
      </c>
    </row>
    <row r="254" spans="1:49" s="336" customFormat="1" ht="36.75" hidden="1" customHeight="1" outlineLevel="1">
      <c r="A254" s="366">
        <v>5</v>
      </c>
      <c r="B254" s="361" t="s">
        <v>1221</v>
      </c>
      <c r="C254" s="361"/>
      <c r="D254" s="362" t="s">
        <v>1203</v>
      </c>
      <c r="E254" s="362" t="s">
        <v>1222</v>
      </c>
      <c r="F254" s="362" t="s">
        <v>1223</v>
      </c>
      <c r="G254" s="363" t="s">
        <v>2378</v>
      </c>
      <c r="H254" s="362" t="s">
        <v>1224</v>
      </c>
      <c r="I254" s="494">
        <f t="shared" si="92"/>
        <v>2695.7530000000002</v>
      </c>
      <c r="J254" s="494">
        <v>2695.7530000000002</v>
      </c>
      <c r="K254" s="494"/>
      <c r="L254" s="494"/>
      <c r="M254" s="494"/>
      <c r="N254" s="497" t="s">
        <v>1206</v>
      </c>
      <c r="O254" s="494">
        <f t="shared" si="93"/>
        <v>2696</v>
      </c>
      <c r="P254" s="494">
        <v>2696</v>
      </c>
      <c r="Q254" s="494"/>
      <c r="R254" s="494"/>
      <c r="S254" s="494"/>
      <c r="T254" s="491"/>
      <c r="U254" s="491"/>
      <c r="V254" s="491"/>
      <c r="W254" s="491"/>
      <c r="X254" s="491"/>
      <c r="Y254" s="491"/>
      <c r="Z254" s="493">
        <v>2298</v>
      </c>
      <c r="AA254" s="493">
        <v>2298</v>
      </c>
      <c r="AB254" s="491"/>
      <c r="AC254" s="491"/>
      <c r="AD254" s="491"/>
      <c r="AE254" s="491"/>
      <c r="AF254" s="494">
        <f t="shared" si="94"/>
        <v>2298</v>
      </c>
      <c r="AG254" s="494">
        <v>2298</v>
      </c>
      <c r="AH254" s="351"/>
      <c r="AI254" s="351"/>
      <c r="AJ254" s="351"/>
      <c r="AK254" s="351"/>
      <c r="AL254" s="348"/>
      <c r="AM254" s="336">
        <f t="shared" si="95"/>
        <v>-0.24699999999984357</v>
      </c>
      <c r="AN254" s="336">
        <f t="shared" si="96"/>
        <v>-397.75300000000016</v>
      </c>
      <c r="AS254" s="307">
        <f t="shared" si="80"/>
        <v>397.75300000000016</v>
      </c>
      <c r="AT254" s="307">
        <f t="shared" si="68"/>
        <v>2298</v>
      </c>
      <c r="AU254" s="307">
        <f t="shared" si="69"/>
        <v>0</v>
      </c>
      <c r="AV254" s="307">
        <f t="shared" si="70"/>
        <v>397.75300000000016</v>
      </c>
      <c r="AW254" s="307">
        <f t="shared" si="71"/>
        <v>397.75300000000016</v>
      </c>
    </row>
    <row r="255" spans="1:49" s="336" customFormat="1" ht="45" hidden="1" customHeight="1" outlineLevel="1">
      <c r="A255" s="366">
        <v>6</v>
      </c>
      <c r="B255" s="371" t="s">
        <v>1225</v>
      </c>
      <c r="C255" s="371"/>
      <c r="D255" s="362" t="s">
        <v>1226</v>
      </c>
      <c r="E255" s="362" t="s">
        <v>1222</v>
      </c>
      <c r="F255" s="362" t="s">
        <v>1227</v>
      </c>
      <c r="G255" s="363" t="s">
        <v>2431</v>
      </c>
      <c r="H255" s="421"/>
      <c r="I255" s="493">
        <f t="shared" si="92"/>
        <v>300</v>
      </c>
      <c r="J255" s="493">
        <v>270</v>
      </c>
      <c r="K255" s="493"/>
      <c r="L255" s="493">
        <v>15</v>
      </c>
      <c r="M255" s="493">
        <v>15</v>
      </c>
      <c r="N255" s="494" t="s">
        <v>2976</v>
      </c>
      <c r="O255" s="493">
        <f t="shared" si="93"/>
        <v>300</v>
      </c>
      <c r="P255" s="493">
        <v>270</v>
      </c>
      <c r="Q255" s="493"/>
      <c r="R255" s="493">
        <v>15</v>
      </c>
      <c r="S255" s="493">
        <v>15</v>
      </c>
      <c r="T255" s="491"/>
      <c r="U255" s="491"/>
      <c r="V255" s="491"/>
      <c r="W255" s="491"/>
      <c r="X255" s="491"/>
      <c r="Y255" s="491"/>
      <c r="Z255" s="493">
        <f t="shared" ref="Z255:Z265" si="97">SUM(AA255:AE255)</f>
        <v>300</v>
      </c>
      <c r="AA255" s="493">
        <v>270</v>
      </c>
      <c r="AB255" s="493">
        <v>0</v>
      </c>
      <c r="AC255" s="493">
        <v>15</v>
      </c>
      <c r="AD255" s="493"/>
      <c r="AE255" s="493">
        <v>15</v>
      </c>
      <c r="AF255" s="493">
        <f t="shared" si="94"/>
        <v>300</v>
      </c>
      <c r="AG255" s="493">
        <v>270</v>
      </c>
      <c r="AH255" s="352">
        <v>0</v>
      </c>
      <c r="AI255" s="352">
        <v>15</v>
      </c>
      <c r="AJ255" s="352"/>
      <c r="AK255" s="352">
        <v>15</v>
      </c>
      <c r="AL255" s="351" t="s">
        <v>2977</v>
      </c>
      <c r="AM255" s="336">
        <f t="shared" si="95"/>
        <v>0</v>
      </c>
      <c r="AN255" s="336">
        <f t="shared" si="96"/>
        <v>0</v>
      </c>
      <c r="AS255" s="307">
        <f t="shared" si="80"/>
        <v>0</v>
      </c>
      <c r="AT255" s="307">
        <f t="shared" si="68"/>
        <v>270</v>
      </c>
      <c r="AU255" s="307">
        <f t="shared" si="69"/>
        <v>0</v>
      </c>
      <c r="AV255" s="307">
        <f t="shared" si="70"/>
        <v>0</v>
      </c>
      <c r="AW255" s="307">
        <f t="shared" si="71"/>
        <v>0</v>
      </c>
    </row>
    <row r="256" spans="1:49" s="336" customFormat="1" ht="27" hidden="1" outlineLevel="1">
      <c r="A256" s="366">
        <v>7</v>
      </c>
      <c r="B256" s="371" t="s">
        <v>2978</v>
      </c>
      <c r="C256" s="371"/>
      <c r="D256" s="362" t="s">
        <v>1226</v>
      </c>
      <c r="E256" s="362" t="s">
        <v>1222</v>
      </c>
      <c r="F256" s="362" t="s">
        <v>2979</v>
      </c>
      <c r="G256" s="363" t="s">
        <v>2431</v>
      </c>
      <c r="H256" s="421"/>
      <c r="I256" s="493">
        <f t="shared" si="92"/>
        <v>300</v>
      </c>
      <c r="J256" s="493">
        <v>270</v>
      </c>
      <c r="K256" s="493"/>
      <c r="L256" s="493">
        <v>15</v>
      </c>
      <c r="M256" s="493">
        <v>15</v>
      </c>
      <c r="N256" s="494" t="s">
        <v>2976</v>
      </c>
      <c r="O256" s="493">
        <f t="shared" si="93"/>
        <v>300</v>
      </c>
      <c r="P256" s="493">
        <v>270</v>
      </c>
      <c r="Q256" s="493"/>
      <c r="R256" s="493">
        <v>15</v>
      </c>
      <c r="S256" s="493">
        <v>15</v>
      </c>
      <c r="T256" s="491"/>
      <c r="U256" s="491"/>
      <c r="V256" s="491"/>
      <c r="W256" s="491"/>
      <c r="X256" s="491"/>
      <c r="Y256" s="491"/>
      <c r="Z256" s="493">
        <f t="shared" si="97"/>
        <v>300</v>
      </c>
      <c r="AA256" s="493">
        <v>270</v>
      </c>
      <c r="AB256" s="493">
        <v>0</v>
      </c>
      <c r="AC256" s="493">
        <v>15</v>
      </c>
      <c r="AD256" s="493"/>
      <c r="AE256" s="493">
        <v>15</v>
      </c>
      <c r="AF256" s="493">
        <f t="shared" si="94"/>
        <v>300</v>
      </c>
      <c r="AG256" s="493">
        <v>270</v>
      </c>
      <c r="AH256" s="352">
        <v>0</v>
      </c>
      <c r="AI256" s="352">
        <v>15</v>
      </c>
      <c r="AJ256" s="352"/>
      <c r="AK256" s="352">
        <v>15</v>
      </c>
      <c r="AL256" s="351" t="s">
        <v>2977</v>
      </c>
      <c r="AM256" s="336">
        <f t="shared" si="95"/>
        <v>0</v>
      </c>
      <c r="AN256" s="336">
        <f t="shared" si="96"/>
        <v>0</v>
      </c>
      <c r="AS256" s="307">
        <f t="shared" si="80"/>
        <v>0</v>
      </c>
      <c r="AT256" s="307">
        <f t="shared" si="68"/>
        <v>270</v>
      </c>
      <c r="AU256" s="307">
        <f t="shared" si="69"/>
        <v>0</v>
      </c>
      <c r="AV256" s="307">
        <f t="shared" si="70"/>
        <v>0</v>
      </c>
      <c r="AW256" s="307">
        <f t="shared" si="71"/>
        <v>0</v>
      </c>
    </row>
    <row r="257" spans="1:54" s="336" customFormat="1" ht="36.75" hidden="1" customHeight="1" outlineLevel="1">
      <c r="A257" s="366">
        <v>8</v>
      </c>
      <c r="B257" s="371" t="s">
        <v>2980</v>
      </c>
      <c r="C257" s="371"/>
      <c r="D257" s="362" t="s">
        <v>2981</v>
      </c>
      <c r="E257" s="362" t="s">
        <v>2982</v>
      </c>
      <c r="F257" s="362" t="s">
        <v>2983</v>
      </c>
      <c r="G257" s="363" t="s">
        <v>2431</v>
      </c>
      <c r="H257" s="421"/>
      <c r="I257" s="493">
        <f t="shared" si="92"/>
        <v>217</v>
      </c>
      <c r="J257" s="502">
        <v>195</v>
      </c>
      <c r="K257" s="502"/>
      <c r="L257" s="502">
        <v>11</v>
      </c>
      <c r="M257" s="502">
        <v>11</v>
      </c>
      <c r="N257" s="494" t="s">
        <v>2976</v>
      </c>
      <c r="O257" s="493">
        <f t="shared" si="93"/>
        <v>217</v>
      </c>
      <c r="P257" s="502">
        <v>195</v>
      </c>
      <c r="Q257" s="502"/>
      <c r="R257" s="502">
        <v>11</v>
      </c>
      <c r="S257" s="502">
        <v>11</v>
      </c>
      <c r="T257" s="491"/>
      <c r="U257" s="491"/>
      <c r="V257" s="491"/>
      <c r="W257" s="491"/>
      <c r="X257" s="491"/>
      <c r="Y257" s="491"/>
      <c r="Z257" s="493">
        <f t="shared" si="97"/>
        <v>217</v>
      </c>
      <c r="AA257" s="493">
        <v>195</v>
      </c>
      <c r="AB257" s="493">
        <v>0</v>
      </c>
      <c r="AC257" s="493">
        <v>11</v>
      </c>
      <c r="AD257" s="493"/>
      <c r="AE257" s="493">
        <v>11</v>
      </c>
      <c r="AF257" s="493">
        <f t="shared" si="94"/>
        <v>217</v>
      </c>
      <c r="AG257" s="494">
        <v>195</v>
      </c>
      <c r="AH257" s="351">
        <v>0</v>
      </c>
      <c r="AI257" s="351">
        <v>11</v>
      </c>
      <c r="AJ257" s="351"/>
      <c r="AK257" s="351">
        <v>11</v>
      </c>
      <c r="AL257" s="351" t="s">
        <v>2977</v>
      </c>
      <c r="AM257" s="336">
        <f t="shared" si="95"/>
        <v>0</v>
      </c>
      <c r="AN257" s="336">
        <f t="shared" si="96"/>
        <v>0</v>
      </c>
      <c r="AS257" s="307">
        <f t="shared" si="80"/>
        <v>0</v>
      </c>
      <c r="AT257" s="307">
        <f t="shared" si="68"/>
        <v>195</v>
      </c>
      <c r="AU257" s="307">
        <f t="shared" si="69"/>
        <v>0</v>
      </c>
      <c r="AV257" s="307">
        <f t="shared" si="70"/>
        <v>0</v>
      </c>
      <c r="AW257" s="307">
        <f t="shared" si="71"/>
        <v>0</v>
      </c>
    </row>
    <row r="258" spans="1:54" s="336" customFormat="1" ht="36.75" hidden="1" customHeight="1" outlineLevel="1">
      <c r="A258" s="366">
        <v>9</v>
      </c>
      <c r="B258" s="371" t="s">
        <v>2984</v>
      </c>
      <c r="C258" s="371"/>
      <c r="D258" s="362" t="s">
        <v>2981</v>
      </c>
      <c r="E258" s="362" t="s">
        <v>2982</v>
      </c>
      <c r="F258" s="362" t="s">
        <v>2985</v>
      </c>
      <c r="G258" s="363" t="s">
        <v>2431</v>
      </c>
      <c r="H258" s="421"/>
      <c r="I258" s="493">
        <f t="shared" si="92"/>
        <v>2260</v>
      </c>
      <c r="J258" s="502">
        <v>2034</v>
      </c>
      <c r="K258" s="502"/>
      <c r="L258" s="502">
        <v>113</v>
      </c>
      <c r="M258" s="502">
        <v>113</v>
      </c>
      <c r="N258" s="494" t="s">
        <v>2976</v>
      </c>
      <c r="O258" s="493">
        <f t="shared" si="93"/>
        <v>2260</v>
      </c>
      <c r="P258" s="502">
        <v>2034</v>
      </c>
      <c r="Q258" s="502"/>
      <c r="R258" s="502">
        <v>113</v>
      </c>
      <c r="S258" s="502">
        <v>113</v>
      </c>
      <c r="T258" s="491"/>
      <c r="U258" s="491"/>
      <c r="V258" s="491"/>
      <c r="W258" s="491"/>
      <c r="X258" s="491"/>
      <c r="Y258" s="491"/>
      <c r="Z258" s="493">
        <f t="shared" si="97"/>
        <v>2260</v>
      </c>
      <c r="AA258" s="493">
        <v>2034</v>
      </c>
      <c r="AB258" s="493">
        <v>0</v>
      </c>
      <c r="AC258" s="493">
        <v>113</v>
      </c>
      <c r="AD258" s="493"/>
      <c r="AE258" s="493">
        <v>113</v>
      </c>
      <c r="AF258" s="493">
        <f t="shared" si="94"/>
        <v>2260</v>
      </c>
      <c r="AG258" s="494">
        <v>2034</v>
      </c>
      <c r="AH258" s="351">
        <v>0</v>
      </c>
      <c r="AI258" s="351">
        <v>113</v>
      </c>
      <c r="AJ258" s="351"/>
      <c r="AK258" s="351">
        <v>113</v>
      </c>
      <c r="AL258" s="351" t="s">
        <v>2977</v>
      </c>
      <c r="AM258" s="336">
        <f t="shared" si="95"/>
        <v>0</v>
      </c>
      <c r="AN258" s="336">
        <f t="shared" si="96"/>
        <v>0</v>
      </c>
      <c r="AS258" s="307">
        <f t="shared" si="80"/>
        <v>0</v>
      </c>
      <c r="AT258" s="307">
        <f t="shared" si="68"/>
        <v>2034</v>
      </c>
      <c r="AU258" s="307">
        <f t="shared" si="69"/>
        <v>0</v>
      </c>
      <c r="AV258" s="307">
        <f t="shared" si="70"/>
        <v>0</v>
      </c>
      <c r="AW258" s="307">
        <f t="shared" si="71"/>
        <v>0</v>
      </c>
    </row>
    <row r="259" spans="1:54" s="336" customFormat="1" ht="36.75" hidden="1" customHeight="1" outlineLevel="1">
      <c r="A259" s="366">
        <v>10</v>
      </c>
      <c r="B259" s="371" t="s">
        <v>2986</v>
      </c>
      <c r="C259" s="371"/>
      <c r="D259" s="362" t="s">
        <v>2987</v>
      </c>
      <c r="E259" s="362" t="s">
        <v>2988</v>
      </c>
      <c r="F259" s="362" t="s">
        <v>2989</v>
      </c>
      <c r="G259" s="363" t="s">
        <v>2431</v>
      </c>
      <c r="H259" s="421"/>
      <c r="I259" s="493">
        <f t="shared" si="92"/>
        <v>611</v>
      </c>
      <c r="J259" s="502">
        <v>549</v>
      </c>
      <c r="K259" s="502"/>
      <c r="L259" s="502">
        <v>31</v>
      </c>
      <c r="M259" s="502">
        <v>31</v>
      </c>
      <c r="N259" s="494" t="s">
        <v>2976</v>
      </c>
      <c r="O259" s="493">
        <f t="shared" si="93"/>
        <v>611</v>
      </c>
      <c r="P259" s="502">
        <v>549</v>
      </c>
      <c r="Q259" s="502"/>
      <c r="R259" s="502">
        <v>31</v>
      </c>
      <c r="S259" s="502">
        <v>31</v>
      </c>
      <c r="T259" s="491"/>
      <c r="U259" s="491"/>
      <c r="V259" s="491"/>
      <c r="W259" s="491"/>
      <c r="X259" s="491"/>
      <c r="Y259" s="491"/>
      <c r="Z259" s="493">
        <f t="shared" si="97"/>
        <v>611</v>
      </c>
      <c r="AA259" s="493">
        <v>549</v>
      </c>
      <c r="AB259" s="493">
        <v>0</v>
      </c>
      <c r="AC259" s="493">
        <v>31</v>
      </c>
      <c r="AD259" s="493"/>
      <c r="AE259" s="493">
        <v>31</v>
      </c>
      <c r="AF259" s="493">
        <f t="shared" si="94"/>
        <v>611</v>
      </c>
      <c r="AG259" s="494">
        <v>549</v>
      </c>
      <c r="AH259" s="351">
        <v>0</v>
      </c>
      <c r="AI259" s="351">
        <v>31</v>
      </c>
      <c r="AJ259" s="351"/>
      <c r="AK259" s="351">
        <v>31</v>
      </c>
      <c r="AL259" s="351" t="s">
        <v>2977</v>
      </c>
      <c r="AM259" s="336">
        <f t="shared" si="95"/>
        <v>0</v>
      </c>
      <c r="AN259" s="336">
        <f t="shared" si="96"/>
        <v>0</v>
      </c>
      <c r="AS259" s="307">
        <f t="shared" si="80"/>
        <v>0</v>
      </c>
      <c r="AT259" s="307">
        <f t="shared" si="68"/>
        <v>549</v>
      </c>
      <c r="AU259" s="307">
        <f t="shared" si="69"/>
        <v>0</v>
      </c>
      <c r="AV259" s="307">
        <f t="shared" si="70"/>
        <v>0</v>
      </c>
      <c r="AW259" s="307">
        <f t="shared" si="71"/>
        <v>0</v>
      </c>
    </row>
    <row r="260" spans="1:54" s="336" customFormat="1" ht="36.75" hidden="1" customHeight="1" outlineLevel="1">
      <c r="A260" s="366">
        <v>11</v>
      </c>
      <c r="B260" s="371" t="s">
        <v>2990</v>
      </c>
      <c r="C260" s="371"/>
      <c r="D260" s="362" t="s">
        <v>2987</v>
      </c>
      <c r="E260" s="362" t="s">
        <v>2988</v>
      </c>
      <c r="F260" s="362" t="s">
        <v>2991</v>
      </c>
      <c r="G260" s="363" t="s">
        <v>2431</v>
      </c>
      <c r="H260" s="421"/>
      <c r="I260" s="493">
        <f t="shared" si="92"/>
        <v>444</v>
      </c>
      <c r="J260" s="502">
        <v>400</v>
      </c>
      <c r="K260" s="502"/>
      <c r="L260" s="502">
        <v>22</v>
      </c>
      <c r="M260" s="502">
        <v>22</v>
      </c>
      <c r="N260" s="494" t="s">
        <v>2976</v>
      </c>
      <c r="O260" s="493">
        <f t="shared" si="93"/>
        <v>444</v>
      </c>
      <c r="P260" s="502">
        <v>400</v>
      </c>
      <c r="Q260" s="502"/>
      <c r="R260" s="502">
        <v>22</v>
      </c>
      <c r="S260" s="502">
        <v>22</v>
      </c>
      <c r="T260" s="491"/>
      <c r="U260" s="491"/>
      <c r="V260" s="491"/>
      <c r="W260" s="491"/>
      <c r="X260" s="491"/>
      <c r="Y260" s="491"/>
      <c r="Z260" s="493">
        <f t="shared" si="97"/>
        <v>444</v>
      </c>
      <c r="AA260" s="493">
        <v>400</v>
      </c>
      <c r="AB260" s="493">
        <v>0</v>
      </c>
      <c r="AC260" s="493">
        <v>22</v>
      </c>
      <c r="AD260" s="493"/>
      <c r="AE260" s="493">
        <v>22</v>
      </c>
      <c r="AF260" s="493">
        <f t="shared" si="94"/>
        <v>444</v>
      </c>
      <c r="AG260" s="494">
        <v>400</v>
      </c>
      <c r="AH260" s="351">
        <v>0</v>
      </c>
      <c r="AI260" s="351">
        <v>22</v>
      </c>
      <c r="AJ260" s="351"/>
      <c r="AK260" s="351">
        <v>22</v>
      </c>
      <c r="AL260" s="351" t="s">
        <v>2977</v>
      </c>
      <c r="AM260" s="336">
        <f t="shared" si="95"/>
        <v>0</v>
      </c>
      <c r="AN260" s="336">
        <f t="shared" si="96"/>
        <v>0</v>
      </c>
      <c r="AS260" s="307">
        <f t="shared" si="80"/>
        <v>0</v>
      </c>
      <c r="AT260" s="307">
        <f t="shared" si="68"/>
        <v>400</v>
      </c>
      <c r="AU260" s="307">
        <f t="shared" si="69"/>
        <v>0</v>
      </c>
      <c r="AV260" s="307">
        <f t="shared" si="70"/>
        <v>0</v>
      </c>
      <c r="AW260" s="307">
        <f t="shared" si="71"/>
        <v>0</v>
      </c>
    </row>
    <row r="261" spans="1:54" s="336" customFormat="1" ht="36.75" hidden="1" customHeight="1" outlineLevel="1">
      <c r="A261" s="366">
        <v>12</v>
      </c>
      <c r="B261" s="371" t="s">
        <v>2992</v>
      </c>
      <c r="C261" s="371"/>
      <c r="D261" s="362" t="s">
        <v>2987</v>
      </c>
      <c r="E261" s="362" t="s">
        <v>2988</v>
      </c>
      <c r="F261" s="362" t="s">
        <v>2993</v>
      </c>
      <c r="G261" s="363" t="s">
        <v>2431</v>
      </c>
      <c r="H261" s="421"/>
      <c r="I261" s="493">
        <f t="shared" si="92"/>
        <v>337</v>
      </c>
      <c r="J261" s="502">
        <v>303</v>
      </c>
      <c r="K261" s="502"/>
      <c r="L261" s="502">
        <v>17</v>
      </c>
      <c r="M261" s="502">
        <v>17</v>
      </c>
      <c r="N261" s="494" t="s">
        <v>2976</v>
      </c>
      <c r="O261" s="493">
        <f t="shared" si="93"/>
        <v>337</v>
      </c>
      <c r="P261" s="502">
        <v>303</v>
      </c>
      <c r="Q261" s="502"/>
      <c r="R261" s="502">
        <v>17</v>
      </c>
      <c r="S261" s="502">
        <v>17</v>
      </c>
      <c r="T261" s="491"/>
      <c r="U261" s="491"/>
      <c r="V261" s="491"/>
      <c r="W261" s="491"/>
      <c r="X261" s="491"/>
      <c r="Y261" s="491"/>
      <c r="Z261" s="493">
        <f t="shared" si="97"/>
        <v>337</v>
      </c>
      <c r="AA261" s="493">
        <v>303</v>
      </c>
      <c r="AB261" s="493">
        <v>0</v>
      </c>
      <c r="AC261" s="493">
        <v>17</v>
      </c>
      <c r="AD261" s="493"/>
      <c r="AE261" s="493">
        <v>17</v>
      </c>
      <c r="AF261" s="493">
        <f t="shared" si="94"/>
        <v>337</v>
      </c>
      <c r="AG261" s="494">
        <v>303</v>
      </c>
      <c r="AH261" s="351">
        <v>0</v>
      </c>
      <c r="AI261" s="351">
        <v>17</v>
      </c>
      <c r="AJ261" s="351"/>
      <c r="AK261" s="351">
        <v>17</v>
      </c>
      <c r="AL261" s="351" t="s">
        <v>2977</v>
      </c>
      <c r="AM261" s="336">
        <f t="shared" si="95"/>
        <v>0</v>
      </c>
      <c r="AN261" s="336">
        <f t="shared" si="96"/>
        <v>0</v>
      </c>
      <c r="AS261" s="307">
        <f t="shared" si="80"/>
        <v>0</v>
      </c>
      <c r="AT261" s="307">
        <f t="shared" si="68"/>
        <v>303</v>
      </c>
      <c r="AU261" s="307">
        <f t="shared" si="69"/>
        <v>0</v>
      </c>
      <c r="AV261" s="307">
        <f t="shared" si="70"/>
        <v>0</v>
      </c>
      <c r="AW261" s="307">
        <f t="shared" si="71"/>
        <v>0</v>
      </c>
    </row>
    <row r="262" spans="1:54" s="336" customFormat="1" ht="27" hidden="1" outlineLevel="1">
      <c r="A262" s="366">
        <v>13</v>
      </c>
      <c r="B262" s="371" t="s">
        <v>2994</v>
      </c>
      <c r="C262" s="371"/>
      <c r="D262" s="362" t="s">
        <v>2987</v>
      </c>
      <c r="E262" s="362" t="s">
        <v>2988</v>
      </c>
      <c r="F262" s="362" t="s">
        <v>2995</v>
      </c>
      <c r="G262" s="363" t="s">
        <v>2431</v>
      </c>
      <c r="H262" s="421"/>
      <c r="I262" s="493">
        <f t="shared" si="92"/>
        <v>1235</v>
      </c>
      <c r="J262" s="502">
        <v>1078</v>
      </c>
      <c r="K262" s="502"/>
      <c r="L262" s="502">
        <v>78.5</v>
      </c>
      <c r="M262" s="502">
        <v>78.5</v>
      </c>
      <c r="N262" s="494" t="s">
        <v>2976</v>
      </c>
      <c r="O262" s="493">
        <f t="shared" si="93"/>
        <v>1235</v>
      </c>
      <c r="P262" s="502">
        <v>1078</v>
      </c>
      <c r="Q262" s="502"/>
      <c r="R262" s="502">
        <v>78.5</v>
      </c>
      <c r="S262" s="502">
        <v>78.5</v>
      </c>
      <c r="T262" s="491"/>
      <c r="U262" s="491"/>
      <c r="V262" s="491"/>
      <c r="W262" s="491"/>
      <c r="X262" s="491"/>
      <c r="Y262" s="491"/>
      <c r="Z262" s="493">
        <f t="shared" si="97"/>
        <v>1235</v>
      </c>
      <c r="AA262" s="493">
        <v>1078</v>
      </c>
      <c r="AB262" s="493">
        <v>0</v>
      </c>
      <c r="AC262" s="493">
        <v>78.5</v>
      </c>
      <c r="AD262" s="493"/>
      <c r="AE262" s="493">
        <v>78.5</v>
      </c>
      <c r="AF262" s="493">
        <f t="shared" si="94"/>
        <v>1235</v>
      </c>
      <c r="AG262" s="494">
        <v>1078</v>
      </c>
      <c r="AH262" s="351">
        <v>0</v>
      </c>
      <c r="AI262" s="351">
        <v>78.5</v>
      </c>
      <c r="AJ262" s="351"/>
      <c r="AK262" s="351">
        <v>78.5</v>
      </c>
      <c r="AL262" s="351" t="s">
        <v>2977</v>
      </c>
      <c r="AM262" s="336">
        <f t="shared" si="95"/>
        <v>0</v>
      </c>
      <c r="AN262" s="336">
        <f t="shared" si="96"/>
        <v>0</v>
      </c>
      <c r="AS262" s="307">
        <f t="shared" si="80"/>
        <v>0</v>
      </c>
      <c r="AT262" s="307">
        <f t="shared" si="68"/>
        <v>1078</v>
      </c>
      <c r="AU262" s="307">
        <f t="shared" si="69"/>
        <v>0</v>
      </c>
      <c r="AV262" s="307">
        <f t="shared" si="70"/>
        <v>0</v>
      </c>
      <c r="AW262" s="307">
        <f t="shared" si="71"/>
        <v>0</v>
      </c>
    </row>
    <row r="263" spans="1:54" s="336" customFormat="1" ht="36.75" hidden="1" customHeight="1" outlineLevel="1">
      <c r="A263" s="366">
        <v>14</v>
      </c>
      <c r="B263" s="371" t="s">
        <v>2996</v>
      </c>
      <c r="C263" s="371"/>
      <c r="D263" s="362" t="s">
        <v>2987</v>
      </c>
      <c r="E263" s="362" t="s">
        <v>2988</v>
      </c>
      <c r="F263" s="362" t="s">
        <v>2997</v>
      </c>
      <c r="G263" s="363" t="s">
        <v>2431</v>
      </c>
      <c r="H263" s="421"/>
      <c r="I263" s="493">
        <f t="shared" si="92"/>
        <v>653.33333333333348</v>
      </c>
      <c r="J263" s="502">
        <v>588</v>
      </c>
      <c r="K263" s="502"/>
      <c r="L263" s="502">
        <v>32.666666666666686</v>
      </c>
      <c r="M263" s="502">
        <v>32.666666666666686</v>
      </c>
      <c r="N263" s="494" t="s">
        <v>2976</v>
      </c>
      <c r="O263" s="493">
        <f t="shared" si="93"/>
        <v>653.33333333333348</v>
      </c>
      <c r="P263" s="502">
        <v>588</v>
      </c>
      <c r="Q263" s="502"/>
      <c r="R263" s="502">
        <v>32.666666666666686</v>
      </c>
      <c r="S263" s="502">
        <v>32.666666666666686</v>
      </c>
      <c r="T263" s="491"/>
      <c r="U263" s="491"/>
      <c r="V263" s="491"/>
      <c r="W263" s="491"/>
      <c r="X263" s="491"/>
      <c r="Y263" s="491"/>
      <c r="Z263" s="493">
        <f t="shared" si="97"/>
        <v>653.33333333333348</v>
      </c>
      <c r="AA263" s="493">
        <v>588</v>
      </c>
      <c r="AB263" s="493">
        <v>0</v>
      </c>
      <c r="AC263" s="493">
        <v>32.666666666666686</v>
      </c>
      <c r="AD263" s="493"/>
      <c r="AE263" s="493">
        <v>32.666666666666686</v>
      </c>
      <c r="AF263" s="493">
        <f t="shared" si="94"/>
        <v>653.33333333333348</v>
      </c>
      <c r="AG263" s="494">
        <v>588</v>
      </c>
      <c r="AH263" s="351">
        <v>0</v>
      </c>
      <c r="AI263" s="351">
        <v>32.666666666666686</v>
      </c>
      <c r="AJ263" s="351"/>
      <c r="AK263" s="351">
        <v>32.666666666666686</v>
      </c>
      <c r="AL263" s="351" t="s">
        <v>2977</v>
      </c>
      <c r="AM263" s="336">
        <f t="shared" si="95"/>
        <v>0</v>
      </c>
      <c r="AN263" s="336">
        <f t="shared" si="96"/>
        <v>0</v>
      </c>
      <c r="AS263" s="307">
        <f t="shared" si="80"/>
        <v>0</v>
      </c>
      <c r="AT263" s="307">
        <f t="shared" si="68"/>
        <v>588</v>
      </c>
      <c r="AU263" s="307">
        <f t="shared" si="69"/>
        <v>0</v>
      </c>
      <c r="AV263" s="307">
        <f t="shared" si="70"/>
        <v>0</v>
      </c>
      <c r="AW263" s="307">
        <f t="shared" si="71"/>
        <v>0</v>
      </c>
    </row>
    <row r="264" spans="1:54" s="336" customFormat="1" ht="36.75" hidden="1" customHeight="1" outlineLevel="1">
      <c r="A264" s="366">
        <v>15</v>
      </c>
      <c r="B264" s="371" t="s">
        <v>2998</v>
      </c>
      <c r="C264" s="371"/>
      <c r="D264" s="362" t="s">
        <v>2987</v>
      </c>
      <c r="E264" s="362" t="s">
        <v>2988</v>
      </c>
      <c r="F264" s="362" t="s">
        <v>2999</v>
      </c>
      <c r="G264" s="363" t="s">
        <v>2431</v>
      </c>
      <c r="H264" s="421"/>
      <c r="I264" s="493">
        <f t="shared" si="92"/>
        <v>100</v>
      </c>
      <c r="J264" s="493">
        <v>70</v>
      </c>
      <c r="K264" s="493"/>
      <c r="L264" s="493">
        <v>10</v>
      </c>
      <c r="M264" s="493">
        <v>20</v>
      </c>
      <c r="N264" s="494" t="s">
        <v>2976</v>
      </c>
      <c r="O264" s="496">
        <v>100</v>
      </c>
      <c r="P264" s="493">
        <v>70</v>
      </c>
      <c r="Q264" s="493"/>
      <c r="R264" s="493">
        <v>10</v>
      </c>
      <c r="S264" s="493">
        <v>20</v>
      </c>
      <c r="T264" s="491"/>
      <c r="U264" s="491"/>
      <c r="V264" s="491"/>
      <c r="W264" s="491"/>
      <c r="X264" s="491"/>
      <c r="Y264" s="491"/>
      <c r="Z264" s="493">
        <f t="shared" si="97"/>
        <v>100</v>
      </c>
      <c r="AA264" s="493">
        <v>70</v>
      </c>
      <c r="AB264" s="493">
        <v>0</v>
      </c>
      <c r="AC264" s="493">
        <v>10</v>
      </c>
      <c r="AD264" s="493"/>
      <c r="AE264" s="493">
        <v>20</v>
      </c>
      <c r="AF264" s="493">
        <f t="shared" si="94"/>
        <v>100</v>
      </c>
      <c r="AG264" s="494">
        <v>70</v>
      </c>
      <c r="AH264" s="351">
        <v>0</v>
      </c>
      <c r="AI264" s="351">
        <v>10</v>
      </c>
      <c r="AJ264" s="351"/>
      <c r="AK264" s="351">
        <v>20</v>
      </c>
      <c r="AL264" s="351" t="s">
        <v>2977</v>
      </c>
      <c r="AM264" s="336">
        <f t="shared" si="95"/>
        <v>0</v>
      </c>
      <c r="AN264" s="336">
        <f t="shared" si="96"/>
        <v>0</v>
      </c>
      <c r="AS264" s="307">
        <f t="shared" si="80"/>
        <v>0</v>
      </c>
      <c r="AT264" s="307">
        <f t="shared" si="68"/>
        <v>70</v>
      </c>
      <c r="AU264" s="307">
        <f t="shared" si="69"/>
        <v>0</v>
      </c>
      <c r="AV264" s="307">
        <f t="shared" si="70"/>
        <v>0</v>
      </c>
      <c r="AW264" s="307">
        <f t="shared" si="71"/>
        <v>0</v>
      </c>
    </row>
    <row r="265" spans="1:54" s="336" customFormat="1" ht="36.75" hidden="1" customHeight="1" outlineLevel="1">
      <c r="A265" s="366">
        <v>16</v>
      </c>
      <c r="B265" s="371" t="s">
        <v>3000</v>
      </c>
      <c r="C265" s="371"/>
      <c r="D265" s="362" t="s">
        <v>2987</v>
      </c>
      <c r="E265" s="362" t="s">
        <v>2988</v>
      </c>
      <c r="F265" s="362" t="s">
        <v>2999</v>
      </c>
      <c r="G265" s="363" t="s">
        <v>2431</v>
      </c>
      <c r="H265" s="421"/>
      <c r="I265" s="493">
        <f t="shared" si="92"/>
        <v>100</v>
      </c>
      <c r="J265" s="493">
        <v>70</v>
      </c>
      <c r="K265" s="493"/>
      <c r="L265" s="493">
        <v>10</v>
      </c>
      <c r="M265" s="493">
        <v>20</v>
      </c>
      <c r="N265" s="494" t="s">
        <v>2976</v>
      </c>
      <c r="O265" s="496">
        <v>101</v>
      </c>
      <c r="P265" s="493">
        <v>70</v>
      </c>
      <c r="Q265" s="493"/>
      <c r="R265" s="493">
        <v>10</v>
      </c>
      <c r="S265" s="493">
        <v>20</v>
      </c>
      <c r="T265" s="491"/>
      <c r="U265" s="491"/>
      <c r="V265" s="491"/>
      <c r="W265" s="491"/>
      <c r="X265" s="491"/>
      <c r="Y265" s="491"/>
      <c r="Z265" s="493">
        <f t="shared" si="97"/>
        <v>100</v>
      </c>
      <c r="AA265" s="493">
        <v>70</v>
      </c>
      <c r="AB265" s="493">
        <v>0</v>
      </c>
      <c r="AC265" s="493">
        <v>10</v>
      </c>
      <c r="AD265" s="493"/>
      <c r="AE265" s="493">
        <v>20</v>
      </c>
      <c r="AF265" s="493">
        <f t="shared" si="94"/>
        <v>100</v>
      </c>
      <c r="AG265" s="494">
        <v>70</v>
      </c>
      <c r="AH265" s="351">
        <v>0</v>
      </c>
      <c r="AI265" s="351">
        <v>10</v>
      </c>
      <c r="AJ265" s="351"/>
      <c r="AK265" s="351">
        <v>20</v>
      </c>
      <c r="AL265" s="351" t="s">
        <v>2977</v>
      </c>
      <c r="AM265" s="336">
        <f t="shared" si="95"/>
        <v>0</v>
      </c>
      <c r="AN265" s="336">
        <f t="shared" si="96"/>
        <v>0</v>
      </c>
      <c r="AS265" s="307">
        <f t="shared" si="80"/>
        <v>0</v>
      </c>
      <c r="AT265" s="307">
        <f t="shared" si="68"/>
        <v>70</v>
      </c>
      <c r="AU265" s="307">
        <f t="shared" si="69"/>
        <v>0</v>
      </c>
      <c r="AV265" s="307">
        <f t="shared" si="70"/>
        <v>0</v>
      </c>
      <c r="AW265" s="307">
        <f t="shared" si="71"/>
        <v>0</v>
      </c>
    </row>
    <row r="266" spans="1:54" ht="30" customHeight="1" collapsed="1">
      <c r="A266" s="332" t="s">
        <v>2074</v>
      </c>
      <c r="B266" s="334" t="s">
        <v>3001</v>
      </c>
      <c r="C266" s="334"/>
      <c r="D266" s="334"/>
      <c r="E266" s="334"/>
      <c r="F266" s="422"/>
      <c r="G266" s="334"/>
      <c r="H266" s="334"/>
      <c r="I266" s="529">
        <f t="shared" ref="I266:AL266" si="98">I269+I341+I419+I487+I578+I672+I712+I732+I810+I895+I267</f>
        <v>449222.79103577579</v>
      </c>
      <c r="J266" s="529">
        <f t="shared" si="98"/>
        <v>396861.7548668969</v>
      </c>
      <c r="K266" s="529">
        <f t="shared" si="98"/>
        <v>1950</v>
      </c>
      <c r="L266" s="529">
        <f t="shared" si="98"/>
        <v>11398.325665978673</v>
      </c>
      <c r="M266" s="529">
        <f t="shared" si="98"/>
        <v>39013.731180900249</v>
      </c>
      <c r="N266" s="529">
        <f t="shared" si="98"/>
        <v>0</v>
      </c>
      <c r="O266" s="529">
        <f t="shared" si="98"/>
        <v>229385.04305104094</v>
      </c>
      <c r="P266" s="529">
        <f t="shared" si="98"/>
        <v>203754.54708399999</v>
      </c>
      <c r="Q266" s="529">
        <f t="shared" si="98"/>
        <v>0</v>
      </c>
      <c r="R266" s="529">
        <f t="shared" si="98"/>
        <v>7088.3888888888887</v>
      </c>
      <c r="S266" s="529">
        <f t="shared" si="98"/>
        <v>18542.107078152047</v>
      </c>
      <c r="T266" s="529">
        <f t="shared" si="98"/>
        <v>33753.109000000004</v>
      </c>
      <c r="U266" s="529">
        <f t="shared" si="98"/>
        <v>32706.109000000004</v>
      </c>
      <c r="V266" s="529">
        <f t="shared" si="98"/>
        <v>1047</v>
      </c>
      <c r="W266" s="529">
        <f t="shared" si="98"/>
        <v>33753.109000000004</v>
      </c>
      <c r="X266" s="529">
        <f t="shared" si="98"/>
        <v>32706.109000000004</v>
      </c>
      <c r="Y266" s="529">
        <f t="shared" si="98"/>
        <v>1047</v>
      </c>
      <c r="Z266" s="529">
        <f t="shared" si="98"/>
        <v>384378.59644799808</v>
      </c>
      <c r="AA266" s="529">
        <f t="shared" si="98"/>
        <v>344682.32809289685</v>
      </c>
      <c r="AB266" s="529">
        <f t="shared" si="98"/>
        <v>1000</v>
      </c>
      <c r="AC266" s="529">
        <f t="shared" si="98"/>
        <v>10592.027417089783</v>
      </c>
      <c r="AD266" s="529">
        <f t="shared" si="98"/>
        <v>0</v>
      </c>
      <c r="AE266" s="529">
        <f t="shared" si="98"/>
        <v>28079.156388011364</v>
      </c>
      <c r="AF266" s="529">
        <f t="shared" si="98"/>
        <v>382450.35230704542</v>
      </c>
      <c r="AG266" s="529">
        <f t="shared" si="98"/>
        <v>343412.00225999998</v>
      </c>
      <c r="AH266" s="423">
        <f t="shared" si="98"/>
        <v>1000</v>
      </c>
      <c r="AI266" s="423">
        <f t="shared" si="98"/>
        <v>10547.990265386998</v>
      </c>
      <c r="AJ266" s="423">
        <f t="shared" si="98"/>
        <v>0</v>
      </c>
      <c r="AK266" s="423">
        <f t="shared" si="98"/>
        <v>27490.359781658422</v>
      </c>
      <c r="AL266" s="423">
        <f t="shared" si="98"/>
        <v>0</v>
      </c>
      <c r="AS266" s="307">
        <f t="shared" si="80"/>
        <v>33019.329728730372</v>
      </c>
      <c r="AT266" s="307">
        <f t="shared" si="68"/>
        <v>343412.00225999998</v>
      </c>
      <c r="AU266" s="424">
        <f t="shared" si="69"/>
        <v>0</v>
      </c>
      <c r="AV266" s="307">
        <f t="shared" si="70"/>
        <v>53449.752606896916</v>
      </c>
      <c r="AW266" s="307">
        <f t="shared" si="71"/>
        <v>66772.438728730369</v>
      </c>
      <c r="AX266" s="306">
        <f>I267+I268</f>
        <v>449222.79103577579</v>
      </c>
      <c r="AY266" s="306">
        <f>J267+J268</f>
        <v>396861.7548668969</v>
      </c>
      <c r="AZ266" s="306">
        <f>AF267+AF268</f>
        <v>382450.35230704542</v>
      </c>
      <c r="BA266" s="306">
        <f>AG267+AG268</f>
        <v>343412.00225999998</v>
      </c>
      <c r="BB266" s="306">
        <f>AG266+AG12</f>
        <v>848595.00225999998</v>
      </c>
    </row>
    <row r="267" spans="1:54" s="365" customFormat="1" ht="30" customHeight="1">
      <c r="A267" s="329" t="s">
        <v>2123</v>
      </c>
      <c r="B267" s="339" t="s">
        <v>2066</v>
      </c>
      <c r="C267" s="340"/>
      <c r="D267" s="340"/>
      <c r="E267" s="340"/>
      <c r="F267" s="363"/>
      <c r="G267" s="340"/>
      <c r="H267" s="340"/>
      <c r="I267" s="489">
        <f>AF267</f>
        <v>34341</v>
      </c>
      <c r="J267" s="489">
        <f>AG267</f>
        <v>34341</v>
      </c>
      <c r="K267" s="489"/>
      <c r="L267" s="489"/>
      <c r="M267" s="489"/>
      <c r="N267" s="489"/>
      <c r="O267" s="489"/>
      <c r="P267" s="489"/>
      <c r="Q267" s="489"/>
      <c r="R267" s="489"/>
      <c r="S267" s="489"/>
      <c r="T267" s="489"/>
      <c r="U267" s="489"/>
      <c r="V267" s="489"/>
      <c r="W267" s="489"/>
      <c r="X267" s="489"/>
      <c r="Y267" s="489"/>
      <c r="Z267" s="489">
        <v>34341</v>
      </c>
      <c r="AA267" s="489">
        <v>34341</v>
      </c>
      <c r="AB267" s="489"/>
      <c r="AC267" s="489"/>
      <c r="AD267" s="489"/>
      <c r="AE267" s="489"/>
      <c r="AF267" s="489">
        <v>34341</v>
      </c>
      <c r="AG267" s="489">
        <v>34341</v>
      </c>
      <c r="AH267" s="341"/>
      <c r="AI267" s="341"/>
      <c r="AJ267" s="341"/>
      <c r="AK267" s="341"/>
      <c r="AL267" s="394"/>
      <c r="AS267" s="331">
        <f t="shared" si="80"/>
        <v>0</v>
      </c>
      <c r="AT267" s="331">
        <f t="shared" si="68"/>
        <v>34341</v>
      </c>
      <c r="AU267" s="331">
        <f t="shared" si="69"/>
        <v>0</v>
      </c>
      <c r="AV267" s="331">
        <f t="shared" si="70"/>
        <v>0</v>
      </c>
      <c r="AW267" s="331">
        <f t="shared" si="71"/>
        <v>0</v>
      </c>
    </row>
    <row r="268" spans="1:54" s="365" customFormat="1" ht="30" customHeight="1">
      <c r="A268" s="329" t="s">
        <v>2123</v>
      </c>
      <c r="B268" s="339" t="s">
        <v>2124</v>
      </c>
      <c r="C268" s="340"/>
      <c r="D268" s="340"/>
      <c r="E268" s="340"/>
      <c r="F268" s="363"/>
      <c r="G268" s="340"/>
      <c r="H268" s="340"/>
      <c r="I268" s="489">
        <f t="shared" ref="I268:AG268" si="99">I269+I341+I419+I487+I578+I672+I712+I732+I810+I895</f>
        <v>414881.79103577579</v>
      </c>
      <c r="J268" s="489">
        <f t="shared" si="99"/>
        <v>362520.7548668969</v>
      </c>
      <c r="K268" s="489">
        <f t="shared" si="99"/>
        <v>1950</v>
      </c>
      <c r="L268" s="489">
        <f t="shared" si="99"/>
        <v>11398.325665978673</v>
      </c>
      <c r="M268" s="489">
        <f t="shared" si="99"/>
        <v>39013.731180900249</v>
      </c>
      <c r="N268" s="489">
        <f t="shared" si="99"/>
        <v>0</v>
      </c>
      <c r="O268" s="489">
        <f t="shared" si="99"/>
        <v>229385.04305104094</v>
      </c>
      <c r="P268" s="489">
        <f t="shared" si="99"/>
        <v>203754.54708399999</v>
      </c>
      <c r="Q268" s="489">
        <f t="shared" si="99"/>
        <v>0</v>
      </c>
      <c r="R268" s="489">
        <f t="shared" si="99"/>
        <v>7088.3888888888887</v>
      </c>
      <c r="S268" s="489">
        <f t="shared" si="99"/>
        <v>18542.107078152047</v>
      </c>
      <c r="T268" s="489">
        <f t="shared" si="99"/>
        <v>33753.109000000004</v>
      </c>
      <c r="U268" s="489">
        <f t="shared" si="99"/>
        <v>32706.109000000004</v>
      </c>
      <c r="V268" s="489">
        <f t="shared" si="99"/>
        <v>1047</v>
      </c>
      <c r="W268" s="489">
        <f t="shared" si="99"/>
        <v>33753.109000000004</v>
      </c>
      <c r="X268" s="489">
        <f t="shared" si="99"/>
        <v>32706.109000000004</v>
      </c>
      <c r="Y268" s="489">
        <f t="shared" si="99"/>
        <v>1047</v>
      </c>
      <c r="Z268" s="489">
        <f t="shared" si="99"/>
        <v>350037.59644799808</v>
      </c>
      <c r="AA268" s="489">
        <f t="shared" si="99"/>
        <v>310341.32809289685</v>
      </c>
      <c r="AB268" s="489">
        <f t="shared" si="99"/>
        <v>1000</v>
      </c>
      <c r="AC268" s="489">
        <f t="shared" si="99"/>
        <v>10592.027417089783</v>
      </c>
      <c r="AD268" s="489">
        <f t="shared" si="99"/>
        <v>0</v>
      </c>
      <c r="AE268" s="489">
        <f t="shared" si="99"/>
        <v>28079.156388011364</v>
      </c>
      <c r="AF268" s="489">
        <f t="shared" si="99"/>
        <v>348109.35230704542</v>
      </c>
      <c r="AG268" s="489">
        <f t="shared" si="99"/>
        <v>309071.00225999998</v>
      </c>
      <c r="AH268" s="341"/>
      <c r="AI268" s="341"/>
      <c r="AJ268" s="341"/>
      <c r="AK268" s="341"/>
      <c r="AL268" s="394"/>
      <c r="AS268" s="331"/>
      <c r="AT268" s="331"/>
      <c r="AU268" s="331"/>
      <c r="AV268" s="331"/>
      <c r="AW268" s="331"/>
    </row>
    <row r="269" spans="1:54" s="365" customFormat="1" ht="30" customHeight="1">
      <c r="A269" s="425" t="s">
        <v>1909</v>
      </c>
      <c r="B269" s="426" t="s">
        <v>1950</v>
      </c>
      <c r="C269" s="426"/>
      <c r="D269" s="425"/>
      <c r="E269" s="425"/>
      <c r="F269" s="425"/>
      <c r="G269" s="425"/>
      <c r="H269" s="425"/>
      <c r="I269" s="427">
        <f>I270+I277</f>
        <v>54574.873</v>
      </c>
      <c r="J269" s="427">
        <f>J270+J277</f>
        <v>50539.691999999995</v>
      </c>
      <c r="K269" s="509">
        <f>K270+K277</f>
        <v>0</v>
      </c>
      <c r="L269" s="427">
        <f>L270+L277</f>
        <v>569</v>
      </c>
      <c r="M269" s="427">
        <f>M270+M277</f>
        <v>3466.181</v>
      </c>
      <c r="N269" s="495"/>
      <c r="O269" s="427">
        <f>O270+O277</f>
        <v>28875</v>
      </c>
      <c r="P269" s="427">
        <f>P270+P277</f>
        <v>26468</v>
      </c>
      <c r="Q269" s="495"/>
      <c r="R269" s="427">
        <f t="shared" ref="R269:AC269" si="100">R270+R277</f>
        <v>185</v>
      </c>
      <c r="S269" s="427">
        <f t="shared" si="100"/>
        <v>2222</v>
      </c>
      <c r="T269" s="427">
        <f t="shared" si="100"/>
        <v>6117.8310000000001</v>
      </c>
      <c r="U269" s="427">
        <f t="shared" si="100"/>
        <v>6117.8310000000001</v>
      </c>
      <c r="V269" s="427">
        <f t="shared" si="100"/>
        <v>0</v>
      </c>
      <c r="W269" s="427">
        <f t="shared" si="100"/>
        <v>6117.8310000000001</v>
      </c>
      <c r="X269" s="427">
        <f t="shared" si="100"/>
        <v>6117.8310000000001</v>
      </c>
      <c r="Y269" s="509">
        <f t="shared" si="100"/>
        <v>0</v>
      </c>
      <c r="Z269" s="427">
        <f t="shared" si="100"/>
        <v>46487.53</v>
      </c>
      <c r="AA269" s="427">
        <f t="shared" si="100"/>
        <v>42523.495000000003</v>
      </c>
      <c r="AB269" s="427">
        <f t="shared" si="100"/>
        <v>0</v>
      </c>
      <c r="AC269" s="427">
        <f t="shared" si="100"/>
        <v>499</v>
      </c>
      <c r="AD269" s="427"/>
      <c r="AE269" s="427">
        <f>AE270+AE277</f>
        <v>3465.0349999999999</v>
      </c>
      <c r="AF269" s="427">
        <f>AF270+AF277</f>
        <v>46487.03</v>
      </c>
      <c r="AG269" s="427">
        <f>AG270+AG277</f>
        <v>42522.994999999995</v>
      </c>
      <c r="AH269" s="392">
        <f>AH270+AH277</f>
        <v>0</v>
      </c>
      <c r="AI269" s="427">
        <f>AI270+AI277</f>
        <v>499</v>
      </c>
      <c r="AJ269" s="427"/>
      <c r="AK269" s="427">
        <f>AK270+AK277</f>
        <v>3465.0349999999999</v>
      </c>
      <c r="AL269" s="428"/>
      <c r="AM269" s="429"/>
      <c r="AS269" s="331">
        <f t="shared" ref="AS269:AS332" si="101">I269-W269-AF269</f>
        <v>1970.0120000000024</v>
      </c>
      <c r="AT269" s="331">
        <f t="shared" ref="AT269:AT332" si="102">AF269-AH269-AI269-AK269</f>
        <v>42522.994999999995</v>
      </c>
      <c r="AU269" s="331">
        <f t="shared" ref="AU269:AU332" si="103">AG269-AT269</f>
        <v>0</v>
      </c>
      <c r="AV269" s="331">
        <f t="shared" ref="AV269:AV332" si="104">J269-AG269</f>
        <v>8016.6970000000001</v>
      </c>
      <c r="AW269" s="331">
        <f t="shared" ref="AW269:AW332" si="105">I269-AF269</f>
        <v>8087.8430000000008</v>
      </c>
    </row>
    <row r="270" spans="1:54" s="365" customFormat="1" ht="30" hidden="1" customHeight="1" outlineLevel="1">
      <c r="A270" s="430" t="s">
        <v>1909</v>
      </c>
      <c r="B270" s="431" t="s">
        <v>2328</v>
      </c>
      <c r="C270" s="431"/>
      <c r="D270" s="430"/>
      <c r="E270" s="430"/>
      <c r="F270" s="430"/>
      <c r="G270" s="430"/>
      <c r="H270" s="430"/>
      <c r="I270" s="432">
        <f>I271</f>
        <v>10833</v>
      </c>
      <c r="J270" s="432">
        <f>J271</f>
        <v>10763</v>
      </c>
      <c r="K270" s="432">
        <f>K271</f>
        <v>0</v>
      </c>
      <c r="L270" s="432">
        <f>L271</f>
        <v>70</v>
      </c>
      <c r="M270" s="432">
        <f>M271</f>
        <v>0</v>
      </c>
      <c r="N270" s="495"/>
      <c r="O270" s="432">
        <f>O271</f>
        <v>0</v>
      </c>
      <c r="P270" s="432">
        <f>P271</f>
        <v>0</v>
      </c>
      <c r="Q270" s="495"/>
      <c r="R270" s="432">
        <f t="shared" ref="R270:AC270" si="106">R271</f>
        <v>0</v>
      </c>
      <c r="S270" s="432">
        <f t="shared" si="106"/>
        <v>0</v>
      </c>
      <c r="T270" s="432">
        <f t="shared" si="106"/>
        <v>6117.8310000000001</v>
      </c>
      <c r="U270" s="432">
        <f t="shared" si="106"/>
        <v>6117.8310000000001</v>
      </c>
      <c r="V270" s="432">
        <f t="shared" si="106"/>
        <v>0</v>
      </c>
      <c r="W270" s="432">
        <f t="shared" si="106"/>
        <v>6117.8310000000001</v>
      </c>
      <c r="X270" s="432">
        <f t="shared" si="106"/>
        <v>6117.8310000000001</v>
      </c>
      <c r="Y270" s="432">
        <f t="shared" si="106"/>
        <v>0</v>
      </c>
      <c r="Z270" s="432">
        <f t="shared" si="106"/>
        <v>3057</v>
      </c>
      <c r="AA270" s="432">
        <f t="shared" si="106"/>
        <v>3057</v>
      </c>
      <c r="AB270" s="432">
        <f t="shared" si="106"/>
        <v>0</v>
      </c>
      <c r="AC270" s="432">
        <f t="shared" si="106"/>
        <v>0</v>
      </c>
      <c r="AD270" s="432"/>
      <c r="AE270" s="432">
        <f>AE271</f>
        <v>0</v>
      </c>
      <c r="AF270" s="432">
        <f>AF271</f>
        <v>3056</v>
      </c>
      <c r="AG270" s="432">
        <f>AG271</f>
        <v>3056</v>
      </c>
      <c r="AH270" s="432">
        <f>AH271</f>
        <v>0</v>
      </c>
      <c r="AI270" s="432">
        <f>AI271</f>
        <v>0</v>
      </c>
      <c r="AJ270" s="432"/>
      <c r="AK270" s="432">
        <f>AK271</f>
        <v>0</v>
      </c>
      <c r="AL270" s="433"/>
      <c r="AM270" s="434"/>
      <c r="AS270" s="331">
        <f t="shared" si="101"/>
        <v>1659.1689999999999</v>
      </c>
      <c r="AT270" s="331">
        <f t="shared" si="102"/>
        <v>3056</v>
      </c>
      <c r="AU270" s="331">
        <f t="shared" si="103"/>
        <v>0</v>
      </c>
      <c r="AV270" s="331">
        <f t="shared" si="104"/>
        <v>7707</v>
      </c>
      <c r="AW270" s="331">
        <f t="shared" si="105"/>
        <v>7777</v>
      </c>
    </row>
    <row r="271" spans="1:54" s="365" customFormat="1" ht="30" hidden="1" customHeight="1" outlineLevel="1">
      <c r="A271" s="430" t="s">
        <v>3002</v>
      </c>
      <c r="B271" s="431" t="s">
        <v>2329</v>
      </c>
      <c r="C271" s="431"/>
      <c r="D271" s="430"/>
      <c r="E271" s="430"/>
      <c r="F271" s="430"/>
      <c r="G271" s="430"/>
      <c r="H271" s="430"/>
      <c r="I271" s="432">
        <f>SUM(I272:I276)</f>
        <v>10833</v>
      </c>
      <c r="J271" s="432">
        <f>SUM(J272:J276)</f>
        <v>10763</v>
      </c>
      <c r="K271" s="432">
        <f>SUM(K272:K276)</f>
        <v>0</v>
      </c>
      <c r="L271" s="432">
        <f>SUM(L272:L276)</f>
        <v>70</v>
      </c>
      <c r="M271" s="432">
        <f>SUM(M272:M276)</f>
        <v>0</v>
      </c>
      <c r="N271" s="509"/>
      <c r="O271" s="432">
        <f>SUM(O272:O276)</f>
        <v>0</v>
      </c>
      <c r="P271" s="432">
        <f>SUM(P272:P276)</f>
        <v>0</v>
      </c>
      <c r="Q271" s="495"/>
      <c r="R271" s="432">
        <f t="shared" ref="R271:AK271" si="107">SUM(R272:R276)</f>
        <v>0</v>
      </c>
      <c r="S271" s="432">
        <f t="shared" si="107"/>
        <v>0</v>
      </c>
      <c r="T271" s="432">
        <f t="shared" si="107"/>
        <v>6117.8310000000001</v>
      </c>
      <c r="U271" s="432">
        <f t="shared" si="107"/>
        <v>6117.8310000000001</v>
      </c>
      <c r="V271" s="432">
        <f t="shared" si="107"/>
        <v>0</v>
      </c>
      <c r="W271" s="432">
        <f t="shared" si="107"/>
        <v>6117.8310000000001</v>
      </c>
      <c r="X271" s="432">
        <f t="shared" si="107"/>
        <v>6117.8310000000001</v>
      </c>
      <c r="Y271" s="432">
        <f t="shared" si="107"/>
        <v>0</v>
      </c>
      <c r="Z271" s="432">
        <f t="shared" si="107"/>
        <v>3057</v>
      </c>
      <c r="AA271" s="432">
        <f t="shared" si="107"/>
        <v>3057</v>
      </c>
      <c r="AB271" s="432">
        <f t="shared" si="107"/>
        <v>0</v>
      </c>
      <c r="AC271" s="432">
        <f t="shared" si="107"/>
        <v>0</v>
      </c>
      <c r="AD271" s="432">
        <f t="shared" si="107"/>
        <v>0</v>
      </c>
      <c r="AE271" s="432">
        <f t="shared" si="107"/>
        <v>0</v>
      </c>
      <c r="AF271" s="432">
        <f t="shared" si="107"/>
        <v>3056</v>
      </c>
      <c r="AG271" s="432">
        <f t="shared" si="107"/>
        <v>3056</v>
      </c>
      <c r="AH271" s="432">
        <f t="shared" si="107"/>
        <v>0</v>
      </c>
      <c r="AI271" s="432">
        <f t="shared" si="107"/>
        <v>0</v>
      </c>
      <c r="AJ271" s="432">
        <f t="shared" si="107"/>
        <v>0</v>
      </c>
      <c r="AK271" s="432">
        <f t="shared" si="107"/>
        <v>0</v>
      </c>
      <c r="AL271" s="433"/>
      <c r="AS271" s="331">
        <f t="shared" si="101"/>
        <v>1659.1689999999999</v>
      </c>
      <c r="AT271" s="331">
        <f t="shared" si="102"/>
        <v>3056</v>
      </c>
      <c r="AU271" s="331">
        <f t="shared" si="103"/>
        <v>0</v>
      </c>
      <c r="AV271" s="331">
        <f t="shared" si="104"/>
        <v>7707</v>
      </c>
      <c r="AW271" s="331">
        <f t="shared" si="105"/>
        <v>7777</v>
      </c>
    </row>
    <row r="272" spans="1:54" s="365" customFormat="1" ht="30" hidden="1" customHeight="1" outlineLevel="1">
      <c r="A272" s="435"/>
      <c r="B272" s="436" t="s">
        <v>3003</v>
      </c>
      <c r="C272" s="436">
        <v>7469145</v>
      </c>
      <c r="D272" s="435" t="s">
        <v>3004</v>
      </c>
      <c r="E272" s="435" t="s">
        <v>2523</v>
      </c>
      <c r="F272" s="435" t="s">
        <v>3005</v>
      </c>
      <c r="G272" s="435" t="s">
        <v>2925</v>
      </c>
      <c r="H272" s="435" t="s">
        <v>3006</v>
      </c>
      <c r="I272" s="437">
        <v>6360</v>
      </c>
      <c r="J272" s="437">
        <v>6290</v>
      </c>
      <c r="K272" s="437"/>
      <c r="L272" s="437">
        <v>70</v>
      </c>
      <c r="M272" s="437"/>
      <c r="N272" s="495"/>
      <c r="O272" s="437"/>
      <c r="P272" s="437"/>
      <c r="Q272" s="495"/>
      <c r="R272" s="437"/>
      <c r="S272" s="437"/>
      <c r="T272" s="437">
        <v>4165</v>
      </c>
      <c r="U272" s="437">
        <v>4165</v>
      </c>
      <c r="V272" s="437"/>
      <c r="W272" s="437">
        <v>4165</v>
      </c>
      <c r="X272" s="437">
        <v>4165</v>
      </c>
      <c r="Y272" s="437"/>
      <c r="Z272" s="437">
        <f>SUM(AA272:AE272)</f>
        <v>948</v>
      </c>
      <c r="AA272" s="437">
        <v>948</v>
      </c>
      <c r="AB272" s="437"/>
      <c r="AC272" s="437"/>
      <c r="AD272" s="437"/>
      <c r="AE272" s="437"/>
      <c r="AF272" s="437">
        <v>948</v>
      </c>
      <c r="AG272" s="437">
        <v>948</v>
      </c>
      <c r="AH272" s="437"/>
      <c r="AI272" s="437"/>
      <c r="AJ272" s="437"/>
      <c r="AK272" s="437"/>
      <c r="AL272" s="438"/>
      <c r="AM272" s="434"/>
      <c r="AS272" s="331">
        <f t="shared" si="101"/>
        <v>1247</v>
      </c>
      <c r="AT272" s="331">
        <f t="shared" si="102"/>
        <v>948</v>
      </c>
      <c r="AU272" s="331">
        <f t="shared" si="103"/>
        <v>0</v>
      </c>
      <c r="AV272" s="331">
        <f t="shared" si="104"/>
        <v>5342</v>
      </c>
      <c r="AW272" s="331">
        <f t="shared" si="105"/>
        <v>5412</v>
      </c>
    </row>
    <row r="273" spans="1:49" s="365" customFormat="1" ht="30" hidden="1" customHeight="1" outlineLevel="1">
      <c r="A273" s="435"/>
      <c r="B273" s="436" t="s">
        <v>3007</v>
      </c>
      <c r="C273" s="436">
        <v>7497909</v>
      </c>
      <c r="D273" s="435" t="s">
        <v>3004</v>
      </c>
      <c r="E273" s="435" t="s">
        <v>2584</v>
      </c>
      <c r="F273" s="435" t="s">
        <v>3008</v>
      </c>
      <c r="G273" s="435" t="s">
        <v>3009</v>
      </c>
      <c r="H273" s="435" t="s">
        <v>3010</v>
      </c>
      <c r="I273" s="437">
        <v>1283</v>
      </c>
      <c r="J273" s="437">
        <v>1283</v>
      </c>
      <c r="K273" s="437"/>
      <c r="L273" s="437"/>
      <c r="M273" s="437"/>
      <c r="N273" s="495"/>
      <c r="O273" s="437"/>
      <c r="P273" s="437"/>
      <c r="Q273" s="495"/>
      <c r="R273" s="437"/>
      <c r="S273" s="437"/>
      <c r="T273" s="437">
        <v>856.83100000000002</v>
      </c>
      <c r="U273" s="437">
        <v>856.83100000000002</v>
      </c>
      <c r="V273" s="437"/>
      <c r="W273" s="437">
        <v>856.83100000000002</v>
      </c>
      <c r="X273" s="437">
        <v>856.83100000000002</v>
      </c>
      <c r="Y273" s="437"/>
      <c r="Z273" s="437">
        <f>SUM(AA273:AE273)</f>
        <v>292</v>
      </c>
      <c r="AA273" s="437">
        <v>292</v>
      </c>
      <c r="AB273" s="437"/>
      <c r="AC273" s="437"/>
      <c r="AD273" s="437"/>
      <c r="AE273" s="437"/>
      <c r="AF273" s="437">
        <v>292</v>
      </c>
      <c r="AG273" s="437">
        <v>292</v>
      </c>
      <c r="AH273" s="437"/>
      <c r="AI273" s="437"/>
      <c r="AJ273" s="437"/>
      <c r="AK273" s="437"/>
      <c r="AL273" s="438"/>
      <c r="AM273" s="434"/>
      <c r="AS273" s="331">
        <f t="shared" si="101"/>
        <v>134.16899999999998</v>
      </c>
      <c r="AT273" s="331">
        <f t="shared" si="102"/>
        <v>292</v>
      </c>
      <c r="AU273" s="331">
        <f t="shared" si="103"/>
        <v>0</v>
      </c>
      <c r="AV273" s="331">
        <f t="shared" si="104"/>
        <v>991</v>
      </c>
      <c r="AW273" s="331">
        <f t="shared" si="105"/>
        <v>991</v>
      </c>
    </row>
    <row r="274" spans="1:49" s="365" customFormat="1" ht="30" hidden="1" customHeight="1" outlineLevel="1">
      <c r="A274" s="435"/>
      <c r="B274" s="436" t="s">
        <v>3011</v>
      </c>
      <c r="C274" s="436">
        <v>7497919</v>
      </c>
      <c r="D274" s="435" t="s">
        <v>3004</v>
      </c>
      <c r="E274" s="435" t="s">
        <v>2652</v>
      </c>
      <c r="F274" s="435" t="s">
        <v>3012</v>
      </c>
      <c r="G274" s="435" t="s">
        <v>3009</v>
      </c>
      <c r="H274" s="435" t="s">
        <v>3013</v>
      </c>
      <c r="I274" s="437">
        <v>980</v>
      </c>
      <c r="J274" s="437">
        <v>980</v>
      </c>
      <c r="K274" s="437"/>
      <c r="L274" s="437"/>
      <c r="M274" s="437"/>
      <c r="N274" s="495"/>
      <c r="O274" s="437"/>
      <c r="P274" s="437"/>
      <c r="Q274" s="495"/>
      <c r="R274" s="437"/>
      <c r="S274" s="437"/>
      <c r="T274" s="437">
        <v>352</v>
      </c>
      <c r="U274" s="437">
        <v>352</v>
      </c>
      <c r="V274" s="437"/>
      <c r="W274" s="437">
        <v>352</v>
      </c>
      <c r="X274" s="437">
        <v>352</v>
      </c>
      <c r="Y274" s="437"/>
      <c r="Z274" s="437">
        <f>SUM(AA274:AE274)</f>
        <v>522</v>
      </c>
      <c r="AA274" s="437">
        <v>522</v>
      </c>
      <c r="AB274" s="437"/>
      <c r="AC274" s="437"/>
      <c r="AD274" s="437"/>
      <c r="AE274" s="437"/>
      <c r="AF274" s="437">
        <v>522</v>
      </c>
      <c r="AG274" s="437">
        <v>522</v>
      </c>
      <c r="AH274" s="437"/>
      <c r="AI274" s="437"/>
      <c r="AJ274" s="437"/>
      <c r="AK274" s="437"/>
      <c r="AL274" s="438"/>
      <c r="AM274" s="429"/>
      <c r="AS274" s="331">
        <f t="shared" si="101"/>
        <v>106</v>
      </c>
      <c r="AT274" s="331">
        <f t="shared" si="102"/>
        <v>522</v>
      </c>
      <c r="AU274" s="331">
        <f t="shared" si="103"/>
        <v>0</v>
      </c>
      <c r="AV274" s="331">
        <f t="shared" si="104"/>
        <v>458</v>
      </c>
      <c r="AW274" s="331">
        <f t="shared" si="105"/>
        <v>458</v>
      </c>
    </row>
    <row r="275" spans="1:49" s="365" customFormat="1" ht="30" hidden="1" customHeight="1" outlineLevel="1">
      <c r="A275" s="435"/>
      <c r="B275" s="436" t="s">
        <v>3014</v>
      </c>
      <c r="C275" s="436">
        <v>7497913</v>
      </c>
      <c r="D275" s="435" t="s">
        <v>3004</v>
      </c>
      <c r="E275" s="435" t="s">
        <v>2156</v>
      </c>
      <c r="F275" s="435" t="s">
        <v>3015</v>
      </c>
      <c r="G275" s="435" t="s">
        <v>3009</v>
      </c>
      <c r="H275" s="435" t="s">
        <v>3016</v>
      </c>
      <c r="I275" s="437">
        <v>1021</v>
      </c>
      <c r="J275" s="437">
        <v>1021</v>
      </c>
      <c r="K275" s="437"/>
      <c r="L275" s="437"/>
      <c r="M275" s="437"/>
      <c r="N275" s="495"/>
      <c r="O275" s="437"/>
      <c r="P275" s="437"/>
      <c r="Q275" s="495"/>
      <c r="R275" s="437"/>
      <c r="S275" s="437"/>
      <c r="T275" s="437">
        <v>360</v>
      </c>
      <c r="U275" s="437">
        <v>360</v>
      </c>
      <c r="V275" s="437"/>
      <c r="W275" s="437">
        <v>360</v>
      </c>
      <c r="X275" s="437">
        <v>360</v>
      </c>
      <c r="Y275" s="437"/>
      <c r="Z275" s="437">
        <f>SUM(AA275:AE275)</f>
        <v>581</v>
      </c>
      <c r="AA275" s="437">
        <v>581</v>
      </c>
      <c r="AB275" s="437"/>
      <c r="AC275" s="437"/>
      <c r="AD275" s="437"/>
      <c r="AE275" s="437"/>
      <c r="AF275" s="437">
        <f>581-1</f>
        <v>580</v>
      </c>
      <c r="AG275" s="437">
        <f>581-1</f>
        <v>580</v>
      </c>
      <c r="AH275" s="437"/>
      <c r="AI275" s="437"/>
      <c r="AJ275" s="437"/>
      <c r="AK275" s="437"/>
      <c r="AL275" s="438"/>
      <c r="AM275" s="429"/>
      <c r="AS275" s="331">
        <f t="shared" si="101"/>
        <v>81</v>
      </c>
      <c r="AT275" s="331">
        <f t="shared" si="102"/>
        <v>580</v>
      </c>
      <c r="AU275" s="331">
        <f t="shared" si="103"/>
        <v>0</v>
      </c>
      <c r="AV275" s="331">
        <f t="shared" si="104"/>
        <v>441</v>
      </c>
      <c r="AW275" s="331">
        <f t="shared" si="105"/>
        <v>441</v>
      </c>
    </row>
    <row r="276" spans="1:49" s="365" customFormat="1" ht="30" hidden="1" customHeight="1" outlineLevel="1">
      <c r="A276" s="435"/>
      <c r="B276" s="436" t="s">
        <v>3017</v>
      </c>
      <c r="C276" s="436">
        <v>7497906</v>
      </c>
      <c r="D276" s="435" t="s">
        <v>3004</v>
      </c>
      <c r="E276" s="435" t="s">
        <v>2536</v>
      </c>
      <c r="F276" s="435" t="s">
        <v>3018</v>
      </c>
      <c r="G276" s="435" t="s">
        <v>3009</v>
      </c>
      <c r="H276" s="435" t="s">
        <v>3019</v>
      </c>
      <c r="I276" s="437">
        <v>1189</v>
      </c>
      <c r="J276" s="437">
        <v>1189</v>
      </c>
      <c r="K276" s="437"/>
      <c r="L276" s="437"/>
      <c r="M276" s="437"/>
      <c r="N276" s="495"/>
      <c r="O276" s="437"/>
      <c r="P276" s="437"/>
      <c r="Q276" s="495"/>
      <c r="R276" s="437"/>
      <c r="S276" s="437"/>
      <c r="T276" s="437">
        <v>384</v>
      </c>
      <c r="U276" s="437">
        <v>384</v>
      </c>
      <c r="V276" s="437"/>
      <c r="W276" s="437">
        <v>384</v>
      </c>
      <c r="X276" s="437">
        <v>384</v>
      </c>
      <c r="Y276" s="437"/>
      <c r="Z276" s="437">
        <f>SUM(AA276:AE276)</f>
        <v>714</v>
      </c>
      <c r="AA276" s="437">
        <v>714</v>
      </c>
      <c r="AB276" s="437"/>
      <c r="AC276" s="437"/>
      <c r="AD276" s="437"/>
      <c r="AE276" s="437"/>
      <c r="AF276" s="437">
        <v>714</v>
      </c>
      <c r="AG276" s="437">
        <v>714</v>
      </c>
      <c r="AH276" s="437"/>
      <c r="AI276" s="437"/>
      <c r="AJ276" s="437"/>
      <c r="AK276" s="437"/>
      <c r="AL276" s="438"/>
      <c r="AM276" s="429"/>
      <c r="AS276" s="331">
        <f t="shared" si="101"/>
        <v>91</v>
      </c>
      <c r="AT276" s="331">
        <f t="shared" si="102"/>
        <v>714</v>
      </c>
      <c r="AU276" s="331">
        <f t="shared" si="103"/>
        <v>0</v>
      </c>
      <c r="AV276" s="331">
        <f t="shared" si="104"/>
        <v>475</v>
      </c>
      <c r="AW276" s="331">
        <f t="shared" si="105"/>
        <v>475</v>
      </c>
    </row>
    <row r="277" spans="1:49" s="365" customFormat="1" ht="30" hidden="1" customHeight="1" outlineLevel="1">
      <c r="A277" s="430" t="s">
        <v>1923</v>
      </c>
      <c r="B277" s="431" t="s">
        <v>2361</v>
      </c>
      <c r="C277" s="431"/>
      <c r="D277" s="430"/>
      <c r="E277" s="430"/>
      <c r="F277" s="430"/>
      <c r="G277" s="430"/>
      <c r="H277" s="430"/>
      <c r="I277" s="432">
        <f>I278</f>
        <v>43741.873</v>
      </c>
      <c r="J277" s="432">
        <f>J278</f>
        <v>39776.691999999995</v>
      </c>
      <c r="K277" s="432">
        <f>K278</f>
        <v>0</v>
      </c>
      <c r="L277" s="432">
        <f>L278</f>
        <v>499</v>
      </c>
      <c r="M277" s="432">
        <f>M278</f>
        <v>3466.181</v>
      </c>
      <c r="N277" s="495"/>
      <c r="O277" s="432">
        <f>O278</f>
        <v>28875</v>
      </c>
      <c r="P277" s="432">
        <f>P278</f>
        <v>26468</v>
      </c>
      <c r="Q277" s="495"/>
      <c r="R277" s="432">
        <f t="shared" ref="R277:AC277" si="108">R278</f>
        <v>185</v>
      </c>
      <c r="S277" s="432">
        <f t="shared" si="108"/>
        <v>2222</v>
      </c>
      <c r="T277" s="432">
        <f t="shared" si="108"/>
        <v>0</v>
      </c>
      <c r="U277" s="432">
        <f t="shared" si="108"/>
        <v>0</v>
      </c>
      <c r="V277" s="432">
        <f t="shared" si="108"/>
        <v>0</v>
      </c>
      <c r="W277" s="432">
        <f t="shared" si="108"/>
        <v>0</v>
      </c>
      <c r="X277" s="432">
        <f t="shared" si="108"/>
        <v>0</v>
      </c>
      <c r="Y277" s="432">
        <f t="shared" si="108"/>
        <v>0</v>
      </c>
      <c r="Z277" s="432">
        <f t="shared" si="108"/>
        <v>43430.53</v>
      </c>
      <c r="AA277" s="432">
        <f t="shared" si="108"/>
        <v>39466.495000000003</v>
      </c>
      <c r="AB277" s="432">
        <f t="shared" si="108"/>
        <v>0</v>
      </c>
      <c r="AC277" s="432">
        <f t="shared" si="108"/>
        <v>499</v>
      </c>
      <c r="AD277" s="432"/>
      <c r="AE277" s="432">
        <f>AE278</f>
        <v>3465.0349999999999</v>
      </c>
      <c r="AF277" s="432">
        <f>AF278</f>
        <v>43431.03</v>
      </c>
      <c r="AG277" s="432">
        <f>AG278</f>
        <v>39466.994999999995</v>
      </c>
      <c r="AH277" s="432">
        <f>AH278</f>
        <v>0</v>
      </c>
      <c r="AI277" s="432">
        <f>AI278</f>
        <v>499</v>
      </c>
      <c r="AJ277" s="432"/>
      <c r="AK277" s="432">
        <f>AK278</f>
        <v>3465.0349999999999</v>
      </c>
      <c r="AL277" s="433"/>
      <c r="AM277" s="429"/>
      <c r="AS277" s="331">
        <f t="shared" si="101"/>
        <v>310.84300000000076</v>
      </c>
      <c r="AT277" s="331">
        <f t="shared" si="102"/>
        <v>39466.994999999995</v>
      </c>
      <c r="AU277" s="331">
        <f t="shared" si="103"/>
        <v>0</v>
      </c>
      <c r="AV277" s="331">
        <f t="shared" si="104"/>
        <v>309.69700000000012</v>
      </c>
      <c r="AW277" s="331">
        <f t="shared" si="105"/>
        <v>310.84300000000076</v>
      </c>
    </row>
    <row r="278" spans="1:49" s="365" customFormat="1" ht="30" hidden="1" customHeight="1" outlineLevel="1">
      <c r="A278" s="430" t="s">
        <v>3002</v>
      </c>
      <c r="B278" s="431" t="s">
        <v>2520</v>
      </c>
      <c r="C278" s="431"/>
      <c r="D278" s="430"/>
      <c r="E278" s="430"/>
      <c r="F278" s="430"/>
      <c r="G278" s="430"/>
      <c r="H278" s="430"/>
      <c r="I278" s="432">
        <f>SUM(I279:I340)</f>
        <v>43741.873</v>
      </c>
      <c r="J278" s="432">
        <f>SUM(J279:J340)</f>
        <v>39776.691999999995</v>
      </c>
      <c r="K278" s="432">
        <f>SUM(K279:K340)</f>
        <v>0</v>
      </c>
      <c r="L278" s="432">
        <f>SUM(L279:L340)</f>
        <v>499</v>
      </c>
      <c r="M278" s="432">
        <f>SUM(M279:M340)</f>
        <v>3466.181</v>
      </c>
      <c r="N278" s="495"/>
      <c r="O278" s="432">
        <f>SUM(O279:O340)</f>
        <v>28875</v>
      </c>
      <c r="P278" s="432">
        <f>SUM(P279:P340)</f>
        <v>26468</v>
      </c>
      <c r="Q278" s="495"/>
      <c r="R278" s="432">
        <f t="shared" ref="R278:AC278" si="109">SUM(R279:R340)</f>
        <v>185</v>
      </c>
      <c r="S278" s="432">
        <f t="shared" si="109"/>
        <v>2222</v>
      </c>
      <c r="T278" s="432">
        <f t="shared" si="109"/>
        <v>0</v>
      </c>
      <c r="U278" s="432">
        <f t="shared" si="109"/>
        <v>0</v>
      </c>
      <c r="V278" s="432">
        <f t="shared" si="109"/>
        <v>0</v>
      </c>
      <c r="W278" s="432">
        <f t="shared" si="109"/>
        <v>0</v>
      </c>
      <c r="X278" s="432">
        <f t="shared" si="109"/>
        <v>0</v>
      </c>
      <c r="Y278" s="432">
        <f t="shared" si="109"/>
        <v>0</v>
      </c>
      <c r="Z278" s="432">
        <f t="shared" si="109"/>
        <v>43430.53</v>
      </c>
      <c r="AA278" s="432">
        <f t="shared" si="109"/>
        <v>39466.495000000003</v>
      </c>
      <c r="AB278" s="432">
        <f t="shared" si="109"/>
        <v>0</v>
      </c>
      <c r="AC278" s="432">
        <f t="shared" si="109"/>
        <v>499</v>
      </c>
      <c r="AD278" s="432"/>
      <c r="AE278" s="432">
        <f>SUM(AE279:AE340)</f>
        <v>3465.0349999999999</v>
      </c>
      <c r="AF278" s="432">
        <f>SUM(AF279:AF340)</f>
        <v>43431.03</v>
      </c>
      <c r="AG278" s="432">
        <f>SUM(AG279:AG340)</f>
        <v>39466.994999999995</v>
      </c>
      <c r="AH278" s="432">
        <f>SUM(AH279:AH340)</f>
        <v>0</v>
      </c>
      <c r="AI278" s="432">
        <f>SUM(AI279:AI340)</f>
        <v>499</v>
      </c>
      <c r="AJ278" s="432"/>
      <c r="AK278" s="432">
        <f>SUM(AK279:AK340)</f>
        <v>3465.0349999999999</v>
      </c>
      <c r="AL278" s="433"/>
      <c r="AM278" s="429"/>
      <c r="AS278" s="331">
        <f t="shared" si="101"/>
        <v>310.84300000000076</v>
      </c>
      <c r="AT278" s="331">
        <f t="shared" si="102"/>
        <v>39466.994999999995</v>
      </c>
      <c r="AU278" s="331">
        <f t="shared" si="103"/>
        <v>0</v>
      </c>
      <c r="AV278" s="331">
        <f t="shared" si="104"/>
        <v>309.69700000000012</v>
      </c>
      <c r="AW278" s="331">
        <f t="shared" si="105"/>
        <v>310.84300000000076</v>
      </c>
    </row>
    <row r="279" spans="1:49" s="365" customFormat="1" ht="30" hidden="1" customHeight="1" outlineLevel="1">
      <c r="A279" s="435"/>
      <c r="B279" s="436" t="s">
        <v>3020</v>
      </c>
      <c r="C279" s="436" t="s">
        <v>3021</v>
      </c>
      <c r="D279" s="435" t="s">
        <v>3004</v>
      </c>
      <c r="E279" s="435" t="s">
        <v>2584</v>
      </c>
      <c r="F279" s="435" t="s">
        <v>3022</v>
      </c>
      <c r="G279" s="435" t="s">
        <v>3023</v>
      </c>
      <c r="H279" s="435" t="s">
        <v>3024</v>
      </c>
      <c r="I279" s="437">
        <f t="shared" ref="I279:I285" si="110">SUM(J279:M279)</f>
        <v>766.48900000000003</v>
      </c>
      <c r="J279" s="437">
        <v>735.87200000000007</v>
      </c>
      <c r="K279" s="437"/>
      <c r="L279" s="437"/>
      <c r="M279" s="437">
        <v>30.616999999999962</v>
      </c>
      <c r="N279" s="495"/>
      <c r="O279" s="437">
        <v>886</v>
      </c>
      <c r="P279" s="437">
        <v>841</v>
      </c>
      <c r="Q279" s="495"/>
      <c r="R279" s="437"/>
      <c r="S279" s="437">
        <v>45</v>
      </c>
      <c r="T279" s="437"/>
      <c r="U279" s="437"/>
      <c r="V279" s="437"/>
      <c r="W279" s="437"/>
      <c r="X279" s="437"/>
      <c r="Y279" s="437"/>
      <c r="Z279" s="437">
        <f t="shared" ref="Z279:Z310" si="111">SUM(AA279:AE279)</f>
        <v>738.61699999999996</v>
      </c>
      <c r="AA279" s="437">
        <v>708</v>
      </c>
      <c r="AB279" s="437"/>
      <c r="AC279" s="437"/>
      <c r="AD279" s="437"/>
      <c r="AE279" s="437">
        <v>30.616999999999962</v>
      </c>
      <c r="AF279" s="437">
        <f t="shared" ref="AF279:AF310" si="112">SUM(AG279:AK279)</f>
        <v>738.947</v>
      </c>
      <c r="AG279" s="437">
        <f>708+0.33</f>
        <v>708.33</v>
      </c>
      <c r="AH279" s="437"/>
      <c r="AI279" s="437"/>
      <c r="AJ279" s="437"/>
      <c r="AK279" s="437">
        <v>30.616999999999962</v>
      </c>
      <c r="AL279" s="438"/>
      <c r="AM279" s="429"/>
      <c r="AS279" s="331">
        <f t="shared" si="101"/>
        <v>27.54200000000003</v>
      </c>
      <c r="AT279" s="331">
        <f t="shared" si="102"/>
        <v>708.33</v>
      </c>
      <c r="AU279" s="331">
        <f t="shared" si="103"/>
        <v>0</v>
      </c>
      <c r="AV279" s="331">
        <f t="shared" si="104"/>
        <v>27.54200000000003</v>
      </c>
      <c r="AW279" s="331">
        <f t="shared" si="105"/>
        <v>27.54200000000003</v>
      </c>
    </row>
    <row r="280" spans="1:49" s="365" customFormat="1" ht="30" hidden="1" customHeight="1" outlineLevel="1">
      <c r="A280" s="435"/>
      <c r="B280" s="436" t="s">
        <v>3025</v>
      </c>
      <c r="C280" s="436" t="s">
        <v>3026</v>
      </c>
      <c r="D280" s="435" t="s">
        <v>3004</v>
      </c>
      <c r="E280" s="435" t="s">
        <v>2528</v>
      </c>
      <c r="F280" s="435" t="s">
        <v>1273</v>
      </c>
      <c r="G280" s="435" t="s">
        <v>3023</v>
      </c>
      <c r="H280" s="435" t="s">
        <v>1274</v>
      </c>
      <c r="I280" s="437">
        <f t="shared" si="110"/>
        <v>1728.837</v>
      </c>
      <c r="J280" s="437">
        <v>1659.837</v>
      </c>
      <c r="K280" s="437"/>
      <c r="L280" s="437"/>
      <c r="M280" s="437">
        <v>69</v>
      </c>
      <c r="N280" s="495"/>
      <c r="O280" s="437">
        <v>1900</v>
      </c>
      <c r="P280" s="437">
        <v>1805</v>
      </c>
      <c r="Q280" s="495"/>
      <c r="R280" s="437"/>
      <c r="S280" s="437">
        <v>95</v>
      </c>
      <c r="T280" s="437"/>
      <c r="U280" s="437"/>
      <c r="V280" s="437"/>
      <c r="W280" s="437"/>
      <c r="X280" s="437"/>
      <c r="Y280" s="437"/>
      <c r="Z280" s="437">
        <f t="shared" si="111"/>
        <v>1705</v>
      </c>
      <c r="AA280" s="437">
        <v>1636</v>
      </c>
      <c r="AB280" s="437"/>
      <c r="AC280" s="437"/>
      <c r="AD280" s="437"/>
      <c r="AE280" s="437">
        <v>69</v>
      </c>
      <c r="AF280" s="437">
        <f t="shared" si="112"/>
        <v>1704.9449999999999</v>
      </c>
      <c r="AG280" s="437">
        <f>1636-0.055</f>
        <v>1635.9449999999999</v>
      </c>
      <c r="AH280" s="437"/>
      <c r="AI280" s="437"/>
      <c r="AJ280" s="437"/>
      <c r="AK280" s="437">
        <v>69</v>
      </c>
      <c r="AL280" s="438"/>
      <c r="AM280" s="429"/>
      <c r="AS280" s="331">
        <f t="shared" si="101"/>
        <v>23.892000000000053</v>
      </c>
      <c r="AT280" s="331">
        <f t="shared" si="102"/>
        <v>1635.9449999999999</v>
      </c>
      <c r="AU280" s="331">
        <f t="shared" si="103"/>
        <v>0</v>
      </c>
      <c r="AV280" s="331">
        <f t="shared" si="104"/>
        <v>23.892000000000053</v>
      </c>
      <c r="AW280" s="331">
        <f t="shared" si="105"/>
        <v>23.892000000000053</v>
      </c>
    </row>
    <row r="281" spans="1:49" s="365" customFormat="1" ht="30" hidden="1" customHeight="1" outlineLevel="1">
      <c r="A281" s="435"/>
      <c r="B281" s="436" t="s">
        <v>1275</v>
      </c>
      <c r="C281" s="436" t="s">
        <v>1276</v>
      </c>
      <c r="D281" s="435" t="s">
        <v>3004</v>
      </c>
      <c r="E281" s="435" t="s">
        <v>1954</v>
      </c>
      <c r="F281" s="435" t="s">
        <v>1277</v>
      </c>
      <c r="G281" s="435" t="s">
        <v>3023</v>
      </c>
      <c r="H281" s="435" t="s">
        <v>1278</v>
      </c>
      <c r="I281" s="437">
        <f t="shared" si="110"/>
        <v>1118.9669999999999</v>
      </c>
      <c r="J281" s="437">
        <v>1077.32</v>
      </c>
      <c r="K281" s="437"/>
      <c r="L281" s="437"/>
      <c r="M281" s="437">
        <v>41.646999999999998</v>
      </c>
      <c r="N281" s="495"/>
      <c r="O281" s="437">
        <f t="shared" ref="O281:O312" si="113">SUM(P281:S281)</f>
        <v>1225</v>
      </c>
      <c r="P281" s="437">
        <v>1164</v>
      </c>
      <c r="Q281" s="495"/>
      <c r="R281" s="437"/>
      <c r="S281" s="437">
        <v>61</v>
      </c>
      <c r="T281" s="437"/>
      <c r="U281" s="437"/>
      <c r="V281" s="437"/>
      <c r="W281" s="437"/>
      <c r="X281" s="437"/>
      <c r="Y281" s="437"/>
      <c r="Z281" s="437">
        <f t="shared" si="111"/>
        <v>1085</v>
      </c>
      <c r="AA281" s="437">
        <v>1044</v>
      </c>
      <c r="AB281" s="437"/>
      <c r="AC281" s="437"/>
      <c r="AD281" s="437"/>
      <c r="AE281" s="437">
        <v>41</v>
      </c>
      <c r="AF281" s="437">
        <f t="shared" si="112"/>
        <v>1085.1099999999999</v>
      </c>
      <c r="AG281" s="437">
        <f>1044+0.11</f>
        <v>1044.1099999999999</v>
      </c>
      <c r="AH281" s="437"/>
      <c r="AI281" s="437"/>
      <c r="AJ281" s="437"/>
      <c r="AK281" s="437">
        <v>41</v>
      </c>
      <c r="AL281" s="438"/>
      <c r="AM281" s="429"/>
      <c r="AS281" s="331">
        <f t="shared" si="101"/>
        <v>33.856999999999971</v>
      </c>
      <c r="AT281" s="331">
        <f t="shared" si="102"/>
        <v>1044.1099999999999</v>
      </c>
      <c r="AU281" s="331">
        <f t="shared" si="103"/>
        <v>0</v>
      </c>
      <c r="AV281" s="331">
        <f t="shared" si="104"/>
        <v>33.210000000000036</v>
      </c>
      <c r="AW281" s="331">
        <f t="shared" si="105"/>
        <v>33.856999999999971</v>
      </c>
    </row>
    <row r="282" spans="1:49" s="365" customFormat="1" ht="30" hidden="1" customHeight="1" outlineLevel="1">
      <c r="A282" s="435"/>
      <c r="B282" s="436" t="s">
        <v>1279</v>
      </c>
      <c r="C282" s="436" t="s">
        <v>1280</v>
      </c>
      <c r="D282" s="435" t="s">
        <v>3004</v>
      </c>
      <c r="E282" s="435" t="s">
        <v>2523</v>
      </c>
      <c r="F282" s="435" t="s">
        <v>1281</v>
      </c>
      <c r="G282" s="435" t="s">
        <v>3023</v>
      </c>
      <c r="H282" s="435" t="s">
        <v>1282</v>
      </c>
      <c r="I282" s="437">
        <f t="shared" si="110"/>
        <v>1181.3150000000001</v>
      </c>
      <c r="J282" s="437">
        <v>1135.864</v>
      </c>
      <c r="K282" s="437"/>
      <c r="L282" s="437"/>
      <c r="M282" s="437">
        <v>45.451000000000022</v>
      </c>
      <c r="N282" s="495"/>
      <c r="O282" s="437">
        <f t="shared" si="113"/>
        <v>1353</v>
      </c>
      <c r="P282" s="437">
        <v>1290</v>
      </c>
      <c r="Q282" s="495"/>
      <c r="R282" s="437"/>
      <c r="S282" s="437">
        <v>63</v>
      </c>
      <c r="T282" s="437"/>
      <c r="U282" s="437"/>
      <c r="V282" s="437"/>
      <c r="W282" s="437"/>
      <c r="X282" s="437"/>
      <c r="Y282" s="437"/>
      <c r="Z282" s="437">
        <f t="shared" si="111"/>
        <v>1156.451</v>
      </c>
      <c r="AA282" s="437">
        <v>1111</v>
      </c>
      <c r="AB282" s="437"/>
      <c r="AC282" s="437"/>
      <c r="AD282" s="437"/>
      <c r="AE282" s="437">
        <v>45.450999999999908</v>
      </c>
      <c r="AF282" s="437">
        <f t="shared" si="112"/>
        <v>1156.056</v>
      </c>
      <c r="AG282" s="437">
        <f>1111-0.395</f>
        <v>1110.605</v>
      </c>
      <c r="AH282" s="437"/>
      <c r="AI282" s="437"/>
      <c r="AJ282" s="437"/>
      <c r="AK282" s="437">
        <v>45.450999999999908</v>
      </c>
      <c r="AL282" s="438"/>
      <c r="AM282" s="429"/>
      <c r="AS282" s="331">
        <f t="shared" si="101"/>
        <v>25.259000000000015</v>
      </c>
      <c r="AT282" s="331">
        <f t="shared" si="102"/>
        <v>1110.605</v>
      </c>
      <c r="AU282" s="331">
        <f t="shared" si="103"/>
        <v>0</v>
      </c>
      <c r="AV282" s="331">
        <f t="shared" si="104"/>
        <v>25.259000000000015</v>
      </c>
      <c r="AW282" s="331">
        <f t="shared" si="105"/>
        <v>25.259000000000015</v>
      </c>
    </row>
    <row r="283" spans="1:49" s="365" customFormat="1" ht="30" hidden="1" customHeight="1" outlineLevel="1">
      <c r="A283" s="435"/>
      <c r="B283" s="436" t="s">
        <v>1283</v>
      </c>
      <c r="C283" s="436" t="s">
        <v>1284</v>
      </c>
      <c r="D283" s="435" t="s">
        <v>3004</v>
      </c>
      <c r="E283" s="435" t="s">
        <v>2152</v>
      </c>
      <c r="F283" s="435" t="s">
        <v>1285</v>
      </c>
      <c r="G283" s="435" t="s">
        <v>3023</v>
      </c>
      <c r="H283" s="435" t="s">
        <v>1286</v>
      </c>
      <c r="I283" s="437">
        <f t="shared" si="110"/>
        <v>870.62599999999998</v>
      </c>
      <c r="J283" s="437">
        <v>836.59299999999996</v>
      </c>
      <c r="K283" s="437"/>
      <c r="L283" s="437"/>
      <c r="M283" s="437">
        <v>34.033000000000015</v>
      </c>
      <c r="N283" s="495"/>
      <c r="O283" s="437">
        <f t="shared" si="113"/>
        <v>964</v>
      </c>
      <c r="P283" s="437">
        <v>916</v>
      </c>
      <c r="Q283" s="495"/>
      <c r="R283" s="437"/>
      <c r="S283" s="437">
        <v>48</v>
      </c>
      <c r="T283" s="437"/>
      <c r="U283" s="437"/>
      <c r="V283" s="437"/>
      <c r="W283" s="437"/>
      <c r="X283" s="437"/>
      <c r="Y283" s="437"/>
      <c r="Z283" s="437">
        <f t="shared" si="111"/>
        <v>848.03300000000002</v>
      </c>
      <c r="AA283" s="437">
        <v>814</v>
      </c>
      <c r="AB283" s="437"/>
      <c r="AC283" s="437"/>
      <c r="AD283" s="437"/>
      <c r="AE283" s="437">
        <v>34.033000000000015</v>
      </c>
      <c r="AF283" s="437">
        <f t="shared" si="112"/>
        <v>848.322</v>
      </c>
      <c r="AG283" s="437">
        <f>814+0.289</f>
        <v>814.28899999999999</v>
      </c>
      <c r="AH283" s="437"/>
      <c r="AI283" s="437"/>
      <c r="AJ283" s="437"/>
      <c r="AK283" s="437">
        <v>34.033000000000015</v>
      </c>
      <c r="AL283" s="438"/>
      <c r="AM283" s="429"/>
      <c r="AS283" s="331">
        <f t="shared" si="101"/>
        <v>22.303999999999974</v>
      </c>
      <c r="AT283" s="331">
        <f t="shared" si="102"/>
        <v>814.28899999999999</v>
      </c>
      <c r="AU283" s="331">
        <f t="shared" si="103"/>
        <v>0</v>
      </c>
      <c r="AV283" s="331">
        <f t="shared" si="104"/>
        <v>22.303999999999974</v>
      </c>
      <c r="AW283" s="331">
        <f t="shared" si="105"/>
        <v>22.303999999999974</v>
      </c>
    </row>
    <row r="284" spans="1:49" s="365" customFormat="1" ht="30" hidden="1" customHeight="1" outlineLevel="1">
      <c r="A284" s="435"/>
      <c r="B284" s="436" t="s">
        <v>1287</v>
      </c>
      <c r="C284" s="436" t="s">
        <v>1288</v>
      </c>
      <c r="D284" s="435" t="s">
        <v>3004</v>
      </c>
      <c r="E284" s="435" t="s">
        <v>2156</v>
      </c>
      <c r="F284" s="435" t="s">
        <v>1289</v>
      </c>
      <c r="G284" s="435" t="s">
        <v>3023</v>
      </c>
      <c r="H284" s="435" t="s">
        <v>1290</v>
      </c>
      <c r="I284" s="437">
        <f t="shared" si="110"/>
        <v>1036.2570000000001</v>
      </c>
      <c r="J284" s="437">
        <v>995.25700000000006</v>
      </c>
      <c r="K284" s="437"/>
      <c r="L284" s="437"/>
      <c r="M284" s="437">
        <v>41</v>
      </c>
      <c r="N284" s="495"/>
      <c r="O284" s="437">
        <f t="shared" si="113"/>
        <v>1146</v>
      </c>
      <c r="P284" s="437">
        <v>1089</v>
      </c>
      <c r="Q284" s="495"/>
      <c r="R284" s="437"/>
      <c r="S284" s="437">
        <v>57</v>
      </c>
      <c r="T284" s="437"/>
      <c r="U284" s="437"/>
      <c r="V284" s="437"/>
      <c r="W284" s="437"/>
      <c r="X284" s="437"/>
      <c r="Y284" s="437"/>
      <c r="Z284" s="437">
        <f t="shared" si="111"/>
        <v>1004</v>
      </c>
      <c r="AA284" s="437">
        <v>963</v>
      </c>
      <c r="AB284" s="437"/>
      <c r="AC284" s="437"/>
      <c r="AD284" s="437"/>
      <c r="AE284" s="437">
        <v>41</v>
      </c>
      <c r="AF284" s="437">
        <f t="shared" si="112"/>
        <v>1004.171</v>
      </c>
      <c r="AG284" s="437">
        <f>963+0.171</f>
        <v>963.17100000000005</v>
      </c>
      <c r="AH284" s="437"/>
      <c r="AI284" s="437"/>
      <c r="AJ284" s="437"/>
      <c r="AK284" s="437">
        <v>41</v>
      </c>
      <c r="AL284" s="438"/>
      <c r="AM284" s="429"/>
      <c r="AS284" s="331">
        <f t="shared" si="101"/>
        <v>32.086000000000013</v>
      </c>
      <c r="AT284" s="331">
        <f t="shared" si="102"/>
        <v>963.17100000000005</v>
      </c>
      <c r="AU284" s="331">
        <f t="shared" si="103"/>
        <v>0</v>
      </c>
      <c r="AV284" s="331">
        <f t="shared" si="104"/>
        <v>32.086000000000013</v>
      </c>
      <c r="AW284" s="331">
        <f t="shared" si="105"/>
        <v>32.086000000000013</v>
      </c>
    </row>
    <row r="285" spans="1:49" s="365" customFormat="1" ht="30" hidden="1" customHeight="1" outlineLevel="1">
      <c r="A285" s="435"/>
      <c r="B285" s="436" t="s">
        <v>1291</v>
      </c>
      <c r="C285" s="436" t="s">
        <v>1292</v>
      </c>
      <c r="D285" s="435" t="s">
        <v>3004</v>
      </c>
      <c r="E285" s="435" t="s">
        <v>2590</v>
      </c>
      <c r="F285" s="435" t="s">
        <v>1293</v>
      </c>
      <c r="G285" s="435" t="s">
        <v>3023</v>
      </c>
      <c r="H285" s="435" t="s">
        <v>1294</v>
      </c>
      <c r="I285" s="437">
        <f t="shared" si="110"/>
        <v>1004.949</v>
      </c>
      <c r="J285" s="437">
        <v>964.94899999999996</v>
      </c>
      <c r="K285" s="437"/>
      <c r="L285" s="437"/>
      <c r="M285" s="437">
        <v>40</v>
      </c>
      <c r="N285" s="495"/>
      <c r="O285" s="437">
        <f t="shared" si="113"/>
        <v>1091</v>
      </c>
      <c r="P285" s="437">
        <v>1036</v>
      </c>
      <c r="Q285" s="495"/>
      <c r="R285" s="437"/>
      <c r="S285" s="437">
        <v>55</v>
      </c>
      <c r="T285" s="437"/>
      <c r="U285" s="437"/>
      <c r="V285" s="437"/>
      <c r="W285" s="437"/>
      <c r="X285" s="437"/>
      <c r="Y285" s="437"/>
      <c r="Z285" s="437">
        <f t="shared" si="111"/>
        <v>970</v>
      </c>
      <c r="AA285" s="437">
        <v>930</v>
      </c>
      <c r="AB285" s="437"/>
      <c r="AC285" s="437"/>
      <c r="AD285" s="437"/>
      <c r="AE285" s="437">
        <v>40</v>
      </c>
      <c r="AF285" s="437">
        <f t="shared" si="112"/>
        <v>969.6</v>
      </c>
      <c r="AG285" s="437">
        <f>930-0.4</f>
        <v>929.6</v>
      </c>
      <c r="AH285" s="437"/>
      <c r="AI285" s="437"/>
      <c r="AJ285" s="437"/>
      <c r="AK285" s="437">
        <v>40</v>
      </c>
      <c r="AL285" s="438"/>
      <c r="AM285" s="429"/>
      <c r="AS285" s="331">
        <f t="shared" si="101"/>
        <v>35.348999999999933</v>
      </c>
      <c r="AT285" s="331">
        <f t="shared" si="102"/>
        <v>929.6</v>
      </c>
      <c r="AU285" s="331">
        <f t="shared" si="103"/>
        <v>0</v>
      </c>
      <c r="AV285" s="331">
        <f t="shared" si="104"/>
        <v>35.348999999999933</v>
      </c>
      <c r="AW285" s="331">
        <f t="shared" si="105"/>
        <v>35.348999999999933</v>
      </c>
    </row>
    <row r="286" spans="1:49" s="365" customFormat="1" ht="30" hidden="1" customHeight="1" outlineLevel="1">
      <c r="A286" s="435"/>
      <c r="B286" s="436" t="s">
        <v>1295</v>
      </c>
      <c r="C286" s="436" t="s">
        <v>1296</v>
      </c>
      <c r="D286" s="435" t="s">
        <v>2548</v>
      </c>
      <c r="E286" s="435" t="s">
        <v>2152</v>
      </c>
      <c r="F286" s="435" t="s">
        <v>1297</v>
      </c>
      <c r="G286" s="435">
        <v>2016</v>
      </c>
      <c r="H286" s="435" t="s">
        <v>1298</v>
      </c>
      <c r="I286" s="437">
        <v>367.79</v>
      </c>
      <c r="J286" s="437">
        <v>350</v>
      </c>
      <c r="K286" s="437"/>
      <c r="L286" s="437">
        <v>0</v>
      </c>
      <c r="M286" s="437">
        <v>17.79</v>
      </c>
      <c r="N286" s="495"/>
      <c r="O286" s="437">
        <f t="shared" si="113"/>
        <v>368</v>
      </c>
      <c r="P286" s="437">
        <v>350</v>
      </c>
      <c r="Q286" s="495"/>
      <c r="R286" s="437"/>
      <c r="S286" s="437">
        <v>18</v>
      </c>
      <c r="T286" s="437"/>
      <c r="U286" s="437"/>
      <c r="V286" s="437"/>
      <c r="W286" s="437"/>
      <c r="X286" s="437"/>
      <c r="Y286" s="437"/>
      <c r="Z286" s="437">
        <f t="shared" si="111"/>
        <v>337.791</v>
      </c>
      <c r="AA286" s="437">
        <v>320</v>
      </c>
      <c r="AB286" s="437"/>
      <c r="AC286" s="437"/>
      <c r="AD286" s="437"/>
      <c r="AE286" s="437">
        <v>17.791</v>
      </c>
      <c r="AF286" s="437">
        <f t="shared" si="112"/>
        <v>337.791</v>
      </c>
      <c r="AG286" s="437">
        <v>320</v>
      </c>
      <c r="AH286" s="437"/>
      <c r="AI286" s="437"/>
      <c r="AJ286" s="437"/>
      <c r="AK286" s="437">
        <v>17.791</v>
      </c>
      <c r="AL286" s="438" t="s">
        <v>2862</v>
      </c>
      <c r="AM286" s="429"/>
      <c r="AS286" s="331">
        <f t="shared" si="101"/>
        <v>29.999000000000024</v>
      </c>
      <c r="AT286" s="331">
        <f t="shared" si="102"/>
        <v>320</v>
      </c>
      <c r="AU286" s="331">
        <f t="shared" si="103"/>
        <v>0</v>
      </c>
      <c r="AV286" s="331">
        <f t="shared" si="104"/>
        <v>30</v>
      </c>
      <c r="AW286" s="331">
        <f t="shared" si="105"/>
        <v>29.999000000000024</v>
      </c>
    </row>
    <row r="287" spans="1:49" s="365" customFormat="1" ht="30" hidden="1" customHeight="1" outlineLevel="1">
      <c r="A287" s="435"/>
      <c r="B287" s="436" t="s">
        <v>1299</v>
      </c>
      <c r="C287" s="436" t="s">
        <v>1300</v>
      </c>
      <c r="D287" s="435" t="s">
        <v>2548</v>
      </c>
      <c r="E287" s="435" t="s">
        <v>2152</v>
      </c>
      <c r="F287" s="435" t="s">
        <v>1301</v>
      </c>
      <c r="G287" s="435">
        <v>2016</v>
      </c>
      <c r="H287" s="435" t="s">
        <v>1302</v>
      </c>
      <c r="I287" s="437">
        <v>668.17</v>
      </c>
      <c r="J287" s="437">
        <v>636</v>
      </c>
      <c r="K287" s="437"/>
      <c r="L287" s="437">
        <v>0</v>
      </c>
      <c r="M287" s="437">
        <v>32.17</v>
      </c>
      <c r="N287" s="495"/>
      <c r="O287" s="437">
        <f t="shared" si="113"/>
        <v>668</v>
      </c>
      <c r="P287" s="437">
        <v>636</v>
      </c>
      <c r="Q287" s="495"/>
      <c r="R287" s="437"/>
      <c r="S287" s="437">
        <v>32</v>
      </c>
      <c r="T287" s="437"/>
      <c r="U287" s="437"/>
      <c r="V287" s="437"/>
      <c r="W287" s="437"/>
      <c r="X287" s="437"/>
      <c r="Y287" s="437"/>
      <c r="Z287" s="437">
        <f t="shared" si="111"/>
        <v>632.17200000000003</v>
      </c>
      <c r="AA287" s="437">
        <v>600</v>
      </c>
      <c r="AB287" s="437"/>
      <c r="AC287" s="437"/>
      <c r="AD287" s="437"/>
      <c r="AE287" s="437">
        <v>32.171999999999997</v>
      </c>
      <c r="AF287" s="437">
        <f t="shared" si="112"/>
        <v>632.17200000000003</v>
      </c>
      <c r="AG287" s="437">
        <v>600</v>
      </c>
      <c r="AH287" s="437"/>
      <c r="AI287" s="437"/>
      <c r="AJ287" s="437"/>
      <c r="AK287" s="437">
        <v>32.171999999999997</v>
      </c>
      <c r="AL287" s="438" t="s">
        <v>2862</v>
      </c>
      <c r="AM287" s="429"/>
      <c r="AS287" s="331">
        <f t="shared" si="101"/>
        <v>35.997999999999934</v>
      </c>
      <c r="AT287" s="331">
        <f t="shared" si="102"/>
        <v>600</v>
      </c>
      <c r="AU287" s="331">
        <f t="shared" si="103"/>
        <v>0</v>
      </c>
      <c r="AV287" s="331">
        <f t="shared" si="104"/>
        <v>36</v>
      </c>
      <c r="AW287" s="331">
        <f t="shared" si="105"/>
        <v>35.997999999999934</v>
      </c>
    </row>
    <row r="288" spans="1:49" s="365" customFormat="1" ht="30" hidden="1" customHeight="1" outlineLevel="1">
      <c r="A288" s="435"/>
      <c r="B288" s="436" t="s">
        <v>1303</v>
      </c>
      <c r="C288" s="436" t="s">
        <v>1304</v>
      </c>
      <c r="D288" s="435" t="s">
        <v>2555</v>
      </c>
      <c r="E288" s="435" t="s">
        <v>2528</v>
      </c>
      <c r="F288" s="435" t="s">
        <v>1305</v>
      </c>
      <c r="G288" s="435">
        <v>2016</v>
      </c>
      <c r="H288" s="435" t="s">
        <v>1306</v>
      </c>
      <c r="I288" s="437">
        <f t="shared" ref="I288:I319" si="114">SUM(J288:M288)</f>
        <v>366.55799999999999</v>
      </c>
      <c r="J288" s="437">
        <v>352</v>
      </c>
      <c r="K288" s="437"/>
      <c r="L288" s="437">
        <v>0</v>
      </c>
      <c r="M288" s="437">
        <v>14.558</v>
      </c>
      <c r="N288" s="495"/>
      <c r="O288" s="437">
        <f t="shared" si="113"/>
        <v>370</v>
      </c>
      <c r="P288" s="437">
        <v>352</v>
      </c>
      <c r="Q288" s="495"/>
      <c r="R288" s="437"/>
      <c r="S288" s="437">
        <v>18</v>
      </c>
      <c r="T288" s="437"/>
      <c r="U288" s="437"/>
      <c r="V288" s="437"/>
      <c r="W288" s="437"/>
      <c r="X288" s="437"/>
      <c r="Y288" s="437"/>
      <c r="Z288" s="437">
        <f t="shared" si="111"/>
        <v>366.55799999999999</v>
      </c>
      <c r="AA288" s="437">
        <v>352</v>
      </c>
      <c r="AB288" s="437"/>
      <c r="AC288" s="437"/>
      <c r="AD288" s="437"/>
      <c r="AE288" s="437">
        <v>14.558</v>
      </c>
      <c r="AF288" s="437">
        <f t="shared" si="112"/>
        <v>366.55799999999999</v>
      </c>
      <c r="AG288" s="437">
        <v>352</v>
      </c>
      <c r="AH288" s="437"/>
      <c r="AI288" s="437"/>
      <c r="AJ288" s="437"/>
      <c r="AK288" s="437">
        <v>14.558</v>
      </c>
      <c r="AL288" s="438" t="s">
        <v>2862</v>
      </c>
      <c r="AM288" s="429"/>
      <c r="AS288" s="331">
        <f t="shared" si="101"/>
        <v>0</v>
      </c>
      <c r="AT288" s="331">
        <f t="shared" si="102"/>
        <v>352</v>
      </c>
      <c r="AU288" s="331">
        <f t="shared" si="103"/>
        <v>0</v>
      </c>
      <c r="AV288" s="331">
        <f t="shared" si="104"/>
        <v>0</v>
      </c>
      <c r="AW288" s="331">
        <f t="shared" si="105"/>
        <v>0</v>
      </c>
    </row>
    <row r="289" spans="1:49" s="365" customFormat="1" ht="30" hidden="1" customHeight="1" outlineLevel="1">
      <c r="A289" s="435"/>
      <c r="B289" s="436" t="s">
        <v>1307</v>
      </c>
      <c r="C289" s="436" t="s">
        <v>1308</v>
      </c>
      <c r="D289" s="435" t="s">
        <v>2555</v>
      </c>
      <c r="E289" s="435" t="s">
        <v>2528</v>
      </c>
      <c r="F289" s="435" t="s">
        <v>1309</v>
      </c>
      <c r="G289" s="435">
        <v>2016</v>
      </c>
      <c r="H289" s="435" t="s">
        <v>1310</v>
      </c>
      <c r="I289" s="437">
        <f t="shared" si="114"/>
        <v>321.13</v>
      </c>
      <c r="J289" s="437">
        <v>305</v>
      </c>
      <c r="K289" s="437"/>
      <c r="L289" s="437">
        <v>0</v>
      </c>
      <c r="M289" s="437">
        <v>16.13</v>
      </c>
      <c r="N289" s="495"/>
      <c r="O289" s="437">
        <f t="shared" si="113"/>
        <v>370</v>
      </c>
      <c r="P289" s="437">
        <v>352</v>
      </c>
      <c r="Q289" s="495"/>
      <c r="R289" s="437"/>
      <c r="S289" s="437">
        <v>18</v>
      </c>
      <c r="T289" s="437"/>
      <c r="U289" s="437"/>
      <c r="V289" s="437"/>
      <c r="W289" s="437"/>
      <c r="X289" s="437"/>
      <c r="Y289" s="437"/>
      <c r="Z289" s="437">
        <f t="shared" si="111"/>
        <v>286.62299999999999</v>
      </c>
      <c r="AA289" s="437">
        <v>270.495</v>
      </c>
      <c r="AB289" s="437"/>
      <c r="AC289" s="437"/>
      <c r="AD289" s="437"/>
      <c r="AE289" s="437">
        <v>16.128</v>
      </c>
      <c r="AF289" s="437">
        <f t="shared" si="112"/>
        <v>286.62299999999999</v>
      </c>
      <c r="AG289" s="437">
        <v>270.495</v>
      </c>
      <c r="AH289" s="437"/>
      <c r="AI289" s="437"/>
      <c r="AJ289" s="437"/>
      <c r="AK289" s="437">
        <v>16.128</v>
      </c>
      <c r="AL289" s="438" t="s">
        <v>2862</v>
      </c>
      <c r="AM289" s="429"/>
      <c r="AS289" s="331">
        <f t="shared" si="101"/>
        <v>34.507000000000005</v>
      </c>
      <c r="AT289" s="331">
        <f t="shared" si="102"/>
        <v>270.495</v>
      </c>
      <c r="AU289" s="331">
        <f t="shared" si="103"/>
        <v>0</v>
      </c>
      <c r="AV289" s="331">
        <f t="shared" si="104"/>
        <v>34.504999999999995</v>
      </c>
      <c r="AW289" s="331">
        <f t="shared" si="105"/>
        <v>34.507000000000005</v>
      </c>
    </row>
    <row r="290" spans="1:49" s="365" customFormat="1" ht="30" hidden="1" customHeight="1" outlineLevel="1">
      <c r="A290" s="435"/>
      <c r="B290" s="436" t="s">
        <v>1311</v>
      </c>
      <c r="C290" s="436" t="s">
        <v>1312</v>
      </c>
      <c r="D290" s="435" t="s">
        <v>3004</v>
      </c>
      <c r="E290" s="435" t="s">
        <v>2536</v>
      </c>
      <c r="F290" s="435" t="s">
        <v>1313</v>
      </c>
      <c r="G290" s="435" t="s">
        <v>1314</v>
      </c>
      <c r="H290" s="435" t="s">
        <v>1315</v>
      </c>
      <c r="I290" s="437">
        <f t="shared" si="114"/>
        <v>935</v>
      </c>
      <c r="J290" s="437">
        <v>850</v>
      </c>
      <c r="K290" s="437"/>
      <c r="L290" s="437"/>
      <c r="M290" s="437">
        <v>85</v>
      </c>
      <c r="N290" s="495"/>
      <c r="O290" s="437">
        <f t="shared" si="113"/>
        <v>935</v>
      </c>
      <c r="P290" s="437">
        <v>850</v>
      </c>
      <c r="Q290" s="495"/>
      <c r="R290" s="437"/>
      <c r="S290" s="437">
        <v>85</v>
      </c>
      <c r="T290" s="437"/>
      <c r="U290" s="437"/>
      <c r="V290" s="437"/>
      <c r="W290" s="437"/>
      <c r="X290" s="437"/>
      <c r="Y290" s="437"/>
      <c r="Z290" s="437">
        <f t="shared" si="111"/>
        <v>935</v>
      </c>
      <c r="AA290" s="437">
        <v>850</v>
      </c>
      <c r="AB290" s="437"/>
      <c r="AC290" s="437"/>
      <c r="AD290" s="437"/>
      <c r="AE290" s="437">
        <v>85</v>
      </c>
      <c r="AF290" s="437">
        <f t="shared" si="112"/>
        <v>935</v>
      </c>
      <c r="AG290" s="437">
        <v>850</v>
      </c>
      <c r="AH290" s="437"/>
      <c r="AI290" s="437"/>
      <c r="AJ290" s="437"/>
      <c r="AK290" s="437">
        <v>85</v>
      </c>
      <c r="AL290" s="438"/>
      <c r="AM290" s="429"/>
      <c r="AS290" s="331">
        <f t="shared" si="101"/>
        <v>0</v>
      </c>
      <c r="AT290" s="331">
        <f t="shared" si="102"/>
        <v>850</v>
      </c>
      <c r="AU290" s="331">
        <f t="shared" si="103"/>
        <v>0</v>
      </c>
      <c r="AV290" s="331">
        <f t="shared" si="104"/>
        <v>0</v>
      </c>
      <c r="AW290" s="331">
        <f t="shared" si="105"/>
        <v>0</v>
      </c>
    </row>
    <row r="291" spans="1:49" s="365" customFormat="1" ht="30" hidden="1" customHeight="1" outlineLevel="1">
      <c r="A291" s="435"/>
      <c r="B291" s="436" t="s">
        <v>1316</v>
      </c>
      <c r="C291" s="436" t="s">
        <v>1317</v>
      </c>
      <c r="D291" s="435" t="s">
        <v>3004</v>
      </c>
      <c r="E291" s="435" t="s">
        <v>2652</v>
      </c>
      <c r="F291" s="435" t="s">
        <v>1318</v>
      </c>
      <c r="G291" s="435" t="s">
        <v>1314</v>
      </c>
      <c r="H291" s="435" t="s">
        <v>1319</v>
      </c>
      <c r="I291" s="437">
        <f t="shared" si="114"/>
        <v>920</v>
      </c>
      <c r="J291" s="437">
        <v>836</v>
      </c>
      <c r="K291" s="437"/>
      <c r="L291" s="437"/>
      <c r="M291" s="437">
        <v>84</v>
      </c>
      <c r="N291" s="495"/>
      <c r="O291" s="437">
        <f t="shared" si="113"/>
        <v>920</v>
      </c>
      <c r="P291" s="437">
        <v>836</v>
      </c>
      <c r="Q291" s="495"/>
      <c r="R291" s="437"/>
      <c r="S291" s="437">
        <v>84</v>
      </c>
      <c r="T291" s="437"/>
      <c r="U291" s="437"/>
      <c r="V291" s="437"/>
      <c r="W291" s="437"/>
      <c r="X291" s="437"/>
      <c r="Y291" s="437"/>
      <c r="Z291" s="437">
        <f t="shared" si="111"/>
        <v>920</v>
      </c>
      <c r="AA291" s="437">
        <v>836</v>
      </c>
      <c r="AB291" s="437"/>
      <c r="AC291" s="437"/>
      <c r="AD291" s="437"/>
      <c r="AE291" s="437">
        <v>84</v>
      </c>
      <c r="AF291" s="437">
        <f t="shared" si="112"/>
        <v>920</v>
      </c>
      <c r="AG291" s="437">
        <v>836</v>
      </c>
      <c r="AH291" s="437"/>
      <c r="AI291" s="437"/>
      <c r="AJ291" s="437"/>
      <c r="AK291" s="437">
        <v>84</v>
      </c>
      <c r="AL291" s="438"/>
      <c r="AM291" s="429"/>
      <c r="AS291" s="331">
        <f t="shared" si="101"/>
        <v>0</v>
      </c>
      <c r="AT291" s="331">
        <f t="shared" si="102"/>
        <v>836</v>
      </c>
      <c r="AU291" s="331">
        <f t="shared" si="103"/>
        <v>0</v>
      </c>
      <c r="AV291" s="331">
        <f t="shared" si="104"/>
        <v>0</v>
      </c>
      <c r="AW291" s="331">
        <f t="shared" si="105"/>
        <v>0</v>
      </c>
    </row>
    <row r="292" spans="1:49" s="365" customFormat="1" ht="30" hidden="1" customHeight="1" outlineLevel="1">
      <c r="A292" s="435"/>
      <c r="B292" s="436" t="s">
        <v>1320</v>
      </c>
      <c r="C292" s="436" t="s">
        <v>1321</v>
      </c>
      <c r="D292" s="435" t="s">
        <v>3004</v>
      </c>
      <c r="E292" s="435" t="s">
        <v>2156</v>
      </c>
      <c r="F292" s="435" t="s">
        <v>1322</v>
      </c>
      <c r="G292" s="435" t="s">
        <v>1314</v>
      </c>
      <c r="H292" s="435" t="s">
        <v>1323</v>
      </c>
      <c r="I292" s="437">
        <f t="shared" si="114"/>
        <v>330</v>
      </c>
      <c r="J292" s="437">
        <v>300</v>
      </c>
      <c r="K292" s="437"/>
      <c r="L292" s="437"/>
      <c r="M292" s="437">
        <v>30</v>
      </c>
      <c r="N292" s="495"/>
      <c r="O292" s="437">
        <f t="shared" si="113"/>
        <v>330</v>
      </c>
      <c r="P292" s="437">
        <v>300</v>
      </c>
      <c r="Q292" s="495"/>
      <c r="R292" s="437"/>
      <c r="S292" s="437">
        <v>30</v>
      </c>
      <c r="T292" s="437"/>
      <c r="U292" s="437"/>
      <c r="V292" s="437"/>
      <c r="W292" s="437"/>
      <c r="X292" s="437"/>
      <c r="Y292" s="437"/>
      <c r="Z292" s="437">
        <f t="shared" si="111"/>
        <v>330</v>
      </c>
      <c r="AA292" s="437">
        <v>300</v>
      </c>
      <c r="AB292" s="437"/>
      <c r="AC292" s="437"/>
      <c r="AD292" s="437"/>
      <c r="AE292" s="437">
        <v>30</v>
      </c>
      <c r="AF292" s="437">
        <f t="shared" si="112"/>
        <v>330</v>
      </c>
      <c r="AG292" s="437">
        <v>300</v>
      </c>
      <c r="AH292" s="437"/>
      <c r="AI292" s="437"/>
      <c r="AJ292" s="437"/>
      <c r="AK292" s="437">
        <v>30</v>
      </c>
      <c r="AL292" s="438"/>
      <c r="AM292" s="429"/>
      <c r="AS292" s="331">
        <f t="shared" si="101"/>
        <v>0</v>
      </c>
      <c r="AT292" s="331">
        <f t="shared" si="102"/>
        <v>300</v>
      </c>
      <c r="AU292" s="331">
        <f t="shared" si="103"/>
        <v>0</v>
      </c>
      <c r="AV292" s="331">
        <f t="shared" si="104"/>
        <v>0</v>
      </c>
      <c r="AW292" s="331">
        <f t="shared" si="105"/>
        <v>0</v>
      </c>
    </row>
    <row r="293" spans="1:49" s="365" customFormat="1" ht="30" hidden="1" customHeight="1" outlineLevel="1">
      <c r="A293" s="435"/>
      <c r="B293" s="436" t="s">
        <v>1324</v>
      </c>
      <c r="C293" s="436" t="s">
        <v>1325</v>
      </c>
      <c r="D293" s="435" t="s">
        <v>1326</v>
      </c>
      <c r="E293" s="435" t="s">
        <v>2536</v>
      </c>
      <c r="F293" s="435" t="s">
        <v>1327</v>
      </c>
      <c r="G293" s="435" t="s">
        <v>1314</v>
      </c>
      <c r="H293" s="435" t="s">
        <v>1328</v>
      </c>
      <c r="I293" s="437">
        <f t="shared" si="114"/>
        <v>283.84800000000001</v>
      </c>
      <c r="J293" s="437">
        <v>258</v>
      </c>
      <c r="K293" s="437"/>
      <c r="L293" s="437">
        <v>0</v>
      </c>
      <c r="M293" s="437">
        <v>25.848000000000013</v>
      </c>
      <c r="N293" s="495"/>
      <c r="O293" s="437">
        <f t="shared" si="113"/>
        <v>352</v>
      </c>
      <c r="P293" s="437">
        <v>320</v>
      </c>
      <c r="Q293" s="495"/>
      <c r="R293" s="437"/>
      <c r="S293" s="437">
        <v>32</v>
      </c>
      <c r="T293" s="437"/>
      <c r="U293" s="437"/>
      <c r="V293" s="437"/>
      <c r="W293" s="437"/>
      <c r="X293" s="437"/>
      <c r="Y293" s="437"/>
      <c r="Z293" s="437">
        <f t="shared" si="111"/>
        <v>283.84799999999996</v>
      </c>
      <c r="AA293" s="437">
        <v>258</v>
      </c>
      <c r="AB293" s="437"/>
      <c r="AC293" s="437"/>
      <c r="AD293" s="437"/>
      <c r="AE293" s="437">
        <v>25.847999999999985</v>
      </c>
      <c r="AF293" s="437">
        <f t="shared" si="112"/>
        <v>283.84799999999996</v>
      </c>
      <c r="AG293" s="437">
        <v>258</v>
      </c>
      <c r="AH293" s="437"/>
      <c r="AI293" s="437"/>
      <c r="AJ293" s="437"/>
      <c r="AK293" s="437">
        <v>25.847999999999985</v>
      </c>
      <c r="AL293" s="438" t="s">
        <v>2862</v>
      </c>
      <c r="AM293" s="429"/>
      <c r="AS293" s="331">
        <f t="shared" si="101"/>
        <v>0</v>
      </c>
      <c r="AT293" s="331">
        <f t="shared" si="102"/>
        <v>258</v>
      </c>
      <c r="AU293" s="331">
        <f t="shared" si="103"/>
        <v>0</v>
      </c>
      <c r="AV293" s="331">
        <f t="shared" si="104"/>
        <v>0</v>
      </c>
      <c r="AW293" s="331">
        <f t="shared" si="105"/>
        <v>0</v>
      </c>
    </row>
    <row r="294" spans="1:49" s="365" customFormat="1" ht="30" hidden="1" customHeight="1" outlineLevel="1">
      <c r="A294" s="435"/>
      <c r="B294" s="436" t="s">
        <v>1329</v>
      </c>
      <c r="C294" s="436" t="s">
        <v>1330</v>
      </c>
      <c r="D294" s="435" t="s">
        <v>2589</v>
      </c>
      <c r="E294" s="435" t="s">
        <v>2590</v>
      </c>
      <c r="F294" s="435" t="s">
        <v>1331</v>
      </c>
      <c r="G294" s="435" t="s">
        <v>1314</v>
      </c>
      <c r="H294" s="435" t="s">
        <v>1332</v>
      </c>
      <c r="I294" s="437">
        <f t="shared" si="114"/>
        <v>674.23699999999997</v>
      </c>
      <c r="J294" s="437">
        <v>615</v>
      </c>
      <c r="K294" s="437"/>
      <c r="L294" s="437">
        <v>0</v>
      </c>
      <c r="M294" s="437">
        <v>59.236999999999966</v>
      </c>
      <c r="N294" s="495"/>
      <c r="O294" s="437">
        <f t="shared" si="113"/>
        <v>726</v>
      </c>
      <c r="P294" s="437">
        <v>660</v>
      </c>
      <c r="Q294" s="495"/>
      <c r="R294" s="437"/>
      <c r="S294" s="437">
        <v>66</v>
      </c>
      <c r="T294" s="437"/>
      <c r="U294" s="437"/>
      <c r="V294" s="437"/>
      <c r="W294" s="437"/>
      <c r="X294" s="437"/>
      <c r="Y294" s="437"/>
      <c r="Z294" s="437">
        <f t="shared" si="111"/>
        <v>674.23699999999997</v>
      </c>
      <c r="AA294" s="437">
        <v>615</v>
      </c>
      <c r="AB294" s="437"/>
      <c r="AC294" s="437"/>
      <c r="AD294" s="437"/>
      <c r="AE294" s="437">
        <v>59.236999999999966</v>
      </c>
      <c r="AF294" s="437">
        <f t="shared" si="112"/>
        <v>674.23699999999997</v>
      </c>
      <c r="AG294" s="437">
        <v>615</v>
      </c>
      <c r="AH294" s="437"/>
      <c r="AI294" s="437"/>
      <c r="AJ294" s="437"/>
      <c r="AK294" s="437">
        <v>59.236999999999966</v>
      </c>
      <c r="AL294" s="438" t="s">
        <v>2862</v>
      </c>
      <c r="AM294" s="429"/>
      <c r="AS294" s="331">
        <f t="shared" si="101"/>
        <v>0</v>
      </c>
      <c r="AT294" s="331">
        <f t="shared" si="102"/>
        <v>615</v>
      </c>
      <c r="AU294" s="331">
        <f t="shared" si="103"/>
        <v>0</v>
      </c>
      <c r="AV294" s="331">
        <f t="shared" si="104"/>
        <v>0</v>
      </c>
      <c r="AW294" s="331">
        <f t="shared" si="105"/>
        <v>0</v>
      </c>
    </row>
    <row r="295" spans="1:49" s="365" customFormat="1" ht="30" hidden="1" customHeight="1" outlineLevel="1">
      <c r="A295" s="435"/>
      <c r="B295" s="436" t="s">
        <v>1333</v>
      </c>
      <c r="C295" s="436" t="s">
        <v>1334</v>
      </c>
      <c r="D295" s="435" t="s">
        <v>2555</v>
      </c>
      <c r="E295" s="435" t="s">
        <v>2528</v>
      </c>
      <c r="F295" s="435" t="s">
        <v>1335</v>
      </c>
      <c r="G295" s="435" t="s">
        <v>1314</v>
      </c>
      <c r="H295" s="435" t="s">
        <v>1336</v>
      </c>
      <c r="I295" s="437">
        <f t="shared" si="114"/>
        <v>550.5</v>
      </c>
      <c r="J295" s="437">
        <v>500</v>
      </c>
      <c r="K295" s="437"/>
      <c r="L295" s="437">
        <v>0</v>
      </c>
      <c r="M295" s="437">
        <v>50.5</v>
      </c>
      <c r="N295" s="495"/>
      <c r="O295" s="437">
        <f t="shared" si="113"/>
        <v>550</v>
      </c>
      <c r="P295" s="437">
        <v>500</v>
      </c>
      <c r="Q295" s="495"/>
      <c r="R295" s="437"/>
      <c r="S295" s="437">
        <v>50</v>
      </c>
      <c r="T295" s="437"/>
      <c r="U295" s="437"/>
      <c r="V295" s="437"/>
      <c r="W295" s="437"/>
      <c r="X295" s="437"/>
      <c r="Y295" s="437"/>
      <c r="Z295" s="437">
        <f t="shared" si="111"/>
        <v>550</v>
      </c>
      <c r="AA295" s="437">
        <v>500</v>
      </c>
      <c r="AB295" s="437"/>
      <c r="AC295" s="437"/>
      <c r="AD295" s="437"/>
      <c r="AE295" s="437">
        <v>50</v>
      </c>
      <c r="AF295" s="437">
        <f t="shared" si="112"/>
        <v>550</v>
      </c>
      <c r="AG295" s="437">
        <v>500</v>
      </c>
      <c r="AH295" s="437"/>
      <c r="AI295" s="437"/>
      <c r="AJ295" s="437"/>
      <c r="AK295" s="437">
        <v>50</v>
      </c>
      <c r="AL295" s="438" t="s">
        <v>2862</v>
      </c>
      <c r="AM295" s="429"/>
      <c r="AS295" s="331">
        <f t="shared" si="101"/>
        <v>0.5</v>
      </c>
      <c r="AT295" s="331">
        <f t="shared" si="102"/>
        <v>500</v>
      </c>
      <c r="AU295" s="331">
        <f t="shared" si="103"/>
        <v>0</v>
      </c>
      <c r="AV295" s="331">
        <f t="shared" si="104"/>
        <v>0</v>
      </c>
      <c r="AW295" s="331">
        <f t="shared" si="105"/>
        <v>0.5</v>
      </c>
    </row>
    <row r="296" spans="1:49" s="365" customFormat="1" ht="30" hidden="1" customHeight="1" outlineLevel="1">
      <c r="A296" s="435"/>
      <c r="B296" s="436" t="s">
        <v>1337</v>
      </c>
      <c r="C296" s="436" t="s">
        <v>1338</v>
      </c>
      <c r="D296" s="435" t="s">
        <v>2651</v>
      </c>
      <c r="E296" s="435" t="s">
        <v>2652</v>
      </c>
      <c r="F296" s="435" t="s">
        <v>1339</v>
      </c>
      <c r="G296" s="435" t="s">
        <v>1314</v>
      </c>
      <c r="H296" s="435"/>
      <c r="I296" s="437">
        <f t="shared" si="114"/>
        <v>919</v>
      </c>
      <c r="J296" s="437">
        <v>835</v>
      </c>
      <c r="K296" s="437"/>
      <c r="L296" s="437">
        <v>0</v>
      </c>
      <c r="M296" s="437">
        <v>84</v>
      </c>
      <c r="N296" s="495"/>
      <c r="O296" s="437">
        <f t="shared" si="113"/>
        <v>919</v>
      </c>
      <c r="P296" s="437">
        <v>835</v>
      </c>
      <c r="Q296" s="495"/>
      <c r="R296" s="437"/>
      <c r="S296" s="437">
        <v>84</v>
      </c>
      <c r="T296" s="437"/>
      <c r="U296" s="437"/>
      <c r="V296" s="437"/>
      <c r="W296" s="437"/>
      <c r="X296" s="437"/>
      <c r="Y296" s="437"/>
      <c r="Z296" s="437">
        <f t="shared" si="111"/>
        <v>919</v>
      </c>
      <c r="AA296" s="437">
        <v>835</v>
      </c>
      <c r="AB296" s="437"/>
      <c r="AC296" s="437"/>
      <c r="AD296" s="437"/>
      <c r="AE296" s="437">
        <v>84</v>
      </c>
      <c r="AF296" s="437">
        <f t="shared" si="112"/>
        <v>919</v>
      </c>
      <c r="AG296" s="437">
        <v>835</v>
      </c>
      <c r="AH296" s="437"/>
      <c r="AI296" s="437"/>
      <c r="AJ296" s="437"/>
      <c r="AK296" s="437">
        <v>84</v>
      </c>
      <c r="AL296" s="438" t="s">
        <v>2862</v>
      </c>
      <c r="AM296" s="429"/>
      <c r="AS296" s="331">
        <f t="shared" si="101"/>
        <v>0</v>
      </c>
      <c r="AT296" s="331">
        <f t="shared" si="102"/>
        <v>835</v>
      </c>
      <c r="AU296" s="331">
        <f t="shared" si="103"/>
        <v>0</v>
      </c>
      <c r="AV296" s="331">
        <f t="shared" si="104"/>
        <v>0</v>
      </c>
      <c r="AW296" s="331">
        <f t="shared" si="105"/>
        <v>0</v>
      </c>
    </row>
    <row r="297" spans="1:49" s="365" customFormat="1" ht="30" hidden="1" customHeight="1" outlineLevel="1">
      <c r="A297" s="435"/>
      <c r="B297" s="436" t="s">
        <v>1340</v>
      </c>
      <c r="C297" s="436" t="s">
        <v>1341</v>
      </c>
      <c r="D297" s="435" t="s">
        <v>2656</v>
      </c>
      <c r="E297" s="435" t="s">
        <v>1954</v>
      </c>
      <c r="F297" s="435" t="s">
        <v>1342</v>
      </c>
      <c r="G297" s="435" t="s">
        <v>1314</v>
      </c>
      <c r="H297" s="435" t="s">
        <v>1343</v>
      </c>
      <c r="I297" s="437">
        <f t="shared" si="114"/>
        <v>544.9</v>
      </c>
      <c r="J297" s="437">
        <v>513</v>
      </c>
      <c r="K297" s="437"/>
      <c r="L297" s="437"/>
      <c r="M297" s="437">
        <v>31.9</v>
      </c>
      <c r="N297" s="495"/>
      <c r="O297" s="437">
        <f t="shared" si="113"/>
        <v>570</v>
      </c>
      <c r="P297" s="437">
        <v>513</v>
      </c>
      <c r="Q297" s="495"/>
      <c r="R297" s="437"/>
      <c r="S297" s="437">
        <v>57</v>
      </c>
      <c r="T297" s="437"/>
      <c r="U297" s="437"/>
      <c r="V297" s="437"/>
      <c r="W297" s="437"/>
      <c r="X297" s="437"/>
      <c r="Y297" s="437"/>
      <c r="Z297" s="437">
        <f t="shared" si="111"/>
        <v>544.9</v>
      </c>
      <c r="AA297" s="437">
        <v>513</v>
      </c>
      <c r="AB297" s="437"/>
      <c r="AC297" s="437"/>
      <c r="AD297" s="437"/>
      <c r="AE297" s="437">
        <v>31.9</v>
      </c>
      <c r="AF297" s="437">
        <f t="shared" si="112"/>
        <v>544.9</v>
      </c>
      <c r="AG297" s="437">
        <v>513</v>
      </c>
      <c r="AH297" s="437"/>
      <c r="AI297" s="437"/>
      <c r="AJ297" s="437"/>
      <c r="AK297" s="437">
        <v>31.9</v>
      </c>
      <c r="AL297" s="438" t="s">
        <v>2862</v>
      </c>
      <c r="AM297" s="429"/>
      <c r="AS297" s="331">
        <f t="shared" si="101"/>
        <v>0</v>
      </c>
      <c r="AT297" s="331">
        <f t="shared" si="102"/>
        <v>513</v>
      </c>
      <c r="AU297" s="331">
        <f t="shared" si="103"/>
        <v>0</v>
      </c>
      <c r="AV297" s="331">
        <f t="shared" si="104"/>
        <v>0</v>
      </c>
      <c r="AW297" s="331">
        <f t="shared" si="105"/>
        <v>0</v>
      </c>
    </row>
    <row r="298" spans="1:49" s="365" customFormat="1" ht="30" hidden="1" customHeight="1" outlineLevel="1">
      <c r="A298" s="435"/>
      <c r="B298" s="436" t="s">
        <v>1344</v>
      </c>
      <c r="C298" s="436" t="s">
        <v>1345</v>
      </c>
      <c r="D298" s="435" t="s">
        <v>2583</v>
      </c>
      <c r="E298" s="435" t="s">
        <v>2584</v>
      </c>
      <c r="F298" s="435" t="s">
        <v>1346</v>
      </c>
      <c r="G298" s="435" t="s">
        <v>1314</v>
      </c>
      <c r="H298" s="435" t="s">
        <v>1347</v>
      </c>
      <c r="I298" s="437">
        <f t="shared" si="114"/>
        <v>600</v>
      </c>
      <c r="J298" s="437">
        <v>539</v>
      </c>
      <c r="K298" s="437"/>
      <c r="L298" s="437">
        <v>0</v>
      </c>
      <c r="M298" s="437">
        <v>61</v>
      </c>
      <c r="N298" s="495"/>
      <c r="O298" s="437">
        <f t="shared" si="113"/>
        <v>600</v>
      </c>
      <c r="P298" s="437">
        <v>539</v>
      </c>
      <c r="Q298" s="495"/>
      <c r="R298" s="437"/>
      <c r="S298" s="437">
        <v>61</v>
      </c>
      <c r="T298" s="437"/>
      <c r="U298" s="437"/>
      <c r="V298" s="437"/>
      <c r="W298" s="437"/>
      <c r="X298" s="437"/>
      <c r="Y298" s="437"/>
      <c r="Z298" s="437">
        <f t="shared" si="111"/>
        <v>600</v>
      </c>
      <c r="AA298" s="437">
        <v>539</v>
      </c>
      <c r="AB298" s="437"/>
      <c r="AC298" s="437">
        <v>0</v>
      </c>
      <c r="AD298" s="437"/>
      <c r="AE298" s="437">
        <v>61</v>
      </c>
      <c r="AF298" s="437">
        <f t="shared" si="112"/>
        <v>600</v>
      </c>
      <c r="AG298" s="437">
        <v>539</v>
      </c>
      <c r="AH298" s="437"/>
      <c r="AI298" s="437">
        <v>0</v>
      </c>
      <c r="AJ298" s="437"/>
      <c r="AK298" s="437">
        <v>61</v>
      </c>
      <c r="AL298" s="438" t="s">
        <v>2862</v>
      </c>
      <c r="AM298" s="429"/>
      <c r="AS298" s="331">
        <f t="shared" si="101"/>
        <v>0</v>
      </c>
      <c r="AT298" s="331">
        <f t="shared" si="102"/>
        <v>539</v>
      </c>
      <c r="AU298" s="331">
        <f t="shared" si="103"/>
        <v>0</v>
      </c>
      <c r="AV298" s="331">
        <f t="shared" si="104"/>
        <v>0</v>
      </c>
      <c r="AW298" s="331">
        <f t="shared" si="105"/>
        <v>0</v>
      </c>
    </row>
    <row r="299" spans="1:49" s="365" customFormat="1" ht="30" hidden="1" customHeight="1" outlineLevel="1">
      <c r="A299" s="435"/>
      <c r="B299" s="436" t="s">
        <v>1348</v>
      </c>
      <c r="C299" s="436" t="s">
        <v>1349</v>
      </c>
      <c r="D299" s="435" t="s">
        <v>2540</v>
      </c>
      <c r="E299" s="435" t="s">
        <v>2156</v>
      </c>
      <c r="F299" s="435" t="s">
        <v>1350</v>
      </c>
      <c r="G299" s="435" t="s">
        <v>1314</v>
      </c>
      <c r="H299" s="435" t="s">
        <v>1351</v>
      </c>
      <c r="I299" s="437">
        <f t="shared" si="114"/>
        <v>872</v>
      </c>
      <c r="J299" s="437">
        <v>800</v>
      </c>
      <c r="K299" s="437"/>
      <c r="L299" s="437">
        <v>0</v>
      </c>
      <c r="M299" s="437">
        <v>72</v>
      </c>
      <c r="N299" s="495"/>
      <c r="O299" s="437">
        <f t="shared" si="113"/>
        <v>880</v>
      </c>
      <c r="P299" s="437">
        <v>800</v>
      </c>
      <c r="Q299" s="495"/>
      <c r="R299" s="437"/>
      <c r="S299" s="437">
        <v>80</v>
      </c>
      <c r="T299" s="437"/>
      <c r="U299" s="437"/>
      <c r="V299" s="437"/>
      <c r="W299" s="437"/>
      <c r="X299" s="437"/>
      <c r="Y299" s="437"/>
      <c r="Z299" s="437">
        <f t="shared" si="111"/>
        <v>872</v>
      </c>
      <c r="AA299" s="437">
        <v>800</v>
      </c>
      <c r="AB299" s="437"/>
      <c r="AC299" s="437">
        <v>0</v>
      </c>
      <c r="AD299" s="437"/>
      <c r="AE299" s="437">
        <v>72</v>
      </c>
      <c r="AF299" s="437">
        <f t="shared" si="112"/>
        <v>872</v>
      </c>
      <c r="AG299" s="437">
        <v>800</v>
      </c>
      <c r="AH299" s="437"/>
      <c r="AI299" s="437">
        <v>0</v>
      </c>
      <c r="AJ299" s="437"/>
      <c r="AK299" s="437">
        <v>72</v>
      </c>
      <c r="AL299" s="438" t="s">
        <v>2862</v>
      </c>
      <c r="AM299" s="429"/>
      <c r="AS299" s="331">
        <f t="shared" si="101"/>
        <v>0</v>
      </c>
      <c r="AT299" s="331">
        <f t="shared" si="102"/>
        <v>800</v>
      </c>
      <c r="AU299" s="331">
        <f t="shared" si="103"/>
        <v>0</v>
      </c>
      <c r="AV299" s="331">
        <f t="shared" si="104"/>
        <v>0</v>
      </c>
      <c r="AW299" s="331">
        <f t="shared" si="105"/>
        <v>0</v>
      </c>
    </row>
    <row r="300" spans="1:49" s="365" customFormat="1" ht="30" hidden="1" customHeight="1" outlineLevel="1">
      <c r="A300" s="435"/>
      <c r="B300" s="436" t="s">
        <v>1352</v>
      </c>
      <c r="C300" s="436"/>
      <c r="D300" s="435" t="s">
        <v>2568</v>
      </c>
      <c r="E300" s="435" t="s">
        <v>2523</v>
      </c>
      <c r="F300" s="435" t="s">
        <v>2718</v>
      </c>
      <c r="G300" s="435" t="s">
        <v>1314</v>
      </c>
      <c r="H300" s="435"/>
      <c r="I300" s="437">
        <f t="shared" si="114"/>
        <v>247.9</v>
      </c>
      <c r="J300" s="437">
        <v>220</v>
      </c>
      <c r="K300" s="437"/>
      <c r="L300" s="437"/>
      <c r="M300" s="437">
        <v>27.9</v>
      </c>
      <c r="N300" s="495"/>
      <c r="O300" s="437">
        <f t="shared" si="113"/>
        <v>245</v>
      </c>
      <c r="P300" s="437">
        <v>220</v>
      </c>
      <c r="Q300" s="495"/>
      <c r="R300" s="437"/>
      <c r="S300" s="437">
        <v>25</v>
      </c>
      <c r="T300" s="437"/>
      <c r="U300" s="437"/>
      <c r="V300" s="437"/>
      <c r="W300" s="437"/>
      <c r="X300" s="437"/>
      <c r="Y300" s="437"/>
      <c r="Z300" s="437">
        <f t="shared" si="111"/>
        <v>247.9</v>
      </c>
      <c r="AA300" s="437">
        <v>220</v>
      </c>
      <c r="AB300" s="437"/>
      <c r="AC300" s="437"/>
      <c r="AD300" s="437"/>
      <c r="AE300" s="437">
        <v>27.9</v>
      </c>
      <c r="AF300" s="437">
        <f t="shared" si="112"/>
        <v>247.9</v>
      </c>
      <c r="AG300" s="437">
        <v>220</v>
      </c>
      <c r="AH300" s="437"/>
      <c r="AI300" s="437"/>
      <c r="AJ300" s="437"/>
      <c r="AK300" s="437">
        <v>27.9</v>
      </c>
      <c r="AL300" s="438" t="s">
        <v>2862</v>
      </c>
      <c r="AM300" s="429"/>
      <c r="AS300" s="331">
        <f t="shared" si="101"/>
        <v>0</v>
      </c>
      <c r="AT300" s="331">
        <f t="shared" si="102"/>
        <v>220</v>
      </c>
      <c r="AU300" s="331">
        <f t="shared" si="103"/>
        <v>0</v>
      </c>
      <c r="AV300" s="331">
        <f t="shared" si="104"/>
        <v>0</v>
      </c>
      <c r="AW300" s="331">
        <f t="shared" si="105"/>
        <v>0</v>
      </c>
    </row>
    <row r="301" spans="1:49" s="365" customFormat="1" ht="30" hidden="1" customHeight="1" outlineLevel="1">
      <c r="A301" s="435"/>
      <c r="B301" s="436" t="s">
        <v>1353</v>
      </c>
      <c r="C301" s="436"/>
      <c r="D301" s="435" t="s">
        <v>2568</v>
      </c>
      <c r="E301" s="435" t="s">
        <v>2523</v>
      </c>
      <c r="F301" s="435" t="s">
        <v>1354</v>
      </c>
      <c r="G301" s="435" t="s">
        <v>1314</v>
      </c>
      <c r="H301" s="435"/>
      <c r="I301" s="437">
        <f t="shared" si="114"/>
        <v>604.5</v>
      </c>
      <c r="J301" s="437">
        <v>540</v>
      </c>
      <c r="K301" s="437"/>
      <c r="L301" s="437"/>
      <c r="M301" s="437">
        <v>64.5</v>
      </c>
      <c r="N301" s="495"/>
      <c r="O301" s="437">
        <f t="shared" si="113"/>
        <v>600</v>
      </c>
      <c r="P301" s="437">
        <v>540</v>
      </c>
      <c r="Q301" s="495"/>
      <c r="R301" s="437"/>
      <c r="S301" s="437">
        <v>60</v>
      </c>
      <c r="T301" s="437"/>
      <c r="U301" s="437"/>
      <c r="V301" s="437"/>
      <c r="W301" s="437"/>
      <c r="X301" s="437"/>
      <c r="Y301" s="437"/>
      <c r="Z301" s="437">
        <f t="shared" si="111"/>
        <v>604.5</v>
      </c>
      <c r="AA301" s="437">
        <v>540</v>
      </c>
      <c r="AB301" s="437"/>
      <c r="AC301" s="437"/>
      <c r="AD301" s="437"/>
      <c r="AE301" s="437">
        <v>64.5</v>
      </c>
      <c r="AF301" s="437">
        <f t="shared" si="112"/>
        <v>604.5</v>
      </c>
      <c r="AG301" s="437">
        <v>540</v>
      </c>
      <c r="AH301" s="437"/>
      <c r="AI301" s="437"/>
      <c r="AJ301" s="437"/>
      <c r="AK301" s="437">
        <v>64.5</v>
      </c>
      <c r="AL301" s="438" t="s">
        <v>2862</v>
      </c>
      <c r="AM301" s="429"/>
      <c r="AS301" s="331">
        <f t="shared" si="101"/>
        <v>0</v>
      </c>
      <c r="AT301" s="331">
        <f t="shared" si="102"/>
        <v>540</v>
      </c>
      <c r="AU301" s="331">
        <f t="shared" si="103"/>
        <v>0</v>
      </c>
      <c r="AV301" s="331">
        <f t="shared" si="104"/>
        <v>0</v>
      </c>
      <c r="AW301" s="331">
        <f t="shared" si="105"/>
        <v>0</v>
      </c>
    </row>
    <row r="302" spans="1:49" s="365" customFormat="1" ht="30" hidden="1" customHeight="1" outlineLevel="1">
      <c r="A302" s="435"/>
      <c r="B302" s="436" t="s">
        <v>1355</v>
      </c>
      <c r="C302" s="436"/>
      <c r="D302" s="435" t="s">
        <v>2589</v>
      </c>
      <c r="E302" s="435" t="s">
        <v>2590</v>
      </c>
      <c r="F302" s="435" t="s">
        <v>1356</v>
      </c>
      <c r="G302" s="435" t="s">
        <v>1314</v>
      </c>
      <c r="H302" s="435"/>
      <c r="I302" s="437">
        <f t="shared" si="114"/>
        <v>612</v>
      </c>
      <c r="J302" s="437">
        <v>547</v>
      </c>
      <c r="K302" s="437"/>
      <c r="L302" s="437"/>
      <c r="M302" s="437">
        <v>65</v>
      </c>
      <c r="N302" s="495"/>
      <c r="O302" s="437">
        <f t="shared" si="113"/>
        <v>610</v>
      </c>
      <c r="P302" s="437">
        <v>548</v>
      </c>
      <c r="Q302" s="495"/>
      <c r="R302" s="437"/>
      <c r="S302" s="437">
        <v>62</v>
      </c>
      <c r="T302" s="437"/>
      <c r="U302" s="437"/>
      <c r="V302" s="437"/>
      <c r="W302" s="437"/>
      <c r="X302" s="437"/>
      <c r="Y302" s="437"/>
      <c r="Z302" s="437">
        <f t="shared" si="111"/>
        <v>612</v>
      </c>
      <c r="AA302" s="437">
        <v>547</v>
      </c>
      <c r="AB302" s="437"/>
      <c r="AC302" s="437"/>
      <c r="AD302" s="437"/>
      <c r="AE302" s="437">
        <v>65</v>
      </c>
      <c r="AF302" s="437">
        <f t="shared" si="112"/>
        <v>612</v>
      </c>
      <c r="AG302" s="437">
        <v>547</v>
      </c>
      <c r="AH302" s="437"/>
      <c r="AI302" s="437"/>
      <c r="AJ302" s="437"/>
      <c r="AK302" s="437">
        <v>65</v>
      </c>
      <c r="AL302" s="438" t="s">
        <v>2862</v>
      </c>
      <c r="AM302" s="429"/>
      <c r="AS302" s="331">
        <f t="shared" si="101"/>
        <v>0</v>
      </c>
      <c r="AT302" s="331">
        <f t="shared" si="102"/>
        <v>547</v>
      </c>
      <c r="AU302" s="331">
        <f t="shared" si="103"/>
        <v>0</v>
      </c>
      <c r="AV302" s="331">
        <f t="shared" si="104"/>
        <v>0</v>
      </c>
      <c r="AW302" s="331">
        <f t="shared" si="105"/>
        <v>0</v>
      </c>
    </row>
    <row r="303" spans="1:49" s="365" customFormat="1" ht="30" hidden="1" customHeight="1" outlineLevel="1">
      <c r="A303" s="435"/>
      <c r="B303" s="436" t="s">
        <v>1357</v>
      </c>
      <c r="C303" s="436"/>
      <c r="D303" s="435" t="s">
        <v>2656</v>
      </c>
      <c r="E303" s="435" t="s">
        <v>1954</v>
      </c>
      <c r="F303" s="435" t="s">
        <v>2681</v>
      </c>
      <c r="G303" s="435" t="s">
        <v>1314</v>
      </c>
      <c r="H303" s="435"/>
      <c r="I303" s="437">
        <f t="shared" si="114"/>
        <v>674.9</v>
      </c>
      <c r="J303" s="437">
        <v>600</v>
      </c>
      <c r="K303" s="437"/>
      <c r="L303" s="437"/>
      <c r="M303" s="437">
        <v>74.900000000000006</v>
      </c>
      <c r="N303" s="495"/>
      <c r="O303" s="437">
        <f t="shared" si="113"/>
        <v>667</v>
      </c>
      <c r="P303" s="437">
        <v>600</v>
      </c>
      <c r="Q303" s="495"/>
      <c r="R303" s="437"/>
      <c r="S303" s="437">
        <v>67</v>
      </c>
      <c r="T303" s="437"/>
      <c r="U303" s="437"/>
      <c r="V303" s="437"/>
      <c r="W303" s="437"/>
      <c r="X303" s="437"/>
      <c r="Y303" s="437"/>
      <c r="Z303" s="437">
        <f t="shared" si="111"/>
        <v>674.9</v>
      </c>
      <c r="AA303" s="437">
        <v>600</v>
      </c>
      <c r="AB303" s="437"/>
      <c r="AC303" s="437"/>
      <c r="AD303" s="437"/>
      <c r="AE303" s="437">
        <v>74.900000000000006</v>
      </c>
      <c r="AF303" s="437">
        <f t="shared" si="112"/>
        <v>674.9</v>
      </c>
      <c r="AG303" s="437">
        <v>600</v>
      </c>
      <c r="AH303" s="437"/>
      <c r="AI303" s="437"/>
      <c r="AJ303" s="437"/>
      <c r="AK303" s="437">
        <v>74.900000000000006</v>
      </c>
      <c r="AL303" s="438" t="s">
        <v>2862</v>
      </c>
      <c r="AM303" s="429"/>
      <c r="AS303" s="331">
        <f t="shared" si="101"/>
        <v>0</v>
      </c>
      <c r="AT303" s="331">
        <f t="shared" si="102"/>
        <v>600</v>
      </c>
      <c r="AU303" s="331">
        <f t="shared" si="103"/>
        <v>0</v>
      </c>
      <c r="AV303" s="331">
        <f t="shared" si="104"/>
        <v>0</v>
      </c>
      <c r="AW303" s="331">
        <f t="shared" si="105"/>
        <v>0</v>
      </c>
    </row>
    <row r="304" spans="1:49" s="365" customFormat="1" ht="30" hidden="1" customHeight="1" outlineLevel="1">
      <c r="A304" s="435"/>
      <c r="B304" s="436" t="s">
        <v>1358</v>
      </c>
      <c r="C304" s="436"/>
      <c r="D304" s="435" t="s">
        <v>2578</v>
      </c>
      <c r="E304" s="435" t="s">
        <v>2536</v>
      </c>
      <c r="F304" s="435" t="s">
        <v>1359</v>
      </c>
      <c r="G304" s="435" t="s">
        <v>1314</v>
      </c>
      <c r="H304" s="435"/>
      <c r="I304" s="437">
        <f t="shared" si="114"/>
        <v>367.5</v>
      </c>
      <c r="J304" s="437">
        <v>318.5</v>
      </c>
      <c r="K304" s="437"/>
      <c r="L304" s="437"/>
      <c r="M304" s="437">
        <v>49</v>
      </c>
      <c r="N304" s="495"/>
      <c r="O304" s="437">
        <f t="shared" si="113"/>
        <v>384</v>
      </c>
      <c r="P304" s="437">
        <v>345</v>
      </c>
      <c r="Q304" s="495"/>
      <c r="R304" s="437"/>
      <c r="S304" s="437">
        <v>39</v>
      </c>
      <c r="T304" s="437"/>
      <c r="U304" s="437"/>
      <c r="V304" s="437"/>
      <c r="W304" s="437"/>
      <c r="X304" s="437"/>
      <c r="Y304" s="437"/>
      <c r="Z304" s="437">
        <f t="shared" si="111"/>
        <v>367.5</v>
      </c>
      <c r="AA304" s="437">
        <v>318.5</v>
      </c>
      <c r="AB304" s="437"/>
      <c r="AC304" s="437"/>
      <c r="AD304" s="437"/>
      <c r="AE304" s="437">
        <v>49</v>
      </c>
      <c r="AF304" s="437">
        <f t="shared" si="112"/>
        <v>367.5</v>
      </c>
      <c r="AG304" s="437">
        <v>318.5</v>
      </c>
      <c r="AH304" s="437"/>
      <c r="AI304" s="437"/>
      <c r="AJ304" s="437"/>
      <c r="AK304" s="437">
        <v>49</v>
      </c>
      <c r="AL304" s="438" t="s">
        <v>2862</v>
      </c>
      <c r="AM304" s="429"/>
      <c r="AS304" s="331">
        <f t="shared" si="101"/>
        <v>0</v>
      </c>
      <c r="AT304" s="331">
        <f t="shared" si="102"/>
        <v>318.5</v>
      </c>
      <c r="AU304" s="331">
        <f t="shared" si="103"/>
        <v>0</v>
      </c>
      <c r="AV304" s="331">
        <f t="shared" si="104"/>
        <v>0</v>
      </c>
      <c r="AW304" s="331">
        <f t="shared" si="105"/>
        <v>0</v>
      </c>
    </row>
    <row r="305" spans="1:49" s="365" customFormat="1" ht="30" hidden="1" customHeight="1" outlineLevel="1">
      <c r="A305" s="435"/>
      <c r="B305" s="436" t="s">
        <v>1360</v>
      </c>
      <c r="C305" s="436"/>
      <c r="D305" s="435" t="s">
        <v>2578</v>
      </c>
      <c r="E305" s="435" t="s">
        <v>2536</v>
      </c>
      <c r="F305" s="435" t="s">
        <v>1361</v>
      </c>
      <c r="G305" s="435" t="s">
        <v>1314</v>
      </c>
      <c r="H305" s="435"/>
      <c r="I305" s="437">
        <f t="shared" si="114"/>
        <v>349.5</v>
      </c>
      <c r="J305" s="437">
        <v>326.5</v>
      </c>
      <c r="K305" s="437"/>
      <c r="L305" s="437"/>
      <c r="M305" s="437">
        <v>23</v>
      </c>
      <c r="N305" s="495"/>
      <c r="O305" s="437">
        <f t="shared" si="113"/>
        <v>334</v>
      </c>
      <c r="P305" s="437">
        <v>300</v>
      </c>
      <c r="Q305" s="495"/>
      <c r="R305" s="437"/>
      <c r="S305" s="437">
        <v>34</v>
      </c>
      <c r="T305" s="437"/>
      <c r="U305" s="437"/>
      <c r="V305" s="437"/>
      <c r="W305" s="437"/>
      <c r="X305" s="437"/>
      <c r="Y305" s="437"/>
      <c r="Z305" s="437">
        <f t="shared" si="111"/>
        <v>349.5</v>
      </c>
      <c r="AA305" s="437">
        <v>326.5</v>
      </c>
      <c r="AB305" s="437"/>
      <c r="AC305" s="437"/>
      <c r="AD305" s="437"/>
      <c r="AE305" s="437">
        <v>23</v>
      </c>
      <c r="AF305" s="437">
        <f t="shared" si="112"/>
        <v>349.5</v>
      </c>
      <c r="AG305" s="437">
        <v>326.5</v>
      </c>
      <c r="AH305" s="437"/>
      <c r="AI305" s="437"/>
      <c r="AJ305" s="437"/>
      <c r="AK305" s="437">
        <v>23</v>
      </c>
      <c r="AL305" s="438" t="s">
        <v>2862</v>
      </c>
      <c r="AM305" s="429"/>
      <c r="AS305" s="331">
        <f t="shared" si="101"/>
        <v>0</v>
      </c>
      <c r="AT305" s="331">
        <f t="shared" si="102"/>
        <v>326.5</v>
      </c>
      <c r="AU305" s="331">
        <f t="shared" si="103"/>
        <v>0</v>
      </c>
      <c r="AV305" s="331">
        <f t="shared" si="104"/>
        <v>0</v>
      </c>
      <c r="AW305" s="331">
        <f t="shared" si="105"/>
        <v>0</v>
      </c>
    </row>
    <row r="306" spans="1:49" s="365" customFormat="1" ht="30" hidden="1" customHeight="1" outlineLevel="1">
      <c r="A306" s="435"/>
      <c r="B306" s="436" t="s">
        <v>1362</v>
      </c>
      <c r="C306" s="436"/>
      <c r="D306" s="435" t="s">
        <v>3004</v>
      </c>
      <c r="E306" s="435" t="s">
        <v>2590</v>
      </c>
      <c r="F306" s="435" t="s">
        <v>1363</v>
      </c>
      <c r="G306" s="435" t="s">
        <v>2625</v>
      </c>
      <c r="H306" s="435"/>
      <c r="I306" s="437">
        <f t="shared" si="114"/>
        <v>1138</v>
      </c>
      <c r="J306" s="437">
        <v>1013</v>
      </c>
      <c r="K306" s="437"/>
      <c r="L306" s="437">
        <v>23</v>
      </c>
      <c r="M306" s="437">
        <v>102</v>
      </c>
      <c r="N306" s="495"/>
      <c r="O306" s="437">
        <f t="shared" si="113"/>
        <v>1138</v>
      </c>
      <c r="P306" s="437">
        <v>1013</v>
      </c>
      <c r="Q306" s="495"/>
      <c r="R306" s="437">
        <v>23</v>
      </c>
      <c r="S306" s="437">
        <v>102</v>
      </c>
      <c r="T306" s="437"/>
      <c r="U306" s="437"/>
      <c r="V306" s="437"/>
      <c r="W306" s="437"/>
      <c r="X306" s="437"/>
      <c r="Y306" s="437"/>
      <c r="Z306" s="437">
        <f t="shared" si="111"/>
        <v>1138</v>
      </c>
      <c r="AA306" s="437">
        <v>1013</v>
      </c>
      <c r="AB306" s="437"/>
      <c r="AC306" s="437">
        <v>23</v>
      </c>
      <c r="AD306" s="437"/>
      <c r="AE306" s="437">
        <v>102</v>
      </c>
      <c r="AF306" s="437">
        <f t="shared" si="112"/>
        <v>1138</v>
      </c>
      <c r="AG306" s="437">
        <v>1013</v>
      </c>
      <c r="AH306" s="437"/>
      <c r="AI306" s="437">
        <v>23</v>
      </c>
      <c r="AJ306" s="437"/>
      <c r="AK306" s="437">
        <v>102</v>
      </c>
      <c r="AL306" s="438"/>
      <c r="AM306" s="429"/>
      <c r="AS306" s="331">
        <f t="shared" si="101"/>
        <v>0</v>
      </c>
      <c r="AT306" s="331">
        <f t="shared" si="102"/>
        <v>1013</v>
      </c>
      <c r="AU306" s="331">
        <f t="shared" si="103"/>
        <v>0</v>
      </c>
      <c r="AV306" s="331">
        <f t="shared" si="104"/>
        <v>0</v>
      </c>
      <c r="AW306" s="331">
        <f t="shared" si="105"/>
        <v>0</v>
      </c>
    </row>
    <row r="307" spans="1:49" s="365" customFormat="1" ht="30" hidden="1" customHeight="1" outlineLevel="1">
      <c r="A307" s="435"/>
      <c r="B307" s="436" t="s">
        <v>1364</v>
      </c>
      <c r="C307" s="436"/>
      <c r="D307" s="435" t="s">
        <v>3004</v>
      </c>
      <c r="E307" s="435" t="s">
        <v>2528</v>
      </c>
      <c r="F307" s="435" t="s">
        <v>1365</v>
      </c>
      <c r="G307" s="435" t="s">
        <v>2625</v>
      </c>
      <c r="H307" s="435"/>
      <c r="I307" s="437">
        <f t="shared" si="114"/>
        <v>1138</v>
      </c>
      <c r="J307" s="437">
        <v>1013</v>
      </c>
      <c r="K307" s="437"/>
      <c r="L307" s="437">
        <v>23</v>
      </c>
      <c r="M307" s="437">
        <v>102</v>
      </c>
      <c r="N307" s="495"/>
      <c r="O307" s="437">
        <f t="shared" si="113"/>
        <v>1138</v>
      </c>
      <c r="P307" s="437">
        <v>1013</v>
      </c>
      <c r="Q307" s="495"/>
      <c r="R307" s="437">
        <v>23</v>
      </c>
      <c r="S307" s="437">
        <v>102</v>
      </c>
      <c r="T307" s="437"/>
      <c r="U307" s="437"/>
      <c r="V307" s="437"/>
      <c r="W307" s="437"/>
      <c r="X307" s="437"/>
      <c r="Y307" s="437"/>
      <c r="Z307" s="437">
        <f t="shared" si="111"/>
        <v>1138</v>
      </c>
      <c r="AA307" s="437">
        <v>1013</v>
      </c>
      <c r="AB307" s="437"/>
      <c r="AC307" s="437">
        <v>23</v>
      </c>
      <c r="AD307" s="437"/>
      <c r="AE307" s="437">
        <v>102</v>
      </c>
      <c r="AF307" s="437">
        <f t="shared" si="112"/>
        <v>1138</v>
      </c>
      <c r="AG307" s="437">
        <v>1013</v>
      </c>
      <c r="AH307" s="437"/>
      <c r="AI307" s="437">
        <v>23</v>
      </c>
      <c r="AJ307" s="437"/>
      <c r="AK307" s="437">
        <v>102</v>
      </c>
      <c r="AL307" s="438"/>
      <c r="AM307" s="429"/>
      <c r="AS307" s="331">
        <f t="shared" si="101"/>
        <v>0</v>
      </c>
      <c r="AT307" s="331">
        <f t="shared" si="102"/>
        <v>1013</v>
      </c>
      <c r="AU307" s="331">
        <f t="shared" si="103"/>
        <v>0</v>
      </c>
      <c r="AV307" s="331">
        <f t="shared" si="104"/>
        <v>0</v>
      </c>
      <c r="AW307" s="331">
        <f t="shared" si="105"/>
        <v>0</v>
      </c>
    </row>
    <row r="308" spans="1:49" s="365" customFormat="1" ht="30" hidden="1" customHeight="1" outlineLevel="1">
      <c r="A308" s="435"/>
      <c r="B308" s="436" t="s">
        <v>1366</v>
      </c>
      <c r="C308" s="436"/>
      <c r="D308" s="435" t="s">
        <v>3004</v>
      </c>
      <c r="E308" s="435" t="s">
        <v>2584</v>
      </c>
      <c r="F308" s="435" t="s">
        <v>1367</v>
      </c>
      <c r="G308" s="435" t="s">
        <v>2625</v>
      </c>
      <c r="H308" s="435"/>
      <c r="I308" s="437">
        <f t="shared" si="114"/>
        <v>909</v>
      </c>
      <c r="J308" s="437">
        <v>810</v>
      </c>
      <c r="K308" s="437"/>
      <c r="L308" s="437">
        <v>18</v>
      </c>
      <c r="M308" s="437">
        <v>81</v>
      </c>
      <c r="N308" s="495"/>
      <c r="O308" s="437">
        <f t="shared" si="113"/>
        <v>909</v>
      </c>
      <c r="P308" s="437">
        <v>810</v>
      </c>
      <c r="Q308" s="495"/>
      <c r="R308" s="437">
        <v>18</v>
      </c>
      <c r="S308" s="437">
        <v>81</v>
      </c>
      <c r="T308" s="437"/>
      <c r="U308" s="437"/>
      <c r="V308" s="437"/>
      <c r="W308" s="437"/>
      <c r="X308" s="437"/>
      <c r="Y308" s="437"/>
      <c r="Z308" s="437">
        <f t="shared" si="111"/>
        <v>909</v>
      </c>
      <c r="AA308" s="437">
        <v>810</v>
      </c>
      <c r="AB308" s="437"/>
      <c r="AC308" s="437">
        <v>18</v>
      </c>
      <c r="AD308" s="437"/>
      <c r="AE308" s="437">
        <v>81</v>
      </c>
      <c r="AF308" s="437">
        <f t="shared" si="112"/>
        <v>909</v>
      </c>
      <c r="AG308" s="437">
        <v>810</v>
      </c>
      <c r="AH308" s="437"/>
      <c r="AI308" s="437">
        <v>18</v>
      </c>
      <c r="AJ308" s="437"/>
      <c r="AK308" s="437">
        <v>81</v>
      </c>
      <c r="AL308" s="438"/>
      <c r="AM308" s="429"/>
      <c r="AS308" s="331">
        <f t="shared" si="101"/>
        <v>0</v>
      </c>
      <c r="AT308" s="331">
        <f t="shared" si="102"/>
        <v>810</v>
      </c>
      <c r="AU308" s="331">
        <f t="shared" si="103"/>
        <v>0</v>
      </c>
      <c r="AV308" s="331">
        <f t="shared" si="104"/>
        <v>0</v>
      </c>
      <c r="AW308" s="331">
        <f t="shared" si="105"/>
        <v>0</v>
      </c>
    </row>
    <row r="309" spans="1:49" s="365" customFormat="1" ht="30" hidden="1" customHeight="1" outlineLevel="1">
      <c r="A309" s="435"/>
      <c r="B309" s="436" t="s">
        <v>1368</v>
      </c>
      <c r="C309" s="436"/>
      <c r="D309" s="435" t="s">
        <v>3004</v>
      </c>
      <c r="E309" s="435" t="s">
        <v>2156</v>
      </c>
      <c r="F309" s="435" t="s">
        <v>1369</v>
      </c>
      <c r="G309" s="435" t="s">
        <v>2625</v>
      </c>
      <c r="H309" s="435"/>
      <c r="I309" s="437">
        <f t="shared" si="114"/>
        <v>1000</v>
      </c>
      <c r="J309" s="437">
        <v>891</v>
      </c>
      <c r="K309" s="437"/>
      <c r="L309" s="437">
        <v>20</v>
      </c>
      <c r="M309" s="437">
        <v>89</v>
      </c>
      <c r="N309" s="495"/>
      <c r="O309" s="437">
        <f t="shared" si="113"/>
        <v>1000</v>
      </c>
      <c r="P309" s="437">
        <v>891</v>
      </c>
      <c r="Q309" s="495"/>
      <c r="R309" s="437">
        <v>20</v>
      </c>
      <c r="S309" s="437">
        <v>89</v>
      </c>
      <c r="T309" s="437"/>
      <c r="U309" s="437"/>
      <c r="V309" s="437"/>
      <c r="W309" s="437"/>
      <c r="X309" s="437"/>
      <c r="Y309" s="437"/>
      <c r="Z309" s="437">
        <f t="shared" si="111"/>
        <v>1000</v>
      </c>
      <c r="AA309" s="437">
        <v>891</v>
      </c>
      <c r="AB309" s="437"/>
      <c r="AC309" s="437">
        <v>20</v>
      </c>
      <c r="AD309" s="437"/>
      <c r="AE309" s="437">
        <v>89</v>
      </c>
      <c r="AF309" s="437">
        <f t="shared" si="112"/>
        <v>1000</v>
      </c>
      <c r="AG309" s="437">
        <v>891</v>
      </c>
      <c r="AH309" s="437"/>
      <c r="AI309" s="437">
        <v>20</v>
      </c>
      <c r="AJ309" s="437"/>
      <c r="AK309" s="437">
        <v>89</v>
      </c>
      <c r="AL309" s="438"/>
      <c r="AM309" s="429"/>
      <c r="AS309" s="331">
        <f t="shared" si="101"/>
        <v>0</v>
      </c>
      <c r="AT309" s="331">
        <f t="shared" si="102"/>
        <v>891</v>
      </c>
      <c r="AU309" s="331">
        <f t="shared" si="103"/>
        <v>0</v>
      </c>
      <c r="AV309" s="331">
        <f t="shared" si="104"/>
        <v>0</v>
      </c>
      <c r="AW309" s="331">
        <f t="shared" si="105"/>
        <v>0</v>
      </c>
    </row>
    <row r="310" spans="1:49" s="365" customFormat="1" ht="30" hidden="1" customHeight="1" outlineLevel="1">
      <c r="A310" s="435"/>
      <c r="B310" s="436" t="s">
        <v>1370</v>
      </c>
      <c r="C310" s="436"/>
      <c r="D310" s="435" t="s">
        <v>3004</v>
      </c>
      <c r="E310" s="435" t="s">
        <v>1954</v>
      </c>
      <c r="F310" s="435" t="s">
        <v>1371</v>
      </c>
      <c r="G310" s="435" t="s">
        <v>2625</v>
      </c>
      <c r="H310" s="435"/>
      <c r="I310" s="437">
        <f t="shared" si="114"/>
        <v>2167</v>
      </c>
      <c r="J310" s="437">
        <v>1931</v>
      </c>
      <c r="K310" s="437"/>
      <c r="L310" s="437">
        <v>42</v>
      </c>
      <c r="M310" s="437">
        <v>194</v>
      </c>
      <c r="N310" s="495"/>
      <c r="O310" s="437">
        <f t="shared" si="113"/>
        <v>2167</v>
      </c>
      <c r="P310" s="437">
        <v>1931</v>
      </c>
      <c r="Q310" s="495"/>
      <c r="R310" s="437">
        <v>42</v>
      </c>
      <c r="S310" s="437">
        <v>194</v>
      </c>
      <c r="T310" s="437"/>
      <c r="U310" s="437"/>
      <c r="V310" s="437"/>
      <c r="W310" s="437"/>
      <c r="X310" s="437"/>
      <c r="Y310" s="437"/>
      <c r="Z310" s="437">
        <f t="shared" si="111"/>
        <v>2167</v>
      </c>
      <c r="AA310" s="437">
        <v>1931</v>
      </c>
      <c r="AB310" s="437"/>
      <c r="AC310" s="437">
        <v>42</v>
      </c>
      <c r="AD310" s="437"/>
      <c r="AE310" s="437">
        <v>194</v>
      </c>
      <c r="AF310" s="437">
        <f t="shared" si="112"/>
        <v>2167</v>
      </c>
      <c r="AG310" s="437">
        <v>1931</v>
      </c>
      <c r="AH310" s="437"/>
      <c r="AI310" s="437">
        <v>42</v>
      </c>
      <c r="AJ310" s="437"/>
      <c r="AK310" s="437">
        <v>194</v>
      </c>
      <c r="AL310" s="438"/>
      <c r="AM310" s="429"/>
      <c r="AS310" s="331">
        <f t="shared" si="101"/>
        <v>0</v>
      </c>
      <c r="AT310" s="331">
        <f t="shared" si="102"/>
        <v>1931</v>
      </c>
      <c r="AU310" s="331">
        <f t="shared" si="103"/>
        <v>0</v>
      </c>
      <c r="AV310" s="331">
        <f t="shared" si="104"/>
        <v>0</v>
      </c>
      <c r="AW310" s="331">
        <f t="shared" si="105"/>
        <v>0</v>
      </c>
    </row>
    <row r="311" spans="1:49" s="365" customFormat="1" ht="30" hidden="1" customHeight="1" outlineLevel="1">
      <c r="A311" s="435"/>
      <c r="B311" s="436" t="s">
        <v>1372</v>
      </c>
      <c r="C311" s="436"/>
      <c r="D311" s="435" t="s">
        <v>3004</v>
      </c>
      <c r="E311" s="435" t="s">
        <v>2536</v>
      </c>
      <c r="F311" s="435" t="s">
        <v>1373</v>
      </c>
      <c r="G311" s="435" t="s">
        <v>2625</v>
      </c>
      <c r="H311" s="435"/>
      <c r="I311" s="437">
        <f t="shared" si="114"/>
        <v>1138</v>
      </c>
      <c r="J311" s="437">
        <v>1013</v>
      </c>
      <c r="K311" s="437"/>
      <c r="L311" s="437">
        <v>23</v>
      </c>
      <c r="M311" s="437">
        <v>102</v>
      </c>
      <c r="N311" s="495"/>
      <c r="O311" s="437">
        <f t="shared" si="113"/>
        <v>1138</v>
      </c>
      <c r="P311" s="437">
        <v>1013</v>
      </c>
      <c r="Q311" s="495"/>
      <c r="R311" s="437">
        <v>23</v>
      </c>
      <c r="S311" s="437">
        <v>102</v>
      </c>
      <c r="T311" s="437"/>
      <c r="U311" s="437"/>
      <c r="V311" s="437"/>
      <c r="W311" s="437"/>
      <c r="X311" s="437"/>
      <c r="Y311" s="437"/>
      <c r="Z311" s="437">
        <f t="shared" ref="Z311:Z340" si="115">SUM(AA311:AE311)</f>
        <v>1138</v>
      </c>
      <c r="AA311" s="437">
        <v>1013</v>
      </c>
      <c r="AB311" s="437"/>
      <c r="AC311" s="437">
        <v>23</v>
      </c>
      <c r="AD311" s="437"/>
      <c r="AE311" s="437">
        <v>102</v>
      </c>
      <c r="AF311" s="437">
        <f t="shared" ref="AF311:AF340" si="116">SUM(AG311:AK311)</f>
        <v>1138</v>
      </c>
      <c r="AG311" s="437">
        <v>1013</v>
      </c>
      <c r="AH311" s="437"/>
      <c r="AI311" s="437">
        <v>23</v>
      </c>
      <c r="AJ311" s="437"/>
      <c r="AK311" s="437">
        <v>102</v>
      </c>
      <c r="AL311" s="438"/>
      <c r="AM311" s="429"/>
      <c r="AS311" s="331">
        <f t="shared" si="101"/>
        <v>0</v>
      </c>
      <c r="AT311" s="331">
        <f t="shared" si="102"/>
        <v>1013</v>
      </c>
      <c r="AU311" s="331">
        <f t="shared" si="103"/>
        <v>0</v>
      </c>
      <c r="AV311" s="331">
        <f t="shared" si="104"/>
        <v>0</v>
      </c>
      <c r="AW311" s="331">
        <f t="shared" si="105"/>
        <v>0</v>
      </c>
    </row>
    <row r="312" spans="1:49" s="365" customFormat="1" ht="30" hidden="1" customHeight="1" outlineLevel="1">
      <c r="A312" s="435"/>
      <c r="B312" s="436" t="s">
        <v>1374</v>
      </c>
      <c r="C312" s="436"/>
      <c r="D312" s="435" t="s">
        <v>2568</v>
      </c>
      <c r="E312" s="435" t="s">
        <v>2523</v>
      </c>
      <c r="F312" s="435" t="s">
        <v>1375</v>
      </c>
      <c r="G312" s="435">
        <v>2018</v>
      </c>
      <c r="H312" s="435"/>
      <c r="I312" s="437">
        <f t="shared" si="114"/>
        <v>79</v>
      </c>
      <c r="J312" s="437">
        <v>70</v>
      </c>
      <c r="K312" s="437"/>
      <c r="L312" s="437">
        <v>2</v>
      </c>
      <c r="M312" s="437">
        <v>7</v>
      </c>
      <c r="N312" s="495"/>
      <c r="O312" s="437">
        <f t="shared" si="113"/>
        <v>79</v>
      </c>
      <c r="P312" s="437">
        <v>70</v>
      </c>
      <c r="Q312" s="495"/>
      <c r="R312" s="437">
        <v>2</v>
      </c>
      <c r="S312" s="437">
        <v>7</v>
      </c>
      <c r="T312" s="437"/>
      <c r="U312" s="437"/>
      <c r="V312" s="437"/>
      <c r="W312" s="437"/>
      <c r="X312" s="437"/>
      <c r="Y312" s="437"/>
      <c r="Z312" s="437">
        <f t="shared" si="115"/>
        <v>79</v>
      </c>
      <c r="AA312" s="437">
        <v>70</v>
      </c>
      <c r="AB312" s="437"/>
      <c r="AC312" s="437">
        <v>2</v>
      </c>
      <c r="AD312" s="437"/>
      <c r="AE312" s="437">
        <v>7</v>
      </c>
      <c r="AF312" s="437">
        <f t="shared" si="116"/>
        <v>79</v>
      </c>
      <c r="AG312" s="437">
        <v>70</v>
      </c>
      <c r="AH312" s="437"/>
      <c r="AI312" s="437">
        <v>2</v>
      </c>
      <c r="AJ312" s="437"/>
      <c r="AK312" s="437">
        <v>7</v>
      </c>
      <c r="AL312" s="438" t="s">
        <v>2862</v>
      </c>
      <c r="AM312" s="429"/>
      <c r="AS312" s="331">
        <f t="shared" si="101"/>
        <v>0</v>
      </c>
      <c r="AT312" s="331">
        <f t="shared" si="102"/>
        <v>70</v>
      </c>
      <c r="AU312" s="331">
        <f t="shared" si="103"/>
        <v>0</v>
      </c>
      <c r="AV312" s="331">
        <f t="shared" si="104"/>
        <v>0</v>
      </c>
      <c r="AW312" s="331">
        <f t="shared" si="105"/>
        <v>0</v>
      </c>
    </row>
    <row r="313" spans="1:49" s="365" customFormat="1" ht="30" hidden="1" customHeight="1" outlineLevel="1">
      <c r="A313" s="435"/>
      <c r="B313" s="436" t="s">
        <v>1376</v>
      </c>
      <c r="C313" s="436"/>
      <c r="D313" s="435" t="s">
        <v>2568</v>
      </c>
      <c r="E313" s="435" t="s">
        <v>2523</v>
      </c>
      <c r="F313" s="435" t="s">
        <v>1375</v>
      </c>
      <c r="G313" s="435">
        <v>2018</v>
      </c>
      <c r="H313" s="435"/>
      <c r="I313" s="437">
        <f t="shared" si="114"/>
        <v>79</v>
      </c>
      <c r="J313" s="437">
        <v>70</v>
      </c>
      <c r="K313" s="437"/>
      <c r="L313" s="437">
        <v>2</v>
      </c>
      <c r="M313" s="437">
        <v>7</v>
      </c>
      <c r="N313" s="495"/>
      <c r="O313" s="437">
        <f t="shared" ref="O313:O340" si="117">SUM(P313:S313)</f>
        <v>79</v>
      </c>
      <c r="P313" s="437">
        <v>70</v>
      </c>
      <c r="Q313" s="495"/>
      <c r="R313" s="437">
        <v>2</v>
      </c>
      <c r="S313" s="437">
        <v>7</v>
      </c>
      <c r="T313" s="437"/>
      <c r="U313" s="437"/>
      <c r="V313" s="437"/>
      <c r="W313" s="437"/>
      <c r="X313" s="437"/>
      <c r="Y313" s="437"/>
      <c r="Z313" s="437">
        <f t="shared" si="115"/>
        <v>79</v>
      </c>
      <c r="AA313" s="437">
        <v>70</v>
      </c>
      <c r="AB313" s="437"/>
      <c r="AC313" s="437">
        <v>2</v>
      </c>
      <c r="AD313" s="437"/>
      <c r="AE313" s="437">
        <v>7</v>
      </c>
      <c r="AF313" s="437">
        <f t="shared" si="116"/>
        <v>79</v>
      </c>
      <c r="AG313" s="437">
        <v>70</v>
      </c>
      <c r="AH313" s="437"/>
      <c r="AI313" s="437">
        <v>2</v>
      </c>
      <c r="AJ313" s="437"/>
      <c r="AK313" s="437">
        <v>7</v>
      </c>
      <c r="AL313" s="438" t="s">
        <v>2862</v>
      </c>
      <c r="AM313" s="429"/>
      <c r="AS313" s="331">
        <f t="shared" si="101"/>
        <v>0</v>
      </c>
      <c r="AT313" s="331">
        <f t="shared" si="102"/>
        <v>70</v>
      </c>
      <c r="AU313" s="331">
        <f t="shared" si="103"/>
        <v>0</v>
      </c>
      <c r="AV313" s="331">
        <f t="shared" si="104"/>
        <v>0</v>
      </c>
      <c r="AW313" s="331">
        <f t="shared" si="105"/>
        <v>0</v>
      </c>
    </row>
    <row r="314" spans="1:49" s="365" customFormat="1" ht="30" hidden="1" customHeight="1" outlineLevel="1">
      <c r="A314" s="435"/>
      <c r="B314" s="436" t="s">
        <v>1377</v>
      </c>
      <c r="C314" s="436"/>
      <c r="D314" s="435" t="s">
        <v>2568</v>
      </c>
      <c r="E314" s="435" t="s">
        <v>2523</v>
      </c>
      <c r="F314" s="435" t="s">
        <v>1375</v>
      </c>
      <c r="G314" s="435">
        <v>2018</v>
      </c>
      <c r="H314" s="435"/>
      <c r="I314" s="437">
        <f t="shared" si="114"/>
        <v>79</v>
      </c>
      <c r="J314" s="437">
        <v>70</v>
      </c>
      <c r="K314" s="437"/>
      <c r="L314" s="437">
        <v>2</v>
      </c>
      <c r="M314" s="437">
        <v>7</v>
      </c>
      <c r="N314" s="495"/>
      <c r="O314" s="437">
        <f t="shared" si="117"/>
        <v>79</v>
      </c>
      <c r="P314" s="437">
        <v>70</v>
      </c>
      <c r="Q314" s="495"/>
      <c r="R314" s="437">
        <v>2</v>
      </c>
      <c r="S314" s="437">
        <v>7</v>
      </c>
      <c r="T314" s="437"/>
      <c r="U314" s="437"/>
      <c r="V314" s="437"/>
      <c r="W314" s="437"/>
      <c r="X314" s="437"/>
      <c r="Y314" s="437"/>
      <c r="Z314" s="437">
        <f t="shared" si="115"/>
        <v>79</v>
      </c>
      <c r="AA314" s="437">
        <v>70</v>
      </c>
      <c r="AB314" s="437"/>
      <c r="AC314" s="437">
        <v>2</v>
      </c>
      <c r="AD314" s="437"/>
      <c r="AE314" s="437">
        <v>7</v>
      </c>
      <c r="AF314" s="437">
        <f t="shared" si="116"/>
        <v>79</v>
      </c>
      <c r="AG314" s="437">
        <v>70</v>
      </c>
      <c r="AH314" s="437"/>
      <c r="AI314" s="437">
        <v>2</v>
      </c>
      <c r="AJ314" s="437"/>
      <c r="AK314" s="437">
        <v>7</v>
      </c>
      <c r="AL314" s="438" t="s">
        <v>2862</v>
      </c>
      <c r="AM314" s="429"/>
      <c r="AS314" s="331">
        <f t="shared" si="101"/>
        <v>0</v>
      </c>
      <c r="AT314" s="331">
        <f t="shared" si="102"/>
        <v>70</v>
      </c>
      <c r="AU314" s="331">
        <f t="shared" si="103"/>
        <v>0</v>
      </c>
      <c r="AV314" s="331">
        <f t="shared" si="104"/>
        <v>0</v>
      </c>
      <c r="AW314" s="331">
        <f t="shared" si="105"/>
        <v>0</v>
      </c>
    </row>
    <row r="315" spans="1:49" s="365" customFormat="1" ht="30" hidden="1" customHeight="1" outlineLevel="1">
      <c r="A315" s="435"/>
      <c r="B315" s="436" t="s">
        <v>1378</v>
      </c>
      <c r="C315" s="436"/>
      <c r="D315" s="435" t="s">
        <v>2568</v>
      </c>
      <c r="E315" s="435" t="s">
        <v>2523</v>
      </c>
      <c r="F315" s="435" t="s">
        <v>1375</v>
      </c>
      <c r="G315" s="435">
        <v>2018</v>
      </c>
      <c r="H315" s="435"/>
      <c r="I315" s="437">
        <f t="shared" si="114"/>
        <v>79</v>
      </c>
      <c r="J315" s="437">
        <v>70</v>
      </c>
      <c r="K315" s="437"/>
      <c r="L315" s="437">
        <v>2</v>
      </c>
      <c r="M315" s="437">
        <v>7</v>
      </c>
      <c r="N315" s="495"/>
      <c r="O315" s="437">
        <f t="shared" si="117"/>
        <v>79</v>
      </c>
      <c r="P315" s="437">
        <v>70</v>
      </c>
      <c r="Q315" s="495"/>
      <c r="R315" s="437">
        <v>2</v>
      </c>
      <c r="S315" s="437">
        <v>7</v>
      </c>
      <c r="T315" s="437"/>
      <c r="U315" s="437"/>
      <c r="V315" s="437"/>
      <c r="W315" s="437"/>
      <c r="X315" s="437"/>
      <c r="Y315" s="437"/>
      <c r="Z315" s="437">
        <f t="shared" si="115"/>
        <v>79</v>
      </c>
      <c r="AA315" s="437">
        <v>70</v>
      </c>
      <c r="AB315" s="437"/>
      <c r="AC315" s="437">
        <v>2</v>
      </c>
      <c r="AD315" s="437"/>
      <c r="AE315" s="437">
        <v>7</v>
      </c>
      <c r="AF315" s="437">
        <f t="shared" si="116"/>
        <v>79</v>
      </c>
      <c r="AG315" s="437">
        <v>70</v>
      </c>
      <c r="AH315" s="437"/>
      <c r="AI315" s="437">
        <v>2</v>
      </c>
      <c r="AJ315" s="437"/>
      <c r="AK315" s="437">
        <v>7</v>
      </c>
      <c r="AL315" s="438" t="s">
        <v>2862</v>
      </c>
      <c r="AM315" s="429"/>
      <c r="AS315" s="331">
        <f t="shared" si="101"/>
        <v>0</v>
      </c>
      <c r="AT315" s="331">
        <f t="shared" si="102"/>
        <v>70</v>
      </c>
      <c r="AU315" s="331">
        <f t="shared" si="103"/>
        <v>0</v>
      </c>
      <c r="AV315" s="331">
        <f t="shared" si="104"/>
        <v>0</v>
      </c>
      <c r="AW315" s="331">
        <f t="shared" si="105"/>
        <v>0</v>
      </c>
    </row>
    <row r="316" spans="1:49" s="365" customFormat="1" ht="30" hidden="1" customHeight="1" outlineLevel="1">
      <c r="A316" s="435"/>
      <c r="B316" s="436" t="s">
        <v>1379</v>
      </c>
      <c r="C316" s="436"/>
      <c r="D316" s="435" t="s">
        <v>2568</v>
      </c>
      <c r="E316" s="435" t="s">
        <v>2523</v>
      </c>
      <c r="F316" s="435" t="s">
        <v>1375</v>
      </c>
      <c r="G316" s="435">
        <v>2018</v>
      </c>
      <c r="H316" s="435"/>
      <c r="I316" s="437">
        <f t="shared" si="114"/>
        <v>79</v>
      </c>
      <c r="J316" s="437">
        <v>70</v>
      </c>
      <c r="K316" s="437"/>
      <c r="L316" s="437">
        <v>2</v>
      </c>
      <c r="M316" s="437">
        <v>7</v>
      </c>
      <c r="N316" s="495"/>
      <c r="O316" s="437">
        <f t="shared" si="117"/>
        <v>79</v>
      </c>
      <c r="P316" s="437">
        <v>70</v>
      </c>
      <c r="Q316" s="495"/>
      <c r="R316" s="437">
        <v>2</v>
      </c>
      <c r="S316" s="437">
        <v>7</v>
      </c>
      <c r="T316" s="437"/>
      <c r="U316" s="437"/>
      <c r="V316" s="437"/>
      <c r="W316" s="437"/>
      <c r="X316" s="437"/>
      <c r="Y316" s="437"/>
      <c r="Z316" s="437">
        <f t="shared" si="115"/>
        <v>79</v>
      </c>
      <c r="AA316" s="437">
        <v>70</v>
      </c>
      <c r="AB316" s="437"/>
      <c r="AC316" s="437">
        <v>2</v>
      </c>
      <c r="AD316" s="437"/>
      <c r="AE316" s="437">
        <v>7</v>
      </c>
      <c r="AF316" s="437">
        <f t="shared" si="116"/>
        <v>79</v>
      </c>
      <c r="AG316" s="437">
        <v>70</v>
      </c>
      <c r="AH316" s="437"/>
      <c r="AI316" s="437">
        <v>2</v>
      </c>
      <c r="AJ316" s="437"/>
      <c r="AK316" s="437">
        <v>7</v>
      </c>
      <c r="AL316" s="438" t="s">
        <v>2862</v>
      </c>
      <c r="AM316" s="429"/>
      <c r="AS316" s="331">
        <f t="shared" si="101"/>
        <v>0</v>
      </c>
      <c r="AT316" s="331">
        <f t="shared" si="102"/>
        <v>70</v>
      </c>
      <c r="AU316" s="331">
        <f t="shared" si="103"/>
        <v>0</v>
      </c>
      <c r="AV316" s="331">
        <f t="shared" si="104"/>
        <v>0</v>
      </c>
      <c r="AW316" s="331">
        <f t="shared" si="105"/>
        <v>0</v>
      </c>
    </row>
    <row r="317" spans="1:49" s="365" customFormat="1" ht="30" hidden="1" customHeight="1" outlineLevel="1">
      <c r="A317" s="435"/>
      <c r="B317" s="436" t="s">
        <v>1380</v>
      </c>
      <c r="C317" s="436"/>
      <c r="D317" s="435" t="s">
        <v>2568</v>
      </c>
      <c r="E317" s="435" t="s">
        <v>2523</v>
      </c>
      <c r="F317" s="435" t="s">
        <v>1375</v>
      </c>
      <c r="G317" s="435">
        <v>2018</v>
      </c>
      <c r="H317" s="435"/>
      <c r="I317" s="437">
        <f t="shared" si="114"/>
        <v>79</v>
      </c>
      <c r="J317" s="437">
        <v>70</v>
      </c>
      <c r="K317" s="437"/>
      <c r="L317" s="437">
        <v>2</v>
      </c>
      <c r="M317" s="437">
        <v>7</v>
      </c>
      <c r="N317" s="495"/>
      <c r="O317" s="437">
        <f t="shared" si="117"/>
        <v>79</v>
      </c>
      <c r="P317" s="437">
        <v>70</v>
      </c>
      <c r="Q317" s="495"/>
      <c r="R317" s="437">
        <v>2</v>
      </c>
      <c r="S317" s="437">
        <v>7</v>
      </c>
      <c r="T317" s="437"/>
      <c r="U317" s="437"/>
      <c r="V317" s="437"/>
      <c r="W317" s="437"/>
      <c r="X317" s="437"/>
      <c r="Y317" s="437"/>
      <c r="Z317" s="437">
        <f t="shared" si="115"/>
        <v>79</v>
      </c>
      <c r="AA317" s="437">
        <v>70</v>
      </c>
      <c r="AB317" s="437"/>
      <c r="AC317" s="437">
        <v>2</v>
      </c>
      <c r="AD317" s="437"/>
      <c r="AE317" s="437">
        <v>7</v>
      </c>
      <c r="AF317" s="437">
        <f t="shared" si="116"/>
        <v>79</v>
      </c>
      <c r="AG317" s="437">
        <v>70</v>
      </c>
      <c r="AH317" s="437"/>
      <c r="AI317" s="437">
        <v>2</v>
      </c>
      <c r="AJ317" s="437"/>
      <c r="AK317" s="437">
        <v>7</v>
      </c>
      <c r="AL317" s="438" t="s">
        <v>2862</v>
      </c>
      <c r="AM317" s="429"/>
      <c r="AS317" s="331">
        <f t="shared" si="101"/>
        <v>0</v>
      </c>
      <c r="AT317" s="331">
        <f t="shared" si="102"/>
        <v>70</v>
      </c>
      <c r="AU317" s="331">
        <f t="shared" si="103"/>
        <v>0</v>
      </c>
      <c r="AV317" s="331">
        <f t="shared" si="104"/>
        <v>0</v>
      </c>
      <c r="AW317" s="331">
        <f t="shared" si="105"/>
        <v>0</v>
      </c>
    </row>
    <row r="318" spans="1:49" s="365" customFormat="1" ht="30" hidden="1" customHeight="1" outlineLevel="1">
      <c r="A318" s="435"/>
      <c r="B318" s="436" t="s">
        <v>1381</v>
      </c>
      <c r="C318" s="436"/>
      <c r="D318" s="435" t="s">
        <v>2589</v>
      </c>
      <c r="E318" s="435" t="s">
        <v>2590</v>
      </c>
      <c r="F318" s="435" t="s">
        <v>1375</v>
      </c>
      <c r="G318" s="435">
        <v>2018</v>
      </c>
      <c r="H318" s="435"/>
      <c r="I318" s="437">
        <f t="shared" si="114"/>
        <v>79</v>
      </c>
      <c r="J318" s="437">
        <v>70</v>
      </c>
      <c r="K318" s="437"/>
      <c r="L318" s="437">
        <v>2</v>
      </c>
      <c r="M318" s="437">
        <v>7</v>
      </c>
      <c r="N318" s="495"/>
      <c r="O318" s="437">
        <f t="shared" si="117"/>
        <v>79</v>
      </c>
      <c r="P318" s="437">
        <v>70</v>
      </c>
      <c r="Q318" s="495"/>
      <c r="R318" s="437">
        <v>2</v>
      </c>
      <c r="S318" s="437">
        <v>7</v>
      </c>
      <c r="T318" s="437"/>
      <c r="U318" s="437"/>
      <c r="V318" s="437"/>
      <c r="W318" s="437"/>
      <c r="X318" s="437"/>
      <c r="Y318" s="437"/>
      <c r="Z318" s="437">
        <f t="shared" si="115"/>
        <v>79</v>
      </c>
      <c r="AA318" s="437">
        <v>70</v>
      </c>
      <c r="AB318" s="437"/>
      <c r="AC318" s="437">
        <v>2</v>
      </c>
      <c r="AD318" s="437"/>
      <c r="AE318" s="437">
        <v>7</v>
      </c>
      <c r="AF318" s="437">
        <f t="shared" si="116"/>
        <v>79</v>
      </c>
      <c r="AG318" s="437">
        <v>70</v>
      </c>
      <c r="AH318" s="437"/>
      <c r="AI318" s="437">
        <v>2</v>
      </c>
      <c r="AJ318" s="437"/>
      <c r="AK318" s="437">
        <v>7</v>
      </c>
      <c r="AL318" s="438" t="s">
        <v>2862</v>
      </c>
      <c r="AM318" s="429"/>
      <c r="AS318" s="331">
        <f t="shared" si="101"/>
        <v>0</v>
      </c>
      <c r="AT318" s="331">
        <f t="shared" si="102"/>
        <v>70</v>
      </c>
      <c r="AU318" s="331">
        <f t="shared" si="103"/>
        <v>0</v>
      </c>
      <c r="AV318" s="331">
        <f t="shared" si="104"/>
        <v>0</v>
      </c>
      <c r="AW318" s="331">
        <f t="shared" si="105"/>
        <v>0</v>
      </c>
    </row>
    <row r="319" spans="1:49" s="365" customFormat="1" ht="30" hidden="1" customHeight="1" outlineLevel="1">
      <c r="A319" s="435"/>
      <c r="B319" s="436" t="s">
        <v>1382</v>
      </c>
      <c r="C319" s="436"/>
      <c r="D319" s="435" t="s">
        <v>2589</v>
      </c>
      <c r="E319" s="435" t="s">
        <v>2590</v>
      </c>
      <c r="F319" s="435" t="s">
        <v>1375</v>
      </c>
      <c r="G319" s="435">
        <v>2018</v>
      </c>
      <c r="H319" s="435"/>
      <c r="I319" s="437">
        <f t="shared" si="114"/>
        <v>79</v>
      </c>
      <c r="J319" s="437">
        <v>70</v>
      </c>
      <c r="K319" s="437"/>
      <c r="L319" s="437">
        <v>2</v>
      </c>
      <c r="M319" s="437">
        <v>7</v>
      </c>
      <c r="N319" s="495"/>
      <c r="O319" s="437">
        <f t="shared" si="117"/>
        <v>79</v>
      </c>
      <c r="P319" s="437">
        <v>70</v>
      </c>
      <c r="Q319" s="495"/>
      <c r="R319" s="437">
        <v>2</v>
      </c>
      <c r="S319" s="437">
        <v>7</v>
      </c>
      <c r="T319" s="437"/>
      <c r="U319" s="437"/>
      <c r="V319" s="437"/>
      <c r="W319" s="437"/>
      <c r="X319" s="437"/>
      <c r="Y319" s="437"/>
      <c r="Z319" s="437">
        <f t="shared" si="115"/>
        <v>79</v>
      </c>
      <c r="AA319" s="437">
        <v>70</v>
      </c>
      <c r="AB319" s="437"/>
      <c r="AC319" s="437">
        <v>2</v>
      </c>
      <c r="AD319" s="437"/>
      <c r="AE319" s="437">
        <v>7</v>
      </c>
      <c r="AF319" s="437">
        <f t="shared" si="116"/>
        <v>79</v>
      </c>
      <c r="AG319" s="437">
        <v>70</v>
      </c>
      <c r="AH319" s="437"/>
      <c r="AI319" s="437">
        <v>2</v>
      </c>
      <c r="AJ319" s="437"/>
      <c r="AK319" s="437">
        <v>7</v>
      </c>
      <c r="AL319" s="438" t="s">
        <v>2862</v>
      </c>
      <c r="AM319" s="429"/>
      <c r="AS319" s="331">
        <f t="shared" si="101"/>
        <v>0</v>
      </c>
      <c r="AT319" s="331">
        <f t="shared" si="102"/>
        <v>70</v>
      </c>
      <c r="AU319" s="331">
        <f t="shared" si="103"/>
        <v>0</v>
      </c>
      <c r="AV319" s="331">
        <f t="shared" si="104"/>
        <v>0</v>
      </c>
      <c r="AW319" s="331">
        <f t="shared" si="105"/>
        <v>0</v>
      </c>
    </row>
    <row r="320" spans="1:49" s="365" customFormat="1" ht="30" hidden="1" customHeight="1" outlineLevel="1">
      <c r="A320" s="435"/>
      <c r="B320" s="436" t="s">
        <v>1383</v>
      </c>
      <c r="C320" s="436"/>
      <c r="D320" s="435" t="s">
        <v>2578</v>
      </c>
      <c r="E320" s="435" t="s">
        <v>2536</v>
      </c>
      <c r="F320" s="435" t="s">
        <v>1375</v>
      </c>
      <c r="G320" s="435">
        <v>2018</v>
      </c>
      <c r="H320" s="435"/>
      <c r="I320" s="437">
        <f t="shared" ref="I320:I340" si="118">SUM(J320:M320)</f>
        <v>79</v>
      </c>
      <c r="J320" s="437">
        <v>70</v>
      </c>
      <c r="K320" s="437"/>
      <c r="L320" s="437">
        <v>2</v>
      </c>
      <c r="M320" s="437">
        <v>7</v>
      </c>
      <c r="N320" s="495"/>
      <c r="O320" s="437">
        <f t="shared" si="117"/>
        <v>79</v>
      </c>
      <c r="P320" s="437">
        <v>70</v>
      </c>
      <c r="Q320" s="495"/>
      <c r="R320" s="437">
        <v>2</v>
      </c>
      <c r="S320" s="437">
        <v>7</v>
      </c>
      <c r="T320" s="437"/>
      <c r="U320" s="437"/>
      <c r="V320" s="437"/>
      <c r="W320" s="437"/>
      <c r="X320" s="437"/>
      <c r="Y320" s="437"/>
      <c r="Z320" s="437">
        <f t="shared" si="115"/>
        <v>79</v>
      </c>
      <c r="AA320" s="437">
        <v>70</v>
      </c>
      <c r="AB320" s="437"/>
      <c r="AC320" s="437">
        <v>2</v>
      </c>
      <c r="AD320" s="437"/>
      <c r="AE320" s="437">
        <v>7</v>
      </c>
      <c r="AF320" s="437">
        <f t="shared" si="116"/>
        <v>79</v>
      </c>
      <c r="AG320" s="437">
        <v>70</v>
      </c>
      <c r="AH320" s="437"/>
      <c r="AI320" s="437">
        <v>2</v>
      </c>
      <c r="AJ320" s="437"/>
      <c r="AK320" s="437">
        <v>7</v>
      </c>
      <c r="AL320" s="438" t="s">
        <v>2862</v>
      </c>
      <c r="AM320" s="429"/>
      <c r="AS320" s="331">
        <f t="shared" si="101"/>
        <v>0</v>
      </c>
      <c r="AT320" s="331">
        <f t="shared" si="102"/>
        <v>70</v>
      </c>
      <c r="AU320" s="331">
        <f t="shared" si="103"/>
        <v>0</v>
      </c>
      <c r="AV320" s="331">
        <f t="shared" si="104"/>
        <v>0</v>
      </c>
      <c r="AW320" s="331">
        <f t="shared" si="105"/>
        <v>0</v>
      </c>
    </row>
    <row r="321" spans="1:49" s="365" customFormat="1" ht="30" hidden="1" customHeight="1" outlineLevel="1">
      <c r="A321" s="435"/>
      <c r="B321" s="436" t="s">
        <v>1384</v>
      </c>
      <c r="C321" s="436"/>
      <c r="D321" s="435" t="s">
        <v>2578</v>
      </c>
      <c r="E321" s="435" t="s">
        <v>2536</v>
      </c>
      <c r="F321" s="435" t="s">
        <v>1375</v>
      </c>
      <c r="G321" s="435">
        <v>2018</v>
      </c>
      <c r="H321" s="435"/>
      <c r="I321" s="437">
        <f t="shared" si="118"/>
        <v>79</v>
      </c>
      <c r="J321" s="437">
        <v>70</v>
      </c>
      <c r="K321" s="437"/>
      <c r="L321" s="437">
        <v>2</v>
      </c>
      <c r="M321" s="437">
        <v>7</v>
      </c>
      <c r="N321" s="495"/>
      <c r="O321" s="437">
        <f t="shared" si="117"/>
        <v>79</v>
      </c>
      <c r="P321" s="437">
        <v>70</v>
      </c>
      <c r="Q321" s="495"/>
      <c r="R321" s="437">
        <v>2</v>
      </c>
      <c r="S321" s="437">
        <v>7</v>
      </c>
      <c r="T321" s="437"/>
      <c r="U321" s="437"/>
      <c r="V321" s="437"/>
      <c r="W321" s="437"/>
      <c r="X321" s="437"/>
      <c r="Y321" s="437"/>
      <c r="Z321" s="437">
        <f t="shared" si="115"/>
        <v>79</v>
      </c>
      <c r="AA321" s="437">
        <v>70</v>
      </c>
      <c r="AB321" s="437"/>
      <c r="AC321" s="437">
        <v>2</v>
      </c>
      <c r="AD321" s="437"/>
      <c r="AE321" s="437">
        <v>7</v>
      </c>
      <c r="AF321" s="437">
        <f t="shared" si="116"/>
        <v>79</v>
      </c>
      <c r="AG321" s="437">
        <v>70</v>
      </c>
      <c r="AH321" s="437"/>
      <c r="AI321" s="437">
        <v>2</v>
      </c>
      <c r="AJ321" s="437"/>
      <c r="AK321" s="437">
        <v>7</v>
      </c>
      <c r="AL321" s="438" t="s">
        <v>2862</v>
      </c>
      <c r="AM321" s="429"/>
      <c r="AS321" s="331">
        <f t="shared" si="101"/>
        <v>0</v>
      </c>
      <c r="AT321" s="331">
        <f t="shared" si="102"/>
        <v>70</v>
      </c>
      <c r="AU321" s="331">
        <f t="shared" si="103"/>
        <v>0</v>
      </c>
      <c r="AV321" s="331">
        <f t="shared" si="104"/>
        <v>0</v>
      </c>
      <c r="AW321" s="331">
        <f t="shared" si="105"/>
        <v>0</v>
      </c>
    </row>
    <row r="322" spans="1:49" s="365" customFormat="1" ht="30" hidden="1" customHeight="1" outlineLevel="1">
      <c r="A322" s="435"/>
      <c r="B322" s="436" t="s">
        <v>1385</v>
      </c>
      <c r="C322" s="436"/>
      <c r="D322" s="435" t="s">
        <v>2573</v>
      </c>
      <c r="E322" s="435" t="s">
        <v>1954</v>
      </c>
      <c r="F322" s="435" t="s">
        <v>1375</v>
      </c>
      <c r="G322" s="435">
        <v>2018</v>
      </c>
      <c r="H322" s="435"/>
      <c r="I322" s="437">
        <f t="shared" si="118"/>
        <v>79</v>
      </c>
      <c r="J322" s="437">
        <v>70</v>
      </c>
      <c r="K322" s="437"/>
      <c r="L322" s="437">
        <v>2</v>
      </c>
      <c r="M322" s="437">
        <v>7</v>
      </c>
      <c r="N322" s="495"/>
      <c r="O322" s="437">
        <f t="shared" si="117"/>
        <v>79</v>
      </c>
      <c r="P322" s="437">
        <v>70</v>
      </c>
      <c r="Q322" s="495"/>
      <c r="R322" s="437">
        <v>2</v>
      </c>
      <c r="S322" s="437">
        <v>7</v>
      </c>
      <c r="T322" s="437"/>
      <c r="U322" s="437"/>
      <c r="V322" s="437"/>
      <c r="W322" s="437"/>
      <c r="X322" s="437"/>
      <c r="Y322" s="437"/>
      <c r="Z322" s="437">
        <f t="shared" si="115"/>
        <v>79</v>
      </c>
      <c r="AA322" s="437">
        <v>70</v>
      </c>
      <c r="AB322" s="437"/>
      <c r="AC322" s="437">
        <v>2</v>
      </c>
      <c r="AD322" s="437"/>
      <c r="AE322" s="437">
        <v>7</v>
      </c>
      <c r="AF322" s="437">
        <f t="shared" si="116"/>
        <v>79</v>
      </c>
      <c r="AG322" s="437">
        <v>70</v>
      </c>
      <c r="AH322" s="437"/>
      <c r="AI322" s="437">
        <v>2</v>
      </c>
      <c r="AJ322" s="437"/>
      <c r="AK322" s="437">
        <v>7</v>
      </c>
      <c r="AL322" s="438" t="s">
        <v>2862</v>
      </c>
      <c r="AM322" s="429"/>
      <c r="AS322" s="331">
        <f t="shared" si="101"/>
        <v>0</v>
      </c>
      <c r="AT322" s="331">
        <f t="shared" si="102"/>
        <v>70</v>
      </c>
      <c r="AU322" s="331">
        <f t="shared" si="103"/>
        <v>0</v>
      </c>
      <c r="AV322" s="331">
        <f t="shared" si="104"/>
        <v>0</v>
      </c>
      <c r="AW322" s="331">
        <f t="shared" si="105"/>
        <v>0</v>
      </c>
    </row>
    <row r="323" spans="1:49" s="365" customFormat="1" ht="30" hidden="1" customHeight="1" outlineLevel="1">
      <c r="A323" s="435"/>
      <c r="B323" s="436" t="s">
        <v>1386</v>
      </c>
      <c r="C323" s="436"/>
      <c r="D323" s="435" t="s">
        <v>2540</v>
      </c>
      <c r="E323" s="435" t="s">
        <v>2156</v>
      </c>
      <c r="F323" s="435" t="s">
        <v>1375</v>
      </c>
      <c r="G323" s="435">
        <v>2018</v>
      </c>
      <c r="H323" s="435"/>
      <c r="I323" s="437">
        <f t="shared" si="118"/>
        <v>79</v>
      </c>
      <c r="J323" s="437">
        <v>70</v>
      </c>
      <c r="K323" s="437"/>
      <c r="L323" s="437">
        <v>2</v>
      </c>
      <c r="M323" s="437">
        <v>7</v>
      </c>
      <c r="N323" s="495"/>
      <c r="O323" s="437">
        <f t="shared" si="117"/>
        <v>79</v>
      </c>
      <c r="P323" s="437">
        <v>70</v>
      </c>
      <c r="Q323" s="495"/>
      <c r="R323" s="437">
        <v>2</v>
      </c>
      <c r="S323" s="437">
        <v>7</v>
      </c>
      <c r="T323" s="437"/>
      <c r="U323" s="437"/>
      <c r="V323" s="437"/>
      <c r="W323" s="437"/>
      <c r="X323" s="437"/>
      <c r="Y323" s="437"/>
      <c r="Z323" s="437">
        <f t="shared" si="115"/>
        <v>79</v>
      </c>
      <c r="AA323" s="437">
        <v>70</v>
      </c>
      <c r="AB323" s="437"/>
      <c r="AC323" s="437">
        <v>2</v>
      </c>
      <c r="AD323" s="437"/>
      <c r="AE323" s="437">
        <v>7</v>
      </c>
      <c r="AF323" s="437">
        <f t="shared" si="116"/>
        <v>79</v>
      </c>
      <c r="AG323" s="437">
        <v>70</v>
      </c>
      <c r="AH323" s="437"/>
      <c r="AI323" s="437">
        <v>2</v>
      </c>
      <c r="AJ323" s="437"/>
      <c r="AK323" s="437">
        <v>7</v>
      </c>
      <c r="AL323" s="438" t="s">
        <v>2862</v>
      </c>
      <c r="AM323" s="429"/>
      <c r="AS323" s="331">
        <f t="shared" si="101"/>
        <v>0</v>
      </c>
      <c r="AT323" s="331">
        <f t="shared" si="102"/>
        <v>70</v>
      </c>
      <c r="AU323" s="331">
        <f t="shared" si="103"/>
        <v>0</v>
      </c>
      <c r="AV323" s="331">
        <f t="shared" si="104"/>
        <v>0</v>
      </c>
      <c r="AW323" s="331">
        <f t="shared" si="105"/>
        <v>0</v>
      </c>
    </row>
    <row r="324" spans="1:49" s="365" customFormat="1" ht="30" hidden="1" customHeight="1" outlineLevel="1">
      <c r="A324" s="435"/>
      <c r="B324" s="436" t="s">
        <v>1387</v>
      </c>
      <c r="C324" s="436"/>
      <c r="D324" s="435" t="s">
        <v>2540</v>
      </c>
      <c r="E324" s="435" t="s">
        <v>2156</v>
      </c>
      <c r="F324" s="435" t="s">
        <v>1375</v>
      </c>
      <c r="G324" s="435">
        <v>2018</v>
      </c>
      <c r="H324" s="435"/>
      <c r="I324" s="437">
        <f t="shared" si="118"/>
        <v>79</v>
      </c>
      <c r="J324" s="437">
        <v>70</v>
      </c>
      <c r="K324" s="437"/>
      <c r="L324" s="437">
        <v>2</v>
      </c>
      <c r="M324" s="437">
        <v>7</v>
      </c>
      <c r="N324" s="495"/>
      <c r="O324" s="437">
        <f t="shared" si="117"/>
        <v>79</v>
      </c>
      <c r="P324" s="437">
        <v>70</v>
      </c>
      <c r="Q324" s="495"/>
      <c r="R324" s="437">
        <v>2</v>
      </c>
      <c r="S324" s="437">
        <v>7</v>
      </c>
      <c r="T324" s="437"/>
      <c r="U324" s="437"/>
      <c r="V324" s="437"/>
      <c r="W324" s="437"/>
      <c r="X324" s="437"/>
      <c r="Y324" s="437"/>
      <c r="Z324" s="437">
        <f t="shared" si="115"/>
        <v>79</v>
      </c>
      <c r="AA324" s="437">
        <v>70</v>
      </c>
      <c r="AB324" s="437"/>
      <c r="AC324" s="437">
        <v>2</v>
      </c>
      <c r="AD324" s="437"/>
      <c r="AE324" s="437">
        <v>7</v>
      </c>
      <c r="AF324" s="437">
        <f t="shared" si="116"/>
        <v>79</v>
      </c>
      <c r="AG324" s="437">
        <v>70</v>
      </c>
      <c r="AH324" s="437"/>
      <c r="AI324" s="437">
        <v>2</v>
      </c>
      <c r="AJ324" s="437"/>
      <c r="AK324" s="437">
        <v>7</v>
      </c>
      <c r="AL324" s="438" t="s">
        <v>2862</v>
      </c>
      <c r="AM324" s="429"/>
      <c r="AS324" s="331">
        <f t="shared" si="101"/>
        <v>0</v>
      </c>
      <c r="AT324" s="331">
        <f t="shared" si="102"/>
        <v>70</v>
      </c>
      <c r="AU324" s="331">
        <f t="shared" si="103"/>
        <v>0</v>
      </c>
      <c r="AV324" s="331">
        <f t="shared" si="104"/>
        <v>0</v>
      </c>
      <c r="AW324" s="331">
        <f t="shared" si="105"/>
        <v>0</v>
      </c>
    </row>
    <row r="325" spans="1:49" s="365" customFormat="1" ht="30" hidden="1" customHeight="1" outlineLevel="1">
      <c r="A325" s="435"/>
      <c r="B325" s="436" t="s">
        <v>1388</v>
      </c>
      <c r="C325" s="436"/>
      <c r="D325" s="435" t="s">
        <v>2540</v>
      </c>
      <c r="E325" s="435" t="s">
        <v>2156</v>
      </c>
      <c r="F325" s="435" t="s">
        <v>1375</v>
      </c>
      <c r="G325" s="435">
        <v>2018</v>
      </c>
      <c r="H325" s="435"/>
      <c r="I325" s="437">
        <f t="shared" si="118"/>
        <v>79</v>
      </c>
      <c r="J325" s="437">
        <v>70</v>
      </c>
      <c r="K325" s="437"/>
      <c r="L325" s="437">
        <v>2</v>
      </c>
      <c r="M325" s="437">
        <v>7</v>
      </c>
      <c r="N325" s="495"/>
      <c r="O325" s="437">
        <f t="shared" si="117"/>
        <v>79</v>
      </c>
      <c r="P325" s="437">
        <v>70</v>
      </c>
      <c r="Q325" s="495"/>
      <c r="R325" s="437">
        <v>2</v>
      </c>
      <c r="S325" s="437">
        <v>7</v>
      </c>
      <c r="T325" s="437"/>
      <c r="U325" s="437"/>
      <c r="V325" s="437"/>
      <c r="W325" s="437"/>
      <c r="X325" s="437"/>
      <c r="Y325" s="437"/>
      <c r="Z325" s="437">
        <f t="shared" si="115"/>
        <v>79</v>
      </c>
      <c r="AA325" s="437">
        <v>70</v>
      </c>
      <c r="AB325" s="437"/>
      <c r="AC325" s="437">
        <v>2</v>
      </c>
      <c r="AD325" s="437"/>
      <c r="AE325" s="437">
        <v>7</v>
      </c>
      <c r="AF325" s="437">
        <f t="shared" si="116"/>
        <v>79</v>
      </c>
      <c r="AG325" s="437">
        <v>70</v>
      </c>
      <c r="AH325" s="437"/>
      <c r="AI325" s="437">
        <v>2</v>
      </c>
      <c r="AJ325" s="437"/>
      <c r="AK325" s="437">
        <v>7</v>
      </c>
      <c r="AL325" s="438" t="s">
        <v>2862</v>
      </c>
      <c r="AM325" s="429"/>
      <c r="AS325" s="331">
        <f t="shared" si="101"/>
        <v>0</v>
      </c>
      <c r="AT325" s="331">
        <f t="shared" si="102"/>
        <v>70</v>
      </c>
      <c r="AU325" s="331">
        <f t="shared" si="103"/>
        <v>0</v>
      </c>
      <c r="AV325" s="331">
        <f t="shared" si="104"/>
        <v>0</v>
      </c>
      <c r="AW325" s="331">
        <f t="shared" si="105"/>
        <v>0</v>
      </c>
    </row>
    <row r="326" spans="1:49" s="365" customFormat="1" ht="30" hidden="1" customHeight="1" outlineLevel="1">
      <c r="A326" s="435"/>
      <c r="B326" s="436" t="s">
        <v>1389</v>
      </c>
      <c r="C326" s="436"/>
      <c r="D326" s="435" t="s">
        <v>2651</v>
      </c>
      <c r="E326" s="435" t="s">
        <v>2652</v>
      </c>
      <c r="F326" s="435" t="s">
        <v>1375</v>
      </c>
      <c r="G326" s="435">
        <v>2018</v>
      </c>
      <c r="H326" s="435"/>
      <c r="I326" s="437">
        <f t="shared" si="118"/>
        <v>79</v>
      </c>
      <c r="J326" s="437">
        <v>70</v>
      </c>
      <c r="K326" s="437"/>
      <c r="L326" s="437">
        <v>2</v>
      </c>
      <c r="M326" s="437">
        <v>7</v>
      </c>
      <c r="N326" s="495"/>
      <c r="O326" s="437">
        <f t="shared" si="117"/>
        <v>79</v>
      </c>
      <c r="P326" s="437">
        <v>70</v>
      </c>
      <c r="Q326" s="495"/>
      <c r="R326" s="437">
        <v>2</v>
      </c>
      <c r="S326" s="437">
        <v>7</v>
      </c>
      <c r="T326" s="437"/>
      <c r="U326" s="437"/>
      <c r="V326" s="437"/>
      <c r="W326" s="437"/>
      <c r="X326" s="437"/>
      <c r="Y326" s="437"/>
      <c r="Z326" s="437">
        <f t="shared" si="115"/>
        <v>79</v>
      </c>
      <c r="AA326" s="437">
        <v>70</v>
      </c>
      <c r="AB326" s="437"/>
      <c r="AC326" s="437">
        <v>2</v>
      </c>
      <c r="AD326" s="437"/>
      <c r="AE326" s="437">
        <v>7</v>
      </c>
      <c r="AF326" s="437">
        <f t="shared" si="116"/>
        <v>79</v>
      </c>
      <c r="AG326" s="437">
        <v>70</v>
      </c>
      <c r="AH326" s="437"/>
      <c r="AI326" s="437">
        <v>2</v>
      </c>
      <c r="AJ326" s="437"/>
      <c r="AK326" s="437">
        <v>7</v>
      </c>
      <c r="AL326" s="438" t="s">
        <v>2862</v>
      </c>
      <c r="AM326" s="429"/>
      <c r="AS326" s="331">
        <f t="shared" si="101"/>
        <v>0</v>
      </c>
      <c r="AT326" s="331">
        <f t="shared" si="102"/>
        <v>70</v>
      </c>
      <c r="AU326" s="331">
        <f t="shared" si="103"/>
        <v>0</v>
      </c>
      <c r="AV326" s="331">
        <f t="shared" si="104"/>
        <v>0</v>
      </c>
      <c r="AW326" s="331">
        <f t="shared" si="105"/>
        <v>0</v>
      </c>
    </row>
    <row r="327" spans="1:49" s="365" customFormat="1" ht="30" hidden="1" customHeight="1" outlineLevel="1">
      <c r="A327" s="435"/>
      <c r="B327" s="436" t="s">
        <v>1390</v>
      </c>
      <c r="C327" s="436"/>
      <c r="D327" s="435" t="s">
        <v>2651</v>
      </c>
      <c r="E327" s="435" t="s">
        <v>2652</v>
      </c>
      <c r="F327" s="435" t="s">
        <v>1375</v>
      </c>
      <c r="G327" s="435">
        <v>2018</v>
      </c>
      <c r="H327" s="435"/>
      <c r="I327" s="437">
        <f t="shared" si="118"/>
        <v>79</v>
      </c>
      <c r="J327" s="437">
        <v>70</v>
      </c>
      <c r="K327" s="437"/>
      <c r="L327" s="437">
        <v>2</v>
      </c>
      <c r="M327" s="437">
        <v>7</v>
      </c>
      <c r="N327" s="495"/>
      <c r="O327" s="437">
        <f t="shared" si="117"/>
        <v>79</v>
      </c>
      <c r="P327" s="437">
        <v>70</v>
      </c>
      <c r="Q327" s="495"/>
      <c r="R327" s="437">
        <v>2</v>
      </c>
      <c r="S327" s="437">
        <v>7</v>
      </c>
      <c r="T327" s="437"/>
      <c r="U327" s="437"/>
      <c r="V327" s="437"/>
      <c r="W327" s="437"/>
      <c r="X327" s="437"/>
      <c r="Y327" s="437"/>
      <c r="Z327" s="437">
        <f t="shared" si="115"/>
        <v>79</v>
      </c>
      <c r="AA327" s="437">
        <v>70</v>
      </c>
      <c r="AB327" s="437"/>
      <c r="AC327" s="437">
        <v>2</v>
      </c>
      <c r="AD327" s="437"/>
      <c r="AE327" s="437">
        <v>7</v>
      </c>
      <c r="AF327" s="437">
        <f t="shared" si="116"/>
        <v>79</v>
      </c>
      <c r="AG327" s="437">
        <v>70</v>
      </c>
      <c r="AH327" s="437"/>
      <c r="AI327" s="437">
        <v>2</v>
      </c>
      <c r="AJ327" s="437"/>
      <c r="AK327" s="437">
        <v>7</v>
      </c>
      <c r="AL327" s="438" t="s">
        <v>2862</v>
      </c>
      <c r="AM327" s="429"/>
      <c r="AS327" s="331">
        <f t="shared" si="101"/>
        <v>0</v>
      </c>
      <c r="AT327" s="331">
        <f t="shared" si="102"/>
        <v>70</v>
      </c>
      <c r="AU327" s="331">
        <f t="shared" si="103"/>
        <v>0</v>
      </c>
      <c r="AV327" s="331">
        <f t="shared" si="104"/>
        <v>0</v>
      </c>
      <c r="AW327" s="331">
        <f t="shared" si="105"/>
        <v>0</v>
      </c>
    </row>
    <row r="328" spans="1:49" s="365" customFormat="1" ht="30" hidden="1" customHeight="1" outlineLevel="1">
      <c r="A328" s="435"/>
      <c r="B328" s="436" t="s">
        <v>1391</v>
      </c>
      <c r="C328" s="436"/>
      <c r="D328" s="435" t="s">
        <v>2651</v>
      </c>
      <c r="E328" s="435" t="s">
        <v>2652</v>
      </c>
      <c r="F328" s="435" t="s">
        <v>1375</v>
      </c>
      <c r="G328" s="435">
        <v>2018</v>
      </c>
      <c r="H328" s="435"/>
      <c r="I328" s="437">
        <f t="shared" si="118"/>
        <v>79</v>
      </c>
      <c r="J328" s="437">
        <v>70</v>
      </c>
      <c r="K328" s="437"/>
      <c r="L328" s="437">
        <v>2</v>
      </c>
      <c r="M328" s="437">
        <v>7</v>
      </c>
      <c r="N328" s="495"/>
      <c r="O328" s="437">
        <f t="shared" si="117"/>
        <v>79</v>
      </c>
      <c r="P328" s="437">
        <v>70</v>
      </c>
      <c r="Q328" s="495"/>
      <c r="R328" s="437">
        <v>2</v>
      </c>
      <c r="S328" s="437">
        <v>7</v>
      </c>
      <c r="T328" s="437"/>
      <c r="U328" s="437"/>
      <c r="V328" s="437"/>
      <c r="W328" s="437"/>
      <c r="X328" s="437"/>
      <c r="Y328" s="437"/>
      <c r="Z328" s="437">
        <f t="shared" si="115"/>
        <v>79</v>
      </c>
      <c r="AA328" s="437">
        <v>70</v>
      </c>
      <c r="AB328" s="437"/>
      <c r="AC328" s="437">
        <v>2</v>
      </c>
      <c r="AD328" s="437"/>
      <c r="AE328" s="437">
        <v>7</v>
      </c>
      <c r="AF328" s="437">
        <f t="shared" si="116"/>
        <v>79</v>
      </c>
      <c r="AG328" s="437">
        <v>70</v>
      </c>
      <c r="AH328" s="437"/>
      <c r="AI328" s="437">
        <v>2</v>
      </c>
      <c r="AJ328" s="437"/>
      <c r="AK328" s="437">
        <v>7</v>
      </c>
      <c r="AL328" s="438" t="s">
        <v>2862</v>
      </c>
      <c r="AM328" s="429"/>
      <c r="AS328" s="331">
        <f t="shared" si="101"/>
        <v>0</v>
      </c>
      <c r="AT328" s="331">
        <f t="shared" si="102"/>
        <v>70</v>
      </c>
      <c r="AU328" s="331">
        <f t="shared" si="103"/>
        <v>0</v>
      </c>
      <c r="AV328" s="331">
        <f t="shared" si="104"/>
        <v>0</v>
      </c>
      <c r="AW328" s="331">
        <f t="shared" si="105"/>
        <v>0</v>
      </c>
    </row>
    <row r="329" spans="1:49" s="365" customFormat="1" ht="30" hidden="1" customHeight="1" outlineLevel="1">
      <c r="A329" s="435"/>
      <c r="B329" s="436" t="s">
        <v>1392</v>
      </c>
      <c r="C329" s="436"/>
      <c r="D329" s="435" t="s">
        <v>2651</v>
      </c>
      <c r="E329" s="435" t="s">
        <v>2652</v>
      </c>
      <c r="F329" s="435" t="s">
        <v>1375</v>
      </c>
      <c r="G329" s="435">
        <v>2018</v>
      </c>
      <c r="H329" s="435"/>
      <c r="I329" s="437">
        <f t="shared" si="118"/>
        <v>79</v>
      </c>
      <c r="J329" s="437">
        <v>70</v>
      </c>
      <c r="K329" s="437"/>
      <c r="L329" s="437">
        <v>2</v>
      </c>
      <c r="M329" s="437">
        <v>7</v>
      </c>
      <c r="N329" s="495"/>
      <c r="O329" s="437">
        <f t="shared" si="117"/>
        <v>79</v>
      </c>
      <c r="P329" s="437">
        <v>70</v>
      </c>
      <c r="Q329" s="495"/>
      <c r="R329" s="437">
        <v>2</v>
      </c>
      <c r="S329" s="437">
        <v>7</v>
      </c>
      <c r="T329" s="437"/>
      <c r="U329" s="437"/>
      <c r="V329" s="437"/>
      <c r="W329" s="437"/>
      <c r="X329" s="437"/>
      <c r="Y329" s="437"/>
      <c r="Z329" s="437">
        <f t="shared" si="115"/>
        <v>79</v>
      </c>
      <c r="AA329" s="437">
        <v>70</v>
      </c>
      <c r="AB329" s="437"/>
      <c r="AC329" s="437">
        <v>2</v>
      </c>
      <c r="AD329" s="437"/>
      <c r="AE329" s="437">
        <v>7</v>
      </c>
      <c r="AF329" s="437">
        <f t="shared" si="116"/>
        <v>79</v>
      </c>
      <c r="AG329" s="437">
        <v>70</v>
      </c>
      <c r="AH329" s="437"/>
      <c r="AI329" s="437">
        <v>2</v>
      </c>
      <c r="AJ329" s="437"/>
      <c r="AK329" s="437">
        <v>7</v>
      </c>
      <c r="AL329" s="438" t="s">
        <v>2862</v>
      </c>
      <c r="AM329" s="429"/>
      <c r="AS329" s="331">
        <f t="shared" si="101"/>
        <v>0</v>
      </c>
      <c r="AT329" s="331">
        <f t="shared" si="102"/>
        <v>70</v>
      </c>
      <c r="AU329" s="331">
        <f t="shared" si="103"/>
        <v>0</v>
      </c>
      <c r="AV329" s="331">
        <f t="shared" si="104"/>
        <v>0</v>
      </c>
      <c r="AW329" s="331">
        <f t="shared" si="105"/>
        <v>0</v>
      </c>
    </row>
    <row r="330" spans="1:49" s="365" customFormat="1" ht="30" hidden="1" customHeight="1" outlineLevel="1">
      <c r="A330" s="435"/>
      <c r="B330" s="436" t="s">
        <v>1393</v>
      </c>
      <c r="C330" s="436"/>
      <c r="D330" s="435" t="s">
        <v>3004</v>
      </c>
      <c r="E330" s="435" t="s">
        <v>2652</v>
      </c>
      <c r="F330" s="435" t="s">
        <v>1363</v>
      </c>
      <c r="G330" s="435" t="s">
        <v>2664</v>
      </c>
      <c r="H330" s="435"/>
      <c r="I330" s="437">
        <f t="shared" si="118"/>
        <v>1181</v>
      </c>
      <c r="J330" s="437">
        <v>1053</v>
      </c>
      <c r="K330" s="437"/>
      <c r="L330" s="437">
        <v>23</v>
      </c>
      <c r="M330" s="437">
        <v>105</v>
      </c>
      <c r="N330" s="495"/>
      <c r="O330" s="437">
        <f t="shared" si="117"/>
        <v>0</v>
      </c>
      <c r="P330" s="437"/>
      <c r="Q330" s="495"/>
      <c r="R330" s="437"/>
      <c r="S330" s="437"/>
      <c r="T330" s="437"/>
      <c r="U330" s="437"/>
      <c r="V330" s="437"/>
      <c r="W330" s="437"/>
      <c r="X330" s="437"/>
      <c r="Y330" s="437"/>
      <c r="Z330" s="437">
        <f t="shared" si="115"/>
        <v>1181</v>
      </c>
      <c r="AA330" s="437">
        <v>1053</v>
      </c>
      <c r="AB330" s="437"/>
      <c r="AC330" s="437">
        <v>23</v>
      </c>
      <c r="AD330" s="437"/>
      <c r="AE330" s="437">
        <v>105</v>
      </c>
      <c r="AF330" s="437">
        <f t="shared" si="116"/>
        <v>1181</v>
      </c>
      <c r="AG330" s="437">
        <v>1053</v>
      </c>
      <c r="AH330" s="437"/>
      <c r="AI330" s="437">
        <v>23</v>
      </c>
      <c r="AJ330" s="437"/>
      <c r="AK330" s="437">
        <v>105</v>
      </c>
      <c r="AL330" s="438"/>
      <c r="AM330" s="429"/>
      <c r="AS330" s="331">
        <f t="shared" si="101"/>
        <v>0</v>
      </c>
      <c r="AT330" s="331">
        <f t="shared" si="102"/>
        <v>1053</v>
      </c>
      <c r="AU330" s="331">
        <f t="shared" si="103"/>
        <v>0</v>
      </c>
      <c r="AV330" s="331">
        <f t="shared" si="104"/>
        <v>0</v>
      </c>
      <c r="AW330" s="331">
        <f t="shared" si="105"/>
        <v>0</v>
      </c>
    </row>
    <row r="331" spans="1:49" s="365" customFormat="1" ht="30" hidden="1" customHeight="1" outlineLevel="1">
      <c r="A331" s="435"/>
      <c r="B331" s="436" t="s">
        <v>1394</v>
      </c>
      <c r="C331" s="436"/>
      <c r="D331" s="435" t="s">
        <v>3004</v>
      </c>
      <c r="E331" s="435" t="s">
        <v>2152</v>
      </c>
      <c r="F331" s="435" t="s">
        <v>1395</v>
      </c>
      <c r="G331" s="435" t="s">
        <v>2664</v>
      </c>
      <c r="H331" s="435"/>
      <c r="I331" s="437">
        <f t="shared" si="118"/>
        <v>729</v>
      </c>
      <c r="J331" s="437">
        <v>650</v>
      </c>
      <c r="K331" s="437"/>
      <c r="L331" s="437">
        <v>14</v>
      </c>
      <c r="M331" s="437">
        <v>65</v>
      </c>
      <c r="N331" s="495"/>
      <c r="O331" s="437">
        <f t="shared" si="117"/>
        <v>0</v>
      </c>
      <c r="P331" s="437"/>
      <c r="Q331" s="495"/>
      <c r="R331" s="437"/>
      <c r="S331" s="437"/>
      <c r="T331" s="437"/>
      <c r="U331" s="437"/>
      <c r="V331" s="437"/>
      <c r="W331" s="437"/>
      <c r="X331" s="437"/>
      <c r="Y331" s="437"/>
      <c r="Z331" s="437">
        <f t="shared" si="115"/>
        <v>729</v>
      </c>
      <c r="AA331" s="437">
        <v>650</v>
      </c>
      <c r="AB331" s="437"/>
      <c r="AC331" s="437">
        <v>14</v>
      </c>
      <c r="AD331" s="437"/>
      <c r="AE331" s="437">
        <v>65</v>
      </c>
      <c r="AF331" s="437">
        <f t="shared" si="116"/>
        <v>729</v>
      </c>
      <c r="AG331" s="437">
        <v>650</v>
      </c>
      <c r="AH331" s="437"/>
      <c r="AI331" s="437">
        <v>14</v>
      </c>
      <c r="AJ331" s="437"/>
      <c r="AK331" s="437">
        <v>65</v>
      </c>
      <c r="AL331" s="438"/>
      <c r="AM331" s="429"/>
      <c r="AS331" s="331">
        <f t="shared" si="101"/>
        <v>0</v>
      </c>
      <c r="AT331" s="331">
        <f t="shared" si="102"/>
        <v>650</v>
      </c>
      <c r="AU331" s="331">
        <f t="shared" si="103"/>
        <v>0</v>
      </c>
      <c r="AV331" s="331">
        <f t="shared" si="104"/>
        <v>0</v>
      </c>
      <c r="AW331" s="331">
        <f t="shared" si="105"/>
        <v>0</v>
      </c>
    </row>
    <row r="332" spans="1:49" s="365" customFormat="1" ht="30" hidden="1" customHeight="1" outlineLevel="1">
      <c r="A332" s="435"/>
      <c r="B332" s="436" t="s">
        <v>1396</v>
      </c>
      <c r="C332" s="436"/>
      <c r="D332" s="435" t="s">
        <v>3004</v>
      </c>
      <c r="E332" s="435" t="s">
        <v>2523</v>
      </c>
      <c r="F332" s="435" t="s">
        <v>1397</v>
      </c>
      <c r="G332" s="435" t="s">
        <v>2664</v>
      </c>
      <c r="H332" s="435"/>
      <c r="I332" s="437">
        <f t="shared" si="118"/>
        <v>2020</v>
      </c>
      <c r="J332" s="437">
        <v>1800</v>
      </c>
      <c r="K332" s="437"/>
      <c r="L332" s="437">
        <v>40</v>
      </c>
      <c r="M332" s="437">
        <v>180</v>
      </c>
      <c r="N332" s="495"/>
      <c r="O332" s="437">
        <f t="shared" si="117"/>
        <v>0</v>
      </c>
      <c r="P332" s="437"/>
      <c r="Q332" s="495"/>
      <c r="R332" s="437"/>
      <c r="S332" s="437"/>
      <c r="T332" s="437"/>
      <c r="U332" s="437"/>
      <c r="V332" s="437"/>
      <c r="W332" s="437"/>
      <c r="X332" s="437"/>
      <c r="Y332" s="437"/>
      <c r="Z332" s="437">
        <f t="shared" si="115"/>
        <v>2020</v>
      </c>
      <c r="AA332" s="437">
        <v>1800</v>
      </c>
      <c r="AB332" s="437"/>
      <c r="AC332" s="437">
        <v>40</v>
      </c>
      <c r="AD332" s="437"/>
      <c r="AE332" s="437">
        <v>180</v>
      </c>
      <c r="AF332" s="437">
        <f t="shared" si="116"/>
        <v>2020</v>
      </c>
      <c r="AG332" s="437">
        <v>1800</v>
      </c>
      <c r="AH332" s="437"/>
      <c r="AI332" s="437">
        <v>40</v>
      </c>
      <c r="AJ332" s="437"/>
      <c r="AK332" s="437">
        <v>180</v>
      </c>
      <c r="AL332" s="438"/>
      <c r="AM332" s="429"/>
      <c r="AS332" s="331">
        <f t="shared" si="101"/>
        <v>0</v>
      </c>
      <c r="AT332" s="331">
        <f t="shared" si="102"/>
        <v>1800</v>
      </c>
      <c r="AU332" s="331">
        <f t="shared" si="103"/>
        <v>0</v>
      </c>
      <c r="AV332" s="331">
        <f t="shared" si="104"/>
        <v>0</v>
      </c>
      <c r="AW332" s="331">
        <f t="shared" si="105"/>
        <v>0</v>
      </c>
    </row>
    <row r="333" spans="1:49" s="365" customFormat="1" ht="30" hidden="1" customHeight="1" outlineLevel="1">
      <c r="A333" s="435"/>
      <c r="B333" s="436" t="s">
        <v>1398</v>
      </c>
      <c r="C333" s="436"/>
      <c r="D333" s="435" t="s">
        <v>3004</v>
      </c>
      <c r="E333" s="435" t="s">
        <v>2584</v>
      </c>
      <c r="F333" s="435" t="s">
        <v>1399</v>
      </c>
      <c r="G333" s="435" t="s">
        <v>2664</v>
      </c>
      <c r="H333" s="435"/>
      <c r="I333" s="437">
        <f t="shared" si="118"/>
        <v>1010</v>
      </c>
      <c r="J333" s="437">
        <v>900</v>
      </c>
      <c r="K333" s="437"/>
      <c r="L333" s="437">
        <v>20</v>
      </c>
      <c r="M333" s="437">
        <v>90</v>
      </c>
      <c r="N333" s="495"/>
      <c r="O333" s="437">
        <f t="shared" si="117"/>
        <v>0</v>
      </c>
      <c r="P333" s="437"/>
      <c r="Q333" s="495"/>
      <c r="R333" s="437"/>
      <c r="S333" s="437"/>
      <c r="T333" s="437"/>
      <c r="U333" s="437"/>
      <c r="V333" s="437"/>
      <c r="W333" s="437"/>
      <c r="X333" s="437"/>
      <c r="Y333" s="437"/>
      <c r="Z333" s="437">
        <f t="shared" si="115"/>
        <v>1010</v>
      </c>
      <c r="AA333" s="437">
        <v>900</v>
      </c>
      <c r="AB333" s="437"/>
      <c r="AC333" s="437">
        <v>20</v>
      </c>
      <c r="AD333" s="437"/>
      <c r="AE333" s="437">
        <v>90</v>
      </c>
      <c r="AF333" s="437">
        <f t="shared" si="116"/>
        <v>1010</v>
      </c>
      <c r="AG333" s="437">
        <v>900</v>
      </c>
      <c r="AH333" s="437"/>
      <c r="AI333" s="437">
        <v>20</v>
      </c>
      <c r="AJ333" s="437"/>
      <c r="AK333" s="437">
        <v>90</v>
      </c>
      <c r="AL333" s="438"/>
      <c r="AM333" s="429"/>
      <c r="AS333" s="331">
        <f t="shared" ref="AS333:AS396" si="119">I333-W333-AF333</f>
        <v>0</v>
      </c>
      <c r="AT333" s="331">
        <f t="shared" ref="AT333:AT396" si="120">AF333-AH333-AI333-AK333</f>
        <v>900</v>
      </c>
      <c r="AU333" s="331">
        <f t="shared" ref="AU333:AU396" si="121">AG333-AT333</f>
        <v>0</v>
      </c>
      <c r="AV333" s="331">
        <f t="shared" ref="AV333:AV396" si="122">J333-AG333</f>
        <v>0</v>
      </c>
      <c r="AW333" s="331">
        <f t="shared" ref="AW333:AW396" si="123">I333-AF333</f>
        <v>0</v>
      </c>
    </row>
    <row r="334" spans="1:49" s="365" customFormat="1" ht="30" hidden="1" customHeight="1" outlineLevel="1">
      <c r="A334" s="435"/>
      <c r="B334" s="436" t="s">
        <v>1400</v>
      </c>
      <c r="C334" s="436"/>
      <c r="D334" s="435" t="s">
        <v>3004</v>
      </c>
      <c r="E334" s="435" t="s">
        <v>2590</v>
      </c>
      <c r="F334" s="435" t="s">
        <v>1365</v>
      </c>
      <c r="G334" s="435" t="s">
        <v>2664</v>
      </c>
      <c r="H334" s="435"/>
      <c r="I334" s="437">
        <f t="shared" si="118"/>
        <v>1263</v>
      </c>
      <c r="J334" s="437">
        <v>1125</v>
      </c>
      <c r="K334" s="437"/>
      <c r="L334" s="437">
        <v>25</v>
      </c>
      <c r="M334" s="437">
        <v>113</v>
      </c>
      <c r="N334" s="495"/>
      <c r="O334" s="437">
        <f t="shared" si="117"/>
        <v>0</v>
      </c>
      <c r="P334" s="437"/>
      <c r="Q334" s="495"/>
      <c r="R334" s="437"/>
      <c r="S334" s="437"/>
      <c r="T334" s="437"/>
      <c r="U334" s="437"/>
      <c r="V334" s="437"/>
      <c r="W334" s="437"/>
      <c r="X334" s="437"/>
      <c r="Y334" s="437"/>
      <c r="Z334" s="437">
        <f t="shared" si="115"/>
        <v>1263</v>
      </c>
      <c r="AA334" s="437">
        <v>1125</v>
      </c>
      <c r="AB334" s="437"/>
      <c r="AC334" s="437">
        <v>25</v>
      </c>
      <c r="AD334" s="437"/>
      <c r="AE334" s="437">
        <v>113</v>
      </c>
      <c r="AF334" s="437">
        <f t="shared" si="116"/>
        <v>1263</v>
      </c>
      <c r="AG334" s="437">
        <v>1125</v>
      </c>
      <c r="AH334" s="437"/>
      <c r="AI334" s="437">
        <v>25</v>
      </c>
      <c r="AJ334" s="437"/>
      <c r="AK334" s="437">
        <v>113</v>
      </c>
      <c r="AL334" s="438"/>
      <c r="AM334" s="429"/>
      <c r="AS334" s="331">
        <f t="shared" si="119"/>
        <v>0</v>
      </c>
      <c r="AT334" s="331">
        <f t="shared" si="120"/>
        <v>1125</v>
      </c>
      <c r="AU334" s="331">
        <f t="shared" si="121"/>
        <v>0</v>
      </c>
      <c r="AV334" s="331">
        <f t="shared" si="122"/>
        <v>0</v>
      </c>
      <c r="AW334" s="331">
        <f t="shared" si="123"/>
        <v>0</v>
      </c>
    </row>
    <row r="335" spans="1:49" s="365" customFormat="1" ht="30" hidden="1" customHeight="1" outlineLevel="1">
      <c r="A335" s="435"/>
      <c r="B335" s="436" t="s">
        <v>1401</v>
      </c>
      <c r="C335" s="436"/>
      <c r="D335" s="435" t="s">
        <v>3004</v>
      </c>
      <c r="E335" s="435" t="s">
        <v>2528</v>
      </c>
      <c r="F335" s="435" t="s">
        <v>1402</v>
      </c>
      <c r="G335" s="435" t="s">
        <v>2664</v>
      </c>
      <c r="H335" s="435"/>
      <c r="I335" s="437">
        <f t="shared" si="118"/>
        <v>2020</v>
      </c>
      <c r="J335" s="437">
        <v>1800</v>
      </c>
      <c r="K335" s="437"/>
      <c r="L335" s="437">
        <v>40</v>
      </c>
      <c r="M335" s="437">
        <v>180</v>
      </c>
      <c r="N335" s="495"/>
      <c r="O335" s="437">
        <f t="shared" si="117"/>
        <v>0</v>
      </c>
      <c r="P335" s="437"/>
      <c r="Q335" s="495"/>
      <c r="R335" s="437"/>
      <c r="S335" s="437"/>
      <c r="T335" s="437"/>
      <c r="U335" s="437"/>
      <c r="V335" s="437"/>
      <c r="W335" s="437"/>
      <c r="X335" s="437"/>
      <c r="Y335" s="437"/>
      <c r="Z335" s="437">
        <f t="shared" si="115"/>
        <v>2020</v>
      </c>
      <c r="AA335" s="437">
        <v>1800</v>
      </c>
      <c r="AB335" s="437"/>
      <c r="AC335" s="437">
        <v>40</v>
      </c>
      <c r="AD335" s="437"/>
      <c r="AE335" s="437">
        <v>180</v>
      </c>
      <c r="AF335" s="437">
        <f t="shared" si="116"/>
        <v>2020</v>
      </c>
      <c r="AG335" s="437">
        <v>1800</v>
      </c>
      <c r="AH335" s="437"/>
      <c r="AI335" s="437">
        <v>40</v>
      </c>
      <c r="AJ335" s="437"/>
      <c r="AK335" s="437">
        <v>180</v>
      </c>
      <c r="AL335" s="438"/>
      <c r="AM335" s="429"/>
      <c r="AS335" s="331">
        <f t="shared" si="119"/>
        <v>0</v>
      </c>
      <c r="AT335" s="331">
        <f t="shared" si="120"/>
        <v>1800</v>
      </c>
      <c r="AU335" s="331">
        <f t="shared" si="121"/>
        <v>0</v>
      </c>
      <c r="AV335" s="331">
        <f t="shared" si="122"/>
        <v>0</v>
      </c>
      <c r="AW335" s="331">
        <f t="shared" si="123"/>
        <v>0</v>
      </c>
    </row>
    <row r="336" spans="1:49" s="365" customFormat="1" ht="30" hidden="1" customHeight="1" outlineLevel="1">
      <c r="A336" s="435"/>
      <c r="B336" s="436" t="s">
        <v>1403</v>
      </c>
      <c r="C336" s="436"/>
      <c r="D336" s="435" t="s">
        <v>3004</v>
      </c>
      <c r="E336" s="435" t="s">
        <v>1954</v>
      </c>
      <c r="F336" s="435" t="s">
        <v>1404</v>
      </c>
      <c r="G336" s="435" t="s">
        <v>2664</v>
      </c>
      <c r="H336" s="435"/>
      <c r="I336" s="437">
        <f t="shared" si="118"/>
        <v>1313</v>
      </c>
      <c r="J336" s="437">
        <v>1170</v>
      </c>
      <c r="K336" s="437"/>
      <c r="L336" s="437">
        <v>26</v>
      </c>
      <c r="M336" s="437">
        <v>117</v>
      </c>
      <c r="N336" s="495"/>
      <c r="O336" s="437">
        <f t="shared" si="117"/>
        <v>0</v>
      </c>
      <c r="P336" s="437"/>
      <c r="Q336" s="495"/>
      <c r="R336" s="437"/>
      <c r="S336" s="437"/>
      <c r="T336" s="437"/>
      <c r="U336" s="437"/>
      <c r="V336" s="437"/>
      <c r="W336" s="437"/>
      <c r="X336" s="437"/>
      <c r="Y336" s="437"/>
      <c r="Z336" s="437">
        <f t="shared" si="115"/>
        <v>1313</v>
      </c>
      <c r="AA336" s="437">
        <v>1170</v>
      </c>
      <c r="AB336" s="437"/>
      <c r="AC336" s="437">
        <v>26</v>
      </c>
      <c r="AD336" s="437"/>
      <c r="AE336" s="437">
        <v>117</v>
      </c>
      <c r="AF336" s="437">
        <f t="shared" si="116"/>
        <v>1313</v>
      </c>
      <c r="AG336" s="437">
        <v>1170</v>
      </c>
      <c r="AH336" s="437"/>
      <c r="AI336" s="437">
        <v>26</v>
      </c>
      <c r="AJ336" s="437"/>
      <c r="AK336" s="437">
        <v>117</v>
      </c>
      <c r="AL336" s="438"/>
      <c r="AM336" s="429"/>
      <c r="AS336" s="331">
        <f t="shared" si="119"/>
        <v>0</v>
      </c>
      <c r="AT336" s="331">
        <f t="shared" si="120"/>
        <v>1170</v>
      </c>
      <c r="AU336" s="331">
        <f t="shared" si="121"/>
        <v>0</v>
      </c>
      <c r="AV336" s="331">
        <f t="shared" si="122"/>
        <v>0</v>
      </c>
      <c r="AW336" s="331">
        <f t="shared" si="123"/>
        <v>0</v>
      </c>
    </row>
    <row r="337" spans="1:49" s="365" customFormat="1" ht="30" hidden="1" customHeight="1" outlineLevel="1">
      <c r="A337" s="435"/>
      <c r="B337" s="436" t="s">
        <v>1405</v>
      </c>
      <c r="C337" s="436"/>
      <c r="D337" s="435" t="s">
        <v>3004</v>
      </c>
      <c r="E337" s="435" t="s">
        <v>2536</v>
      </c>
      <c r="F337" s="435" t="s">
        <v>1406</v>
      </c>
      <c r="G337" s="435" t="s">
        <v>2664</v>
      </c>
      <c r="H337" s="435"/>
      <c r="I337" s="437">
        <f t="shared" si="118"/>
        <v>2003</v>
      </c>
      <c r="J337" s="437">
        <v>1785</v>
      </c>
      <c r="K337" s="437"/>
      <c r="L337" s="437">
        <v>39</v>
      </c>
      <c r="M337" s="437">
        <v>179</v>
      </c>
      <c r="N337" s="495"/>
      <c r="O337" s="437">
        <f t="shared" si="117"/>
        <v>0</v>
      </c>
      <c r="P337" s="437"/>
      <c r="Q337" s="495"/>
      <c r="R337" s="437"/>
      <c r="S337" s="437"/>
      <c r="T337" s="437"/>
      <c r="U337" s="437"/>
      <c r="V337" s="437"/>
      <c r="W337" s="437"/>
      <c r="X337" s="437"/>
      <c r="Y337" s="437"/>
      <c r="Z337" s="437">
        <f t="shared" si="115"/>
        <v>2003</v>
      </c>
      <c r="AA337" s="437">
        <v>1785</v>
      </c>
      <c r="AB337" s="437"/>
      <c r="AC337" s="437">
        <v>39</v>
      </c>
      <c r="AD337" s="437"/>
      <c r="AE337" s="437">
        <v>179</v>
      </c>
      <c r="AF337" s="437">
        <f t="shared" si="116"/>
        <v>2003</v>
      </c>
      <c r="AG337" s="437">
        <v>1785</v>
      </c>
      <c r="AH337" s="437"/>
      <c r="AI337" s="437">
        <v>39</v>
      </c>
      <c r="AJ337" s="437"/>
      <c r="AK337" s="437">
        <v>179</v>
      </c>
      <c r="AL337" s="438"/>
      <c r="AM337" s="429"/>
      <c r="AS337" s="331">
        <f t="shared" si="119"/>
        <v>0</v>
      </c>
      <c r="AT337" s="331">
        <f t="shared" si="120"/>
        <v>1785</v>
      </c>
      <c r="AU337" s="331">
        <f t="shared" si="121"/>
        <v>0</v>
      </c>
      <c r="AV337" s="331">
        <f t="shared" si="122"/>
        <v>0</v>
      </c>
      <c r="AW337" s="331">
        <f t="shared" si="123"/>
        <v>0</v>
      </c>
    </row>
    <row r="338" spans="1:49" s="365" customFormat="1" ht="30" hidden="1" customHeight="1" outlineLevel="1">
      <c r="A338" s="435"/>
      <c r="B338" s="436" t="s">
        <v>1407</v>
      </c>
      <c r="C338" s="436"/>
      <c r="D338" s="435" t="s">
        <v>3004</v>
      </c>
      <c r="E338" s="435" t="s">
        <v>2523</v>
      </c>
      <c r="F338" s="435" t="s">
        <v>1367</v>
      </c>
      <c r="G338" s="435" t="s">
        <v>2664</v>
      </c>
      <c r="H338" s="435"/>
      <c r="I338" s="437">
        <f t="shared" si="118"/>
        <v>1313</v>
      </c>
      <c r="J338" s="437">
        <v>1170</v>
      </c>
      <c r="K338" s="437"/>
      <c r="L338" s="437">
        <v>26</v>
      </c>
      <c r="M338" s="437">
        <v>117</v>
      </c>
      <c r="N338" s="495"/>
      <c r="O338" s="437">
        <f t="shared" si="117"/>
        <v>0</v>
      </c>
      <c r="P338" s="437"/>
      <c r="Q338" s="495"/>
      <c r="R338" s="437"/>
      <c r="S338" s="437"/>
      <c r="T338" s="437"/>
      <c r="U338" s="437"/>
      <c r="V338" s="437"/>
      <c r="W338" s="437"/>
      <c r="X338" s="437"/>
      <c r="Y338" s="437"/>
      <c r="Z338" s="437">
        <f t="shared" si="115"/>
        <v>1313</v>
      </c>
      <c r="AA338" s="437">
        <v>1170</v>
      </c>
      <c r="AB338" s="437"/>
      <c r="AC338" s="437">
        <v>26</v>
      </c>
      <c r="AD338" s="437"/>
      <c r="AE338" s="437">
        <v>117</v>
      </c>
      <c r="AF338" s="437">
        <f t="shared" si="116"/>
        <v>1313</v>
      </c>
      <c r="AG338" s="437">
        <v>1170</v>
      </c>
      <c r="AH338" s="437"/>
      <c r="AI338" s="437">
        <v>26</v>
      </c>
      <c r="AJ338" s="437"/>
      <c r="AK338" s="437">
        <v>117</v>
      </c>
      <c r="AL338" s="438"/>
      <c r="AM338" s="429"/>
      <c r="AS338" s="331">
        <f t="shared" si="119"/>
        <v>0</v>
      </c>
      <c r="AT338" s="331">
        <f t="shared" si="120"/>
        <v>1170</v>
      </c>
      <c r="AU338" s="331">
        <f t="shared" si="121"/>
        <v>0</v>
      </c>
      <c r="AV338" s="331">
        <f t="shared" si="122"/>
        <v>0</v>
      </c>
      <c r="AW338" s="331">
        <f t="shared" si="123"/>
        <v>0</v>
      </c>
    </row>
    <row r="339" spans="1:49" s="365" customFormat="1" ht="30" hidden="1" customHeight="1" outlineLevel="1">
      <c r="A339" s="435"/>
      <c r="B339" s="436" t="s">
        <v>1408</v>
      </c>
      <c r="C339" s="436"/>
      <c r="D339" s="435" t="s">
        <v>3004</v>
      </c>
      <c r="E339" s="435" t="s">
        <v>2156</v>
      </c>
      <c r="F339" s="435" t="s">
        <v>1409</v>
      </c>
      <c r="G339" s="435" t="s">
        <v>2664</v>
      </c>
      <c r="H339" s="435"/>
      <c r="I339" s="437">
        <f t="shared" si="118"/>
        <v>999.5</v>
      </c>
      <c r="J339" s="437">
        <v>890.5</v>
      </c>
      <c r="K339" s="437"/>
      <c r="L339" s="437">
        <v>20</v>
      </c>
      <c r="M339" s="437">
        <v>89</v>
      </c>
      <c r="N339" s="495"/>
      <c r="O339" s="437">
        <f t="shared" si="117"/>
        <v>0</v>
      </c>
      <c r="P339" s="437"/>
      <c r="Q339" s="495"/>
      <c r="R339" s="437"/>
      <c r="S339" s="437"/>
      <c r="T339" s="437"/>
      <c r="U339" s="437"/>
      <c r="V339" s="437"/>
      <c r="W339" s="437"/>
      <c r="X339" s="437"/>
      <c r="Y339" s="437"/>
      <c r="Z339" s="437">
        <f t="shared" si="115"/>
        <v>999.5</v>
      </c>
      <c r="AA339" s="437">
        <v>890.5</v>
      </c>
      <c r="AB339" s="437"/>
      <c r="AC339" s="437">
        <v>20</v>
      </c>
      <c r="AD339" s="437"/>
      <c r="AE339" s="437">
        <v>89</v>
      </c>
      <c r="AF339" s="437">
        <f t="shared" si="116"/>
        <v>999.75</v>
      </c>
      <c r="AG339" s="437">
        <f>890.5+0.25</f>
        <v>890.75</v>
      </c>
      <c r="AH339" s="437"/>
      <c r="AI339" s="437">
        <v>20</v>
      </c>
      <c r="AJ339" s="437"/>
      <c r="AK339" s="437">
        <v>89</v>
      </c>
      <c r="AL339" s="438"/>
      <c r="AM339" s="429"/>
      <c r="AS339" s="331">
        <f t="shared" si="119"/>
        <v>-0.25</v>
      </c>
      <c r="AT339" s="331">
        <f t="shared" si="120"/>
        <v>890.75</v>
      </c>
      <c r="AU339" s="331">
        <f t="shared" si="121"/>
        <v>0</v>
      </c>
      <c r="AV339" s="331">
        <f t="shared" si="122"/>
        <v>-0.25</v>
      </c>
      <c r="AW339" s="331">
        <f t="shared" si="123"/>
        <v>-0.25</v>
      </c>
    </row>
    <row r="340" spans="1:49" s="365" customFormat="1" ht="30" hidden="1" customHeight="1" outlineLevel="1">
      <c r="A340" s="435"/>
      <c r="B340" s="436" t="s">
        <v>1410</v>
      </c>
      <c r="C340" s="436"/>
      <c r="D340" s="435" t="s">
        <v>3004</v>
      </c>
      <c r="E340" s="435" t="s">
        <v>2652</v>
      </c>
      <c r="F340" s="435" t="s">
        <v>2670</v>
      </c>
      <c r="G340" s="435" t="s">
        <v>2664</v>
      </c>
      <c r="H340" s="435"/>
      <c r="I340" s="437">
        <f t="shared" si="118"/>
        <v>2061.5</v>
      </c>
      <c r="J340" s="437">
        <v>1855.5</v>
      </c>
      <c r="K340" s="437"/>
      <c r="L340" s="437">
        <v>41</v>
      </c>
      <c r="M340" s="437">
        <v>165</v>
      </c>
      <c r="N340" s="495"/>
      <c r="O340" s="437">
        <f t="shared" si="117"/>
        <v>0</v>
      </c>
      <c r="P340" s="437"/>
      <c r="Q340" s="495"/>
      <c r="R340" s="437"/>
      <c r="S340" s="437"/>
      <c r="T340" s="437"/>
      <c r="U340" s="437"/>
      <c r="V340" s="437"/>
      <c r="W340" s="437"/>
      <c r="X340" s="437"/>
      <c r="Y340" s="437"/>
      <c r="Z340" s="437">
        <f t="shared" si="115"/>
        <v>2051.5</v>
      </c>
      <c r="AA340" s="437">
        <f>1855.5-10</f>
        <v>1845.5</v>
      </c>
      <c r="AB340" s="437"/>
      <c r="AC340" s="437">
        <v>41</v>
      </c>
      <c r="AD340" s="437"/>
      <c r="AE340" s="437">
        <v>165</v>
      </c>
      <c r="AF340" s="437">
        <f t="shared" si="116"/>
        <v>2051.6999999999998</v>
      </c>
      <c r="AG340" s="437">
        <f>1855.5-10+0.2</f>
        <v>1845.7</v>
      </c>
      <c r="AH340" s="437"/>
      <c r="AI340" s="437">
        <v>41</v>
      </c>
      <c r="AJ340" s="437"/>
      <c r="AK340" s="437">
        <v>165</v>
      </c>
      <c r="AL340" s="438"/>
      <c r="AM340" s="429"/>
      <c r="AS340" s="331">
        <f t="shared" si="119"/>
        <v>9.8000000000001819</v>
      </c>
      <c r="AT340" s="331">
        <f t="shared" si="120"/>
        <v>1845.6999999999998</v>
      </c>
      <c r="AU340" s="331">
        <f t="shared" si="121"/>
        <v>0</v>
      </c>
      <c r="AV340" s="331">
        <f t="shared" si="122"/>
        <v>9.7999999999999545</v>
      </c>
      <c r="AW340" s="331">
        <f t="shared" si="123"/>
        <v>9.8000000000001819</v>
      </c>
    </row>
    <row r="341" spans="1:49" s="365" customFormat="1" ht="30" customHeight="1" collapsed="1">
      <c r="A341" s="425" t="s">
        <v>1923</v>
      </c>
      <c r="B341" s="426" t="s">
        <v>1924</v>
      </c>
      <c r="C341" s="426"/>
      <c r="D341" s="425"/>
      <c r="E341" s="425"/>
      <c r="F341" s="425"/>
      <c r="G341" s="425"/>
      <c r="H341" s="425"/>
      <c r="I341" s="427">
        <f>I342+I369</f>
        <v>48670.599990000002</v>
      </c>
      <c r="J341" s="427">
        <f>J342+J369</f>
        <v>38763.868135999997</v>
      </c>
      <c r="K341" s="427">
        <f>K342+K369</f>
        <v>950</v>
      </c>
      <c r="L341" s="427">
        <f>L342+L369</f>
        <v>2519</v>
      </c>
      <c r="M341" s="427">
        <f>M342+M369</f>
        <v>6437.7038539999994</v>
      </c>
      <c r="N341" s="495"/>
      <c r="O341" s="427">
        <f>O342+O369</f>
        <v>21214</v>
      </c>
      <c r="P341" s="427">
        <f>P342+P369</f>
        <v>17751</v>
      </c>
      <c r="Q341" s="495"/>
      <c r="R341" s="427">
        <f t="shared" ref="R341:AC341" si="124">R342+R369</f>
        <v>1917</v>
      </c>
      <c r="S341" s="427">
        <f t="shared" si="124"/>
        <v>1546</v>
      </c>
      <c r="T341" s="427">
        <f t="shared" si="124"/>
        <v>5013.7820000000002</v>
      </c>
      <c r="U341" s="427">
        <f t="shared" si="124"/>
        <v>4976.7820000000002</v>
      </c>
      <c r="V341" s="427">
        <f t="shared" si="124"/>
        <v>37</v>
      </c>
      <c r="W341" s="427">
        <f t="shared" si="124"/>
        <v>5013.7820000000002</v>
      </c>
      <c r="X341" s="427">
        <f t="shared" si="124"/>
        <v>4976.7820000000002</v>
      </c>
      <c r="Y341" s="427">
        <f t="shared" si="124"/>
        <v>37</v>
      </c>
      <c r="Z341" s="427">
        <f t="shared" si="124"/>
        <v>34963.300766</v>
      </c>
      <c r="AA341" s="427">
        <f t="shared" si="124"/>
        <v>29655.650765999999</v>
      </c>
      <c r="AB341" s="427">
        <f t="shared" si="124"/>
        <v>0</v>
      </c>
      <c r="AC341" s="427">
        <f t="shared" si="124"/>
        <v>2454</v>
      </c>
      <c r="AD341" s="427"/>
      <c r="AE341" s="427">
        <f>AE342+AE369</f>
        <v>2828.65</v>
      </c>
      <c r="AF341" s="427">
        <f>AF342+AF369</f>
        <v>34938.654222000005</v>
      </c>
      <c r="AG341" s="427">
        <f>AG342+AG369</f>
        <v>29656.004222000003</v>
      </c>
      <c r="AH341" s="392">
        <f>AH342+AH369</f>
        <v>0</v>
      </c>
      <c r="AI341" s="427">
        <f>AI342+AI369</f>
        <v>2454</v>
      </c>
      <c r="AJ341" s="427"/>
      <c r="AK341" s="427">
        <f>AK342+AK369</f>
        <v>2828.65</v>
      </c>
      <c r="AL341" s="428"/>
      <c r="AM341" s="429"/>
      <c r="AS341" s="331">
        <f t="shared" si="119"/>
        <v>8718.1637679999985</v>
      </c>
      <c r="AT341" s="331">
        <f t="shared" si="120"/>
        <v>29656.004222000003</v>
      </c>
      <c r="AU341" s="331">
        <f t="shared" si="121"/>
        <v>0</v>
      </c>
      <c r="AV341" s="331">
        <f t="shared" si="122"/>
        <v>9107.8639139999941</v>
      </c>
      <c r="AW341" s="331">
        <f t="shared" si="123"/>
        <v>13731.945767999998</v>
      </c>
    </row>
    <row r="342" spans="1:49" s="365" customFormat="1" ht="30" hidden="1" customHeight="1" outlineLevel="1">
      <c r="A342" s="430" t="s">
        <v>1909</v>
      </c>
      <c r="B342" s="431" t="s">
        <v>2328</v>
      </c>
      <c r="C342" s="431"/>
      <c r="D342" s="430"/>
      <c r="E342" s="430"/>
      <c r="F342" s="430"/>
      <c r="G342" s="430"/>
      <c r="H342" s="430"/>
      <c r="I342" s="432">
        <f>I343+I361</f>
        <v>15298.923989999999</v>
      </c>
      <c r="J342" s="432">
        <f>J343+J361</f>
        <v>12068.121136</v>
      </c>
      <c r="K342" s="432">
        <f>K343+K361</f>
        <v>0</v>
      </c>
      <c r="L342" s="432">
        <f>L343+L361</f>
        <v>0</v>
      </c>
      <c r="M342" s="432">
        <f>M343+M361</f>
        <v>3230.802854</v>
      </c>
      <c r="N342" s="495"/>
      <c r="O342" s="432">
        <f>O343+O361</f>
        <v>0</v>
      </c>
      <c r="P342" s="432">
        <f>P343+P361</f>
        <v>0</v>
      </c>
      <c r="Q342" s="495"/>
      <c r="R342" s="432">
        <f t="shared" ref="R342:AC342" si="125">R343+R361</f>
        <v>0</v>
      </c>
      <c r="S342" s="432">
        <f t="shared" si="125"/>
        <v>0</v>
      </c>
      <c r="T342" s="432">
        <f t="shared" si="125"/>
        <v>5013.7820000000002</v>
      </c>
      <c r="U342" s="432">
        <f t="shared" si="125"/>
        <v>4976.7820000000002</v>
      </c>
      <c r="V342" s="432">
        <f t="shared" si="125"/>
        <v>37</v>
      </c>
      <c r="W342" s="432">
        <f t="shared" si="125"/>
        <v>5013.7820000000002</v>
      </c>
      <c r="X342" s="432">
        <f t="shared" si="125"/>
        <v>4976.7820000000002</v>
      </c>
      <c r="Y342" s="432">
        <f t="shared" si="125"/>
        <v>37</v>
      </c>
      <c r="Z342" s="432">
        <f t="shared" si="125"/>
        <v>5805.5387659999997</v>
      </c>
      <c r="AA342" s="432">
        <f t="shared" si="125"/>
        <v>5805.5387659999997</v>
      </c>
      <c r="AB342" s="432">
        <f t="shared" si="125"/>
        <v>0</v>
      </c>
      <c r="AC342" s="432">
        <f t="shared" si="125"/>
        <v>0</v>
      </c>
      <c r="AD342" s="432"/>
      <c r="AE342" s="432">
        <f>AE343+AE361</f>
        <v>0</v>
      </c>
      <c r="AF342" s="432">
        <f>AF343+AF361</f>
        <v>5806.4922219999999</v>
      </c>
      <c r="AG342" s="432">
        <f>AG343+AG361</f>
        <v>5806.4922219999999</v>
      </c>
      <c r="AH342" s="432">
        <f>AH343+AH361</f>
        <v>0</v>
      </c>
      <c r="AI342" s="432">
        <f>AI343+AI361</f>
        <v>0</v>
      </c>
      <c r="AJ342" s="432"/>
      <c r="AK342" s="432">
        <f>AK343+AK361</f>
        <v>0</v>
      </c>
      <c r="AL342" s="433"/>
      <c r="AM342" s="429"/>
      <c r="AS342" s="331">
        <f t="shared" si="119"/>
        <v>4478.6497680000002</v>
      </c>
      <c r="AT342" s="331">
        <f t="shared" si="120"/>
        <v>5806.4922219999999</v>
      </c>
      <c r="AU342" s="331">
        <f t="shared" si="121"/>
        <v>0</v>
      </c>
      <c r="AV342" s="331">
        <f t="shared" si="122"/>
        <v>6261.6289139999999</v>
      </c>
      <c r="AW342" s="331">
        <f t="shared" si="123"/>
        <v>9492.4317679999986</v>
      </c>
    </row>
    <row r="343" spans="1:49" s="365" customFormat="1" ht="30" hidden="1" customHeight="1" outlineLevel="1">
      <c r="A343" s="430"/>
      <c r="B343" s="431" t="s">
        <v>2329</v>
      </c>
      <c r="C343" s="431"/>
      <c r="D343" s="430"/>
      <c r="E343" s="430"/>
      <c r="F343" s="430"/>
      <c r="G343" s="430"/>
      <c r="H343" s="430"/>
      <c r="I343" s="432">
        <f>SUM(I344:I360)</f>
        <v>8344.2821860000004</v>
      </c>
      <c r="J343" s="432">
        <f>SUM(J344:J360)</f>
        <v>8297.1521859999993</v>
      </c>
      <c r="K343" s="432">
        <f>SUM(K344:K360)</f>
        <v>0</v>
      </c>
      <c r="L343" s="432">
        <f>SUM(L344:L360)</f>
        <v>0</v>
      </c>
      <c r="M343" s="432">
        <f>SUM(M344:M360)</f>
        <v>47.13</v>
      </c>
      <c r="N343" s="495"/>
      <c r="O343" s="432">
        <f>SUM(O344:O360)</f>
        <v>0</v>
      </c>
      <c r="P343" s="432">
        <f>SUM(P344:P360)</f>
        <v>0</v>
      </c>
      <c r="Q343" s="495"/>
      <c r="R343" s="432">
        <f t="shared" ref="R343:AC343" si="126">SUM(R344:R360)</f>
        <v>0</v>
      </c>
      <c r="S343" s="432">
        <f t="shared" si="126"/>
        <v>0</v>
      </c>
      <c r="T343" s="432">
        <f t="shared" si="126"/>
        <v>4291.7820000000002</v>
      </c>
      <c r="U343" s="432">
        <f t="shared" si="126"/>
        <v>4254.7820000000002</v>
      </c>
      <c r="V343" s="432">
        <f t="shared" si="126"/>
        <v>37</v>
      </c>
      <c r="W343" s="432">
        <f t="shared" si="126"/>
        <v>4291.7820000000002</v>
      </c>
      <c r="X343" s="432">
        <f t="shared" si="126"/>
        <v>4254.7820000000002</v>
      </c>
      <c r="Y343" s="432">
        <f t="shared" si="126"/>
        <v>37</v>
      </c>
      <c r="Z343" s="432">
        <f t="shared" si="126"/>
        <v>3202.151766</v>
      </c>
      <c r="AA343" s="432">
        <f t="shared" si="126"/>
        <v>3202.151766</v>
      </c>
      <c r="AB343" s="432">
        <f t="shared" si="126"/>
        <v>0</v>
      </c>
      <c r="AC343" s="432">
        <f t="shared" si="126"/>
        <v>0</v>
      </c>
      <c r="AD343" s="432"/>
      <c r="AE343" s="432">
        <f>SUM(AE344:AE360)</f>
        <v>0</v>
      </c>
      <c r="AF343" s="432">
        <f>SUM(AF344:AF360)</f>
        <v>3203.0522219999998</v>
      </c>
      <c r="AG343" s="432">
        <f>SUM(AG344:AG360)</f>
        <v>3203.0522219999998</v>
      </c>
      <c r="AH343" s="432">
        <f>SUM(AH344:AH360)</f>
        <v>0</v>
      </c>
      <c r="AI343" s="432">
        <f>SUM(AI344:AI360)</f>
        <v>0</v>
      </c>
      <c r="AJ343" s="432"/>
      <c r="AK343" s="432">
        <f>SUM(AK344:AK360)</f>
        <v>0</v>
      </c>
      <c r="AL343" s="433"/>
      <c r="AM343" s="429"/>
      <c r="AS343" s="331">
        <f t="shared" si="119"/>
        <v>849.44796400000041</v>
      </c>
      <c r="AT343" s="331">
        <f t="shared" si="120"/>
        <v>3203.0522219999998</v>
      </c>
      <c r="AU343" s="331">
        <f t="shared" si="121"/>
        <v>0</v>
      </c>
      <c r="AV343" s="331">
        <f t="shared" si="122"/>
        <v>5094.0999639999991</v>
      </c>
      <c r="AW343" s="331">
        <f t="shared" si="123"/>
        <v>5141.2299640000001</v>
      </c>
    </row>
    <row r="344" spans="1:49" s="365" customFormat="1" ht="30" hidden="1" customHeight="1" outlineLevel="1">
      <c r="A344" s="435"/>
      <c r="B344" s="436" t="s">
        <v>1411</v>
      </c>
      <c r="C344" s="436">
        <v>7415676</v>
      </c>
      <c r="D344" s="435" t="s">
        <v>1412</v>
      </c>
      <c r="E344" s="435" t="s">
        <v>2156</v>
      </c>
      <c r="F344" s="435" t="s">
        <v>1413</v>
      </c>
      <c r="G344" s="435">
        <v>2013</v>
      </c>
      <c r="H344" s="435" t="s">
        <v>1414</v>
      </c>
      <c r="I344" s="437">
        <v>808.02700000000004</v>
      </c>
      <c r="J344" s="437">
        <v>808.02700000000004</v>
      </c>
      <c r="K344" s="437"/>
      <c r="L344" s="437"/>
      <c r="M344" s="437"/>
      <c r="N344" s="495"/>
      <c r="O344" s="437">
        <f t="shared" ref="O344:O360" si="127">SUM(P344:S344)</f>
        <v>0</v>
      </c>
      <c r="P344" s="437"/>
      <c r="Q344" s="495"/>
      <c r="R344" s="437"/>
      <c r="S344" s="437"/>
      <c r="T344" s="437">
        <v>662</v>
      </c>
      <c r="U344" s="437">
        <v>662</v>
      </c>
      <c r="V344" s="437"/>
      <c r="W344" s="437">
        <v>662</v>
      </c>
      <c r="X344" s="437">
        <v>662</v>
      </c>
      <c r="Y344" s="437"/>
      <c r="Z344" s="437">
        <v>198</v>
      </c>
      <c r="AA344" s="437">
        <v>198</v>
      </c>
      <c r="AB344" s="437">
        <v>0</v>
      </c>
      <c r="AC344" s="437">
        <v>0</v>
      </c>
      <c r="AD344" s="437"/>
      <c r="AE344" s="437">
        <v>0</v>
      </c>
      <c r="AF344" s="437">
        <v>198</v>
      </c>
      <c r="AG344" s="437">
        <v>198</v>
      </c>
      <c r="AH344" s="437">
        <v>0</v>
      </c>
      <c r="AI344" s="437">
        <v>0</v>
      </c>
      <c r="AJ344" s="437"/>
      <c r="AK344" s="437">
        <v>0</v>
      </c>
      <c r="AL344" s="438"/>
      <c r="AM344" s="429"/>
      <c r="AS344" s="331">
        <f t="shared" si="119"/>
        <v>-51.972999999999956</v>
      </c>
      <c r="AT344" s="331">
        <f t="shared" si="120"/>
        <v>198</v>
      </c>
      <c r="AU344" s="331">
        <f t="shared" si="121"/>
        <v>0</v>
      </c>
      <c r="AV344" s="331">
        <f t="shared" si="122"/>
        <v>610.02700000000004</v>
      </c>
      <c r="AW344" s="331">
        <f t="shared" si="123"/>
        <v>610.02700000000004</v>
      </c>
    </row>
    <row r="345" spans="1:49" s="365" customFormat="1" ht="30" hidden="1" customHeight="1" outlineLevel="1">
      <c r="A345" s="435"/>
      <c r="B345" s="436" t="s">
        <v>1415</v>
      </c>
      <c r="C345" s="436">
        <v>7415663</v>
      </c>
      <c r="D345" s="435" t="s">
        <v>1416</v>
      </c>
      <c r="E345" s="435" t="s">
        <v>1417</v>
      </c>
      <c r="F345" s="435" t="s">
        <v>1418</v>
      </c>
      <c r="G345" s="435">
        <v>2013</v>
      </c>
      <c r="H345" s="435" t="s">
        <v>1414</v>
      </c>
      <c r="I345" s="437">
        <v>496</v>
      </c>
      <c r="J345" s="437">
        <v>496</v>
      </c>
      <c r="K345" s="437"/>
      <c r="L345" s="437"/>
      <c r="M345" s="437"/>
      <c r="N345" s="495"/>
      <c r="O345" s="437">
        <f t="shared" si="127"/>
        <v>0</v>
      </c>
      <c r="P345" s="437"/>
      <c r="Q345" s="495"/>
      <c r="R345" s="437"/>
      <c r="S345" s="437"/>
      <c r="T345" s="437">
        <v>243</v>
      </c>
      <c r="U345" s="437">
        <v>243</v>
      </c>
      <c r="V345" s="437"/>
      <c r="W345" s="437">
        <v>243</v>
      </c>
      <c r="X345" s="437">
        <v>243</v>
      </c>
      <c r="Y345" s="437"/>
      <c r="Z345" s="437">
        <v>194.053</v>
      </c>
      <c r="AA345" s="437">
        <v>194.053</v>
      </c>
      <c r="AB345" s="437">
        <v>0</v>
      </c>
      <c r="AC345" s="437">
        <v>0</v>
      </c>
      <c r="AD345" s="437"/>
      <c r="AE345" s="437">
        <v>0</v>
      </c>
      <c r="AF345" s="437">
        <v>194.053</v>
      </c>
      <c r="AG345" s="437">
        <v>194.053</v>
      </c>
      <c r="AH345" s="437">
        <v>0</v>
      </c>
      <c r="AI345" s="437">
        <v>0</v>
      </c>
      <c r="AJ345" s="437"/>
      <c r="AK345" s="437">
        <v>0</v>
      </c>
      <c r="AL345" s="438"/>
      <c r="AM345" s="429"/>
      <c r="AS345" s="331">
        <f t="shared" si="119"/>
        <v>58.947000000000003</v>
      </c>
      <c r="AT345" s="331">
        <f t="shared" si="120"/>
        <v>194.053</v>
      </c>
      <c r="AU345" s="331">
        <f t="shared" si="121"/>
        <v>0</v>
      </c>
      <c r="AV345" s="331">
        <f t="shared" si="122"/>
        <v>301.947</v>
      </c>
      <c r="AW345" s="331">
        <f t="shared" si="123"/>
        <v>301.947</v>
      </c>
    </row>
    <row r="346" spans="1:49" s="365" customFormat="1" ht="30" hidden="1" customHeight="1" outlineLevel="1">
      <c r="A346" s="435"/>
      <c r="B346" s="436" t="s">
        <v>1419</v>
      </c>
      <c r="C346" s="436">
        <v>7483409</v>
      </c>
      <c r="D346" s="435" t="s">
        <v>1420</v>
      </c>
      <c r="E346" s="435" t="s">
        <v>1417</v>
      </c>
      <c r="F346" s="435" t="s">
        <v>1421</v>
      </c>
      <c r="G346" s="435" t="s">
        <v>2740</v>
      </c>
      <c r="H346" s="435" t="s">
        <v>1422</v>
      </c>
      <c r="I346" s="437">
        <v>490</v>
      </c>
      <c r="J346" s="437">
        <v>490</v>
      </c>
      <c r="K346" s="437"/>
      <c r="L346" s="437"/>
      <c r="M346" s="437"/>
      <c r="N346" s="495"/>
      <c r="O346" s="437">
        <f t="shared" si="127"/>
        <v>0</v>
      </c>
      <c r="P346" s="437"/>
      <c r="Q346" s="495"/>
      <c r="R346" s="437"/>
      <c r="S346" s="437"/>
      <c r="T346" s="437">
        <v>194</v>
      </c>
      <c r="U346" s="437">
        <v>194</v>
      </c>
      <c r="V346" s="437"/>
      <c r="W346" s="437">
        <v>194</v>
      </c>
      <c r="X346" s="437">
        <v>194</v>
      </c>
      <c r="Y346" s="437"/>
      <c r="Z346" s="437">
        <v>214</v>
      </c>
      <c r="AA346" s="437">
        <v>214</v>
      </c>
      <c r="AB346" s="437">
        <v>0</v>
      </c>
      <c r="AC346" s="437">
        <v>0</v>
      </c>
      <c r="AD346" s="437"/>
      <c r="AE346" s="437">
        <v>0</v>
      </c>
      <c r="AF346" s="437">
        <v>214</v>
      </c>
      <c r="AG346" s="437">
        <v>214</v>
      </c>
      <c r="AH346" s="437">
        <v>0</v>
      </c>
      <c r="AI346" s="437">
        <v>0</v>
      </c>
      <c r="AJ346" s="437"/>
      <c r="AK346" s="437">
        <v>0</v>
      </c>
      <c r="AL346" s="438"/>
      <c r="AM346" s="429"/>
      <c r="AS346" s="331">
        <f t="shared" si="119"/>
        <v>82</v>
      </c>
      <c r="AT346" s="331">
        <f t="shared" si="120"/>
        <v>214</v>
      </c>
      <c r="AU346" s="331">
        <f t="shared" si="121"/>
        <v>0</v>
      </c>
      <c r="AV346" s="331">
        <f t="shared" si="122"/>
        <v>276</v>
      </c>
      <c r="AW346" s="331">
        <f t="shared" si="123"/>
        <v>276</v>
      </c>
    </row>
    <row r="347" spans="1:49" s="365" customFormat="1" ht="30" hidden="1" customHeight="1" outlineLevel="1">
      <c r="A347" s="435"/>
      <c r="B347" s="436" t="s">
        <v>1423</v>
      </c>
      <c r="C347" s="436">
        <v>7517921</v>
      </c>
      <c r="D347" s="435" t="s">
        <v>1424</v>
      </c>
      <c r="E347" s="435" t="s">
        <v>1417</v>
      </c>
      <c r="F347" s="435" t="s">
        <v>1425</v>
      </c>
      <c r="G347" s="435">
        <v>2015</v>
      </c>
      <c r="H347" s="435" t="s">
        <v>1426</v>
      </c>
      <c r="I347" s="437">
        <v>259.760762</v>
      </c>
      <c r="J347" s="437">
        <v>259.760762</v>
      </c>
      <c r="K347" s="437"/>
      <c r="L347" s="437"/>
      <c r="M347" s="437"/>
      <c r="N347" s="495"/>
      <c r="O347" s="437">
        <f t="shared" si="127"/>
        <v>0</v>
      </c>
      <c r="P347" s="437"/>
      <c r="Q347" s="495"/>
      <c r="R347" s="437"/>
      <c r="S347" s="437"/>
      <c r="T347" s="437">
        <v>217</v>
      </c>
      <c r="U347" s="437">
        <v>217</v>
      </c>
      <c r="V347" s="437"/>
      <c r="W347" s="437">
        <v>217</v>
      </c>
      <c r="X347" s="437">
        <v>217</v>
      </c>
      <c r="Y347" s="437"/>
      <c r="Z347" s="437">
        <v>12.23</v>
      </c>
      <c r="AA347" s="437">
        <v>12.23</v>
      </c>
      <c r="AB347" s="437">
        <v>0</v>
      </c>
      <c r="AC347" s="437">
        <v>0</v>
      </c>
      <c r="AD347" s="437"/>
      <c r="AE347" s="437">
        <v>0</v>
      </c>
      <c r="AF347" s="437">
        <v>12.23</v>
      </c>
      <c r="AG347" s="437">
        <v>12.23</v>
      </c>
      <c r="AH347" s="437">
        <v>0</v>
      </c>
      <c r="AI347" s="437">
        <v>0</v>
      </c>
      <c r="AJ347" s="437"/>
      <c r="AK347" s="437">
        <v>0</v>
      </c>
      <c r="AL347" s="438"/>
      <c r="AM347" s="429"/>
      <c r="AS347" s="331">
        <f t="shared" si="119"/>
        <v>30.530761999999999</v>
      </c>
      <c r="AT347" s="331">
        <f t="shared" si="120"/>
        <v>12.23</v>
      </c>
      <c r="AU347" s="331">
        <f t="shared" si="121"/>
        <v>0</v>
      </c>
      <c r="AV347" s="331">
        <f t="shared" si="122"/>
        <v>247.53076200000001</v>
      </c>
      <c r="AW347" s="331">
        <f t="shared" si="123"/>
        <v>247.53076200000001</v>
      </c>
    </row>
    <row r="348" spans="1:49" s="365" customFormat="1" ht="30" hidden="1" customHeight="1" outlineLevel="1">
      <c r="A348" s="435"/>
      <c r="B348" s="436" t="s">
        <v>1427</v>
      </c>
      <c r="C348" s="436" t="s">
        <v>1428</v>
      </c>
      <c r="D348" s="435" t="s">
        <v>1429</v>
      </c>
      <c r="E348" s="435" t="s">
        <v>2248</v>
      </c>
      <c r="F348" s="435" t="s">
        <v>1430</v>
      </c>
      <c r="G348" s="435">
        <v>2014</v>
      </c>
      <c r="H348" s="435" t="s">
        <v>1431</v>
      </c>
      <c r="I348" s="437">
        <v>446</v>
      </c>
      <c r="J348" s="437">
        <v>446</v>
      </c>
      <c r="K348" s="437"/>
      <c r="L348" s="437"/>
      <c r="M348" s="437"/>
      <c r="N348" s="495"/>
      <c r="O348" s="437">
        <f t="shared" si="127"/>
        <v>0</v>
      </c>
      <c r="P348" s="437"/>
      <c r="Q348" s="495"/>
      <c r="R348" s="437"/>
      <c r="S348" s="437"/>
      <c r="T348" s="437">
        <v>285.78199999999998</v>
      </c>
      <c r="U348" s="437">
        <v>285.78199999999998</v>
      </c>
      <c r="V348" s="437"/>
      <c r="W348" s="437">
        <v>285.78199999999998</v>
      </c>
      <c r="X348" s="437">
        <v>285.78199999999998</v>
      </c>
      <c r="Y348" s="437"/>
      <c r="Z348" s="437">
        <v>140</v>
      </c>
      <c r="AA348" s="437">
        <v>140</v>
      </c>
      <c r="AB348" s="437">
        <v>0</v>
      </c>
      <c r="AC348" s="437">
        <v>0</v>
      </c>
      <c r="AD348" s="437"/>
      <c r="AE348" s="437">
        <v>0</v>
      </c>
      <c r="AF348" s="437">
        <v>140</v>
      </c>
      <c r="AG348" s="437">
        <v>140</v>
      </c>
      <c r="AH348" s="437">
        <v>0</v>
      </c>
      <c r="AI348" s="437">
        <v>0</v>
      </c>
      <c r="AJ348" s="437"/>
      <c r="AK348" s="437">
        <v>0</v>
      </c>
      <c r="AL348" s="438"/>
      <c r="AM348" s="429"/>
      <c r="AS348" s="331">
        <f t="shared" si="119"/>
        <v>20.218000000000018</v>
      </c>
      <c r="AT348" s="331">
        <f t="shared" si="120"/>
        <v>140</v>
      </c>
      <c r="AU348" s="331">
        <f t="shared" si="121"/>
        <v>0</v>
      </c>
      <c r="AV348" s="331">
        <f t="shared" si="122"/>
        <v>306</v>
      </c>
      <c r="AW348" s="331">
        <f t="shared" si="123"/>
        <v>306</v>
      </c>
    </row>
    <row r="349" spans="1:49" s="365" customFormat="1" ht="30" hidden="1" customHeight="1" outlineLevel="1">
      <c r="A349" s="435"/>
      <c r="B349" s="436" t="s">
        <v>1432</v>
      </c>
      <c r="C349" s="436" t="s">
        <v>1433</v>
      </c>
      <c r="D349" s="435" t="s">
        <v>1429</v>
      </c>
      <c r="E349" s="435" t="s">
        <v>2248</v>
      </c>
      <c r="F349" s="435" t="s">
        <v>1434</v>
      </c>
      <c r="G349" s="435">
        <v>2014</v>
      </c>
      <c r="H349" s="435" t="s">
        <v>1435</v>
      </c>
      <c r="I349" s="437">
        <v>261.30494700000003</v>
      </c>
      <c r="J349" s="437">
        <v>261.30494700000003</v>
      </c>
      <c r="K349" s="437"/>
      <c r="L349" s="437"/>
      <c r="M349" s="437"/>
      <c r="N349" s="495"/>
      <c r="O349" s="437">
        <f t="shared" si="127"/>
        <v>0</v>
      </c>
      <c r="P349" s="437"/>
      <c r="Q349" s="495"/>
      <c r="R349" s="437"/>
      <c r="S349" s="437"/>
      <c r="T349" s="437">
        <v>88</v>
      </c>
      <c r="U349" s="437">
        <v>88</v>
      </c>
      <c r="V349" s="437"/>
      <c r="W349" s="437">
        <v>88</v>
      </c>
      <c r="X349" s="437">
        <v>88</v>
      </c>
      <c r="Y349" s="437"/>
      <c r="Z349" s="437">
        <v>159.91499999999999</v>
      </c>
      <c r="AA349" s="437">
        <v>159.91499999999999</v>
      </c>
      <c r="AB349" s="437">
        <v>0</v>
      </c>
      <c r="AC349" s="437">
        <v>0</v>
      </c>
      <c r="AD349" s="437"/>
      <c r="AE349" s="437">
        <v>0</v>
      </c>
      <c r="AF349" s="437">
        <v>159.91499999999999</v>
      </c>
      <c r="AG349" s="437">
        <v>159.91499999999999</v>
      </c>
      <c r="AH349" s="437">
        <v>0</v>
      </c>
      <c r="AI349" s="437">
        <v>0</v>
      </c>
      <c r="AJ349" s="437"/>
      <c r="AK349" s="437">
        <v>0</v>
      </c>
      <c r="AL349" s="438"/>
      <c r="AM349" s="429"/>
      <c r="AS349" s="331">
        <f t="shared" si="119"/>
        <v>13.389947000000035</v>
      </c>
      <c r="AT349" s="331">
        <f t="shared" si="120"/>
        <v>159.91499999999999</v>
      </c>
      <c r="AU349" s="331">
        <f t="shared" si="121"/>
        <v>0</v>
      </c>
      <c r="AV349" s="331">
        <f t="shared" si="122"/>
        <v>101.38994700000003</v>
      </c>
      <c r="AW349" s="331">
        <f t="shared" si="123"/>
        <v>101.38994700000003</v>
      </c>
    </row>
    <row r="350" spans="1:49" s="365" customFormat="1" ht="30" hidden="1" customHeight="1" outlineLevel="1">
      <c r="A350" s="435"/>
      <c r="B350" s="436" t="s">
        <v>1436</v>
      </c>
      <c r="C350" s="436">
        <v>7512082</v>
      </c>
      <c r="D350" s="435" t="s">
        <v>1424</v>
      </c>
      <c r="E350" s="435" t="s">
        <v>2248</v>
      </c>
      <c r="F350" s="435" t="s">
        <v>1437</v>
      </c>
      <c r="G350" s="435">
        <v>2015</v>
      </c>
      <c r="H350" s="435" t="s">
        <v>1438</v>
      </c>
      <c r="I350" s="437">
        <v>513.49506799999995</v>
      </c>
      <c r="J350" s="437">
        <v>513.49506799999995</v>
      </c>
      <c r="K350" s="437"/>
      <c r="L350" s="437"/>
      <c r="M350" s="437"/>
      <c r="N350" s="495"/>
      <c r="O350" s="437">
        <f t="shared" si="127"/>
        <v>0</v>
      </c>
      <c r="P350" s="437"/>
      <c r="Q350" s="495"/>
      <c r="R350" s="437"/>
      <c r="S350" s="437"/>
      <c r="T350" s="437">
        <v>208</v>
      </c>
      <c r="U350" s="437">
        <v>208</v>
      </c>
      <c r="V350" s="437"/>
      <c r="W350" s="437">
        <v>208</v>
      </c>
      <c r="X350" s="437">
        <v>208</v>
      </c>
      <c r="Y350" s="437"/>
      <c r="Z350" s="437">
        <v>252</v>
      </c>
      <c r="AA350" s="437">
        <v>252</v>
      </c>
      <c r="AB350" s="437">
        <v>0</v>
      </c>
      <c r="AC350" s="437">
        <v>0</v>
      </c>
      <c r="AD350" s="437"/>
      <c r="AE350" s="437">
        <v>0</v>
      </c>
      <c r="AF350" s="437">
        <v>252</v>
      </c>
      <c r="AG350" s="437">
        <v>252</v>
      </c>
      <c r="AH350" s="437">
        <v>0</v>
      </c>
      <c r="AI350" s="437">
        <v>0</v>
      </c>
      <c r="AJ350" s="437"/>
      <c r="AK350" s="437">
        <v>0</v>
      </c>
      <c r="AL350" s="438"/>
      <c r="AM350" s="429"/>
      <c r="AS350" s="331">
        <f t="shared" si="119"/>
        <v>53.495067999999947</v>
      </c>
      <c r="AT350" s="331">
        <f t="shared" si="120"/>
        <v>252</v>
      </c>
      <c r="AU350" s="331">
        <f t="shared" si="121"/>
        <v>0</v>
      </c>
      <c r="AV350" s="331">
        <f t="shared" si="122"/>
        <v>261.49506799999995</v>
      </c>
      <c r="AW350" s="331">
        <f t="shared" si="123"/>
        <v>261.49506799999995</v>
      </c>
    </row>
    <row r="351" spans="1:49" s="365" customFormat="1" ht="30" hidden="1" customHeight="1" outlineLevel="1">
      <c r="A351" s="435"/>
      <c r="B351" s="436" t="s">
        <v>1439</v>
      </c>
      <c r="C351" s="436">
        <v>7517924</v>
      </c>
      <c r="D351" s="435" t="s">
        <v>1424</v>
      </c>
      <c r="E351" s="435" t="s">
        <v>2248</v>
      </c>
      <c r="F351" s="435" t="s">
        <v>1440</v>
      </c>
      <c r="G351" s="435">
        <v>2015</v>
      </c>
      <c r="H351" s="435" t="s">
        <v>1441</v>
      </c>
      <c r="I351" s="437">
        <v>430.44053500000001</v>
      </c>
      <c r="J351" s="437">
        <v>430.44053500000001</v>
      </c>
      <c r="K351" s="437"/>
      <c r="L351" s="437"/>
      <c r="M351" s="437"/>
      <c r="N351" s="495"/>
      <c r="O351" s="437">
        <f t="shared" si="127"/>
        <v>0</v>
      </c>
      <c r="P351" s="437"/>
      <c r="Q351" s="495"/>
      <c r="R351" s="437"/>
      <c r="S351" s="437"/>
      <c r="T351" s="437">
        <v>237</v>
      </c>
      <c r="U351" s="437">
        <v>237</v>
      </c>
      <c r="V351" s="437"/>
      <c r="W351" s="437">
        <v>237</v>
      </c>
      <c r="X351" s="437">
        <v>237</v>
      </c>
      <c r="Y351" s="437"/>
      <c r="Z351" s="437">
        <v>172.52354400000002</v>
      </c>
      <c r="AA351" s="437">
        <v>172.52354400000002</v>
      </c>
      <c r="AB351" s="437">
        <v>0</v>
      </c>
      <c r="AC351" s="437">
        <v>0</v>
      </c>
      <c r="AD351" s="437"/>
      <c r="AE351" s="437">
        <v>0</v>
      </c>
      <c r="AF351" s="437">
        <f>SUM(AG351:AK351)</f>
        <v>172.524</v>
      </c>
      <c r="AG351" s="530">
        <v>172.524</v>
      </c>
      <c r="AH351" s="437">
        <v>0</v>
      </c>
      <c r="AI351" s="437">
        <v>0</v>
      </c>
      <c r="AJ351" s="437"/>
      <c r="AK351" s="437">
        <v>0</v>
      </c>
      <c r="AL351" s="438"/>
      <c r="AM351" s="429"/>
      <c r="AS351" s="331">
        <f t="shared" si="119"/>
        <v>20.91653500000001</v>
      </c>
      <c r="AT351" s="331">
        <f t="shared" si="120"/>
        <v>172.524</v>
      </c>
      <c r="AU351" s="331">
        <f t="shared" si="121"/>
        <v>0</v>
      </c>
      <c r="AV351" s="331">
        <f t="shared" si="122"/>
        <v>257.91653500000001</v>
      </c>
      <c r="AW351" s="331">
        <f t="shared" si="123"/>
        <v>257.91653500000001</v>
      </c>
    </row>
    <row r="352" spans="1:49" s="365" customFormat="1" ht="30" hidden="1" customHeight="1" outlineLevel="1">
      <c r="A352" s="435"/>
      <c r="B352" s="436" t="s">
        <v>1442</v>
      </c>
      <c r="C352" s="436">
        <v>7512075</v>
      </c>
      <c r="D352" s="435" t="s">
        <v>1424</v>
      </c>
      <c r="E352" s="435" t="s">
        <v>2247</v>
      </c>
      <c r="F352" s="435" t="s">
        <v>1443</v>
      </c>
      <c r="G352" s="435">
        <v>2015</v>
      </c>
      <c r="H352" s="435" t="s">
        <v>1444</v>
      </c>
      <c r="I352" s="437">
        <v>323.44220799999999</v>
      </c>
      <c r="J352" s="437">
        <v>323.44220799999999</v>
      </c>
      <c r="K352" s="437"/>
      <c r="L352" s="437"/>
      <c r="M352" s="437"/>
      <c r="N352" s="495"/>
      <c r="O352" s="437">
        <f t="shared" si="127"/>
        <v>0</v>
      </c>
      <c r="P352" s="437"/>
      <c r="Q352" s="495"/>
      <c r="R352" s="437"/>
      <c r="S352" s="437"/>
      <c r="T352" s="437">
        <v>218</v>
      </c>
      <c r="U352" s="437">
        <v>218</v>
      </c>
      <c r="V352" s="437"/>
      <c r="W352" s="437">
        <v>218</v>
      </c>
      <c r="X352" s="437">
        <v>218</v>
      </c>
      <c r="Y352" s="437"/>
      <c r="Z352" s="437">
        <v>90</v>
      </c>
      <c r="AA352" s="437">
        <v>90</v>
      </c>
      <c r="AB352" s="437">
        <v>0</v>
      </c>
      <c r="AC352" s="437">
        <v>0</v>
      </c>
      <c r="AD352" s="437"/>
      <c r="AE352" s="437">
        <v>0</v>
      </c>
      <c r="AF352" s="437">
        <v>90</v>
      </c>
      <c r="AG352" s="437">
        <v>90</v>
      </c>
      <c r="AH352" s="437">
        <v>0</v>
      </c>
      <c r="AI352" s="437">
        <v>0</v>
      </c>
      <c r="AJ352" s="437"/>
      <c r="AK352" s="437">
        <v>0</v>
      </c>
      <c r="AL352" s="438"/>
      <c r="AM352" s="429"/>
      <c r="AS352" s="331">
        <f t="shared" si="119"/>
        <v>15.442207999999994</v>
      </c>
      <c r="AT352" s="331">
        <f t="shared" si="120"/>
        <v>90</v>
      </c>
      <c r="AU352" s="331">
        <f t="shared" si="121"/>
        <v>0</v>
      </c>
      <c r="AV352" s="331">
        <f t="shared" si="122"/>
        <v>233.44220799999999</v>
      </c>
      <c r="AW352" s="331">
        <f t="shared" si="123"/>
        <v>233.44220799999999</v>
      </c>
    </row>
    <row r="353" spans="1:49" s="365" customFormat="1" ht="30" hidden="1" customHeight="1" outlineLevel="1">
      <c r="A353" s="435"/>
      <c r="B353" s="436" t="s">
        <v>1445</v>
      </c>
      <c r="C353" s="436">
        <v>7512078</v>
      </c>
      <c r="D353" s="435" t="s">
        <v>1424</v>
      </c>
      <c r="E353" s="435" t="s">
        <v>2247</v>
      </c>
      <c r="F353" s="435" t="s">
        <v>1446</v>
      </c>
      <c r="G353" s="435">
        <v>2015</v>
      </c>
      <c r="H353" s="435" t="s">
        <v>1447</v>
      </c>
      <c r="I353" s="437">
        <v>388.03823299999999</v>
      </c>
      <c r="J353" s="437">
        <v>388.03823299999999</v>
      </c>
      <c r="K353" s="437"/>
      <c r="L353" s="437"/>
      <c r="M353" s="437"/>
      <c r="N353" s="495"/>
      <c r="O353" s="437">
        <f t="shared" si="127"/>
        <v>0</v>
      </c>
      <c r="P353" s="437"/>
      <c r="Q353" s="495"/>
      <c r="R353" s="437"/>
      <c r="S353" s="437"/>
      <c r="T353" s="437">
        <v>208</v>
      </c>
      <c r="U353" s="437">
        <v>208</v>
      </c>
      <c r="V353" s="437"/>
      <c r="W353" s="437">
        <v>208</v>
      </c>
      <c r="X353" s="437">
        <v>208</v>
      </c>
      <c r="Y353" s="437"/>
      <c r="Z353" s="437">
        <v>161.56022200000001</v>
      </c>
      <c r="AA353" s="437">
        <v>161.56022200000001</v>
      </c>
      <c r="AB353" s="437">
        <v>0</v>
      </c>
      <c r="AC353" s="437">
        <v>0</v>
      </c>
      <c r="AD353" s="437"/>
      <c r="AE353" s="437">
        <v>0</v>
      </c>
      <c r="AF353" s="437">
        <v>161.56022200000001</v>
      </c>
      <c r="AG353" s="437">
        <v>161.56022200000001</v>
      </c>
      <c r="AH353" s="437">
        <v>0</v>
      </c>
      <c r="AI353" s="437">
        <v>0</v>
      </c>
      <c r="AJ353" s="437"/>
      <c r="AK353" s="437">
        <v>0</v>
      </c>
      <c r="AL353" s="438"/>
      <c r="AM353" s="429"/>
      <c r="AS353" s="331">
        <f t="shared" si="119"/>
        <v>18.478010999999981</v>
      </c>
      <c r="AT353" s="331">
        <f t="shared" si="120"/>
        <v>161.56022200000001</v>
      </c>
      <c r="AU353" s="331">
        <f t="shared" si="121"/>
        <v>0</v>
      </c>
      <c r="AV353" s="331">
        <f t="shared" si="122"/>
        <v>226.47801099999998</v>
      </c>
      <c r="AW353" s="331">
        <f t="shared" si="123"/>
        <v>226.47801099999998</v>
      </c>
    </row>
    <row r="354" spans="1:49" s="365" customFormat="1" ht="30" hidden="1" customHeight="1" outlineLevel="1">
      <c r="A354" s="435"/>
      <c r="B354" s="436" t="s">
        <v>1448</v>
      </c>
      <c r="C354" s="436">
        <v>7541951</v>
      </c>
      <c r="D354" s="435" t="s">
        <v>1449</v>
      </c>
      <c r="E354" s="435" t="s">
        <v>1417</v>
      </c>
      <c r="F354" s="435" t="s">
        <v>1450</v>
      </c>
      <c r="G354" s="435">
        <v>2015</v>
      </c>
      <c r="H354" s="435" t="s">
        <v>1451</v>
      </c>
      <c r="I354" s="437">
        <v>61</v>
      </c>
      <c r="J354" s="437">
        <v>13.87</v>
      </c>
      <c r="K354" s="437"/>
      <c r="L354" s="437"/>
      <c r="M354" s="437">
        <f>I354-J354</f>
        <v>47.13</v>
      </c>
      <c r="N354" s="495"/>
      <c r="O354" s="437">
        <f t="shared" si="127"/>
        <v>0</v>
      </c>
      <c r="P354" s="437"/>
      <c r="Q354" s="495"/>
      <c r="R354" s="437"/>
      <c r="S354" s="437"/>
      <c r="T354" s="437">
        <v>37</v>
      </c>
      <c r="U354" s="437"/>
      <c r="V354" s="437">
        <v>37</v>
      </c>
      <c r="W354" s="437">
        <v>37</v>
      </c>
      <c r="X354" s="437"/>
      <c r="Y354" s="437">
        <v>37</v>
      </c>
      <c r="Z354" s="437">
        <v>13.87</v>
      </c>
      <c r="AA354" s="437">
        <v>13.87</v>
      </c>
      <c r="AB354" s="437">
        <v>0</v>
      </c>
      <c r="AC354" s="437">
        <v>0</v>
      </c>
      <c r="AD354" s="437"/>
      <c r="AE354" s="437">
        <v>0</v>
      </c>
      <c r="AF354" s="437">
        <v>13.87</v>
      </c>
      <c r="AG354" s="437">
        <v>13.87</v>
      </c>
      <c r="AH354" s="437">
        <v>0</v>
      </c>
      <c r="AI354" s="437">
        <v>0</v>
      </c>
      <c r="AJ354" s="437"/>
      <c r="AK354" s="437">
        <v>0</v>
      </c>
      <c r="AL354" s="438"/>
      <c r="AM354" s="429"/>
      <c r="AS354" s="331">
        <f t="shared" si="119"/>
        <v>10.130000000000001</v>
      </c>
      <c r="AT354" s="331">
        <f t="shared" si="120"/>
        <v>13.87</v>
      </c>
      <c r="AU354" s="331">
        <f t="shared" si="121"/>
        <v>0</v>
      </c>
      <c r="AV354" s="331">
        <f t="shared" si="122"/>
        <v>0</v>
      </c>
      <c r="AW354" s="331">
        <f t="shared" si="123"/>
        <v>47.13</v>
      </c>
    </row>
    <row r="355" spans="1:49" s="365" customFormat="1" ht="30" hidden="1" customHeight="1" outlineLevel="1">
      <c r="A355" s="435"/>
      <c r="B355" s="436" t="s">
        <v>1452</v>
      </c>
      <c r="C355" s="436">
        <v>7518015</v>
      </c>
      <c r="D355" s="435" t="s">
        <v>1424</v>
      </c>
      <c r="E355" s="435" t="s">
        <v>2247</v>
      </c>
      <c r="F355" s="435" t="s">
        <v>1453</v>
      </c>
      <c r="G355" s="435">
        <v>2015</v>
      </c>
      <c r="H355" s="435" t="s">
        <v>1454</v>
      </c>
      <c r="I355" s="437">
        <v>535.36203399999999</v>
      </c>
      <c r="J355" s="437">
        <v>535.36203399999999</v>
      </c>
      <c r="K355" s="437"/>
      <c r="L355" s="437"/>
      <c r="M355" s="437"/>
      <c r="N355" s="495"/>
      <c r="O355" s="437">
        <f t="shared" si="127"/>
        <v>0</v>
      </c>
      <c r="P355" s="437"/>
      <c r="Q355" s="495"/>
      <c r="R355" s="437"/>
      <c r="S355" s="437"/>
      <c r="T355" s="437">
        <v>247</v>
      </c>
      <c r="U355" s="437">
        <v>247</v>
      </c>
      <c r="V355" s="437"/>
      <c r="W355" s="437">
        <v>247</v>
      </c>
      <c r="X355" s="437">
        <v>247</v>
      </c>
      <c r="Y355" s="437"/>
      <c r="Z355" s="437">
        <v>236</v>
      </c>
      <c r="AA355" s="437">
        <v>236</v>
      </c>
      <c r="AB355" s="437">
        <v>0</v>
      </c>
      <c r="AC355" s="437">
        <v>0</v>
      </c>
      <c r="AD355" s="437"/>
      <c r="AE355" s="437">
        <v>0</v>
      </c>
      <c r="AF355" s="437">
        <v>236</v>
      </c>
      <c r="AG355" s="437">
        <v>236</v>
      </c>
      <c r="AH355" s="437">
        <v>0</v>
      </c>
      <c r="AI355" s="437">
        <v>0</v>
      </c>
      <c r="AJ355" s="437"/>
      <c r="AK355" s="437">
        <v>0</v>
      </c>
      <c r="AL355" s="438"/>
      <c r="AM355" s="429"/>
      <c r="AS355" s="331">
        <f t="shared" si="119"/>
        <v>52.362033999999994</v>
      </c>
      <c r="AT355" s="331">
        <f t="shared" si="120"/>
        <v>236</v>
      </c>
      <c r="AU355" s="331">
        <f t="shared" si="121"/>
        <v>0</v>
      </c>
      <c r="AV355" s="331">
        <f t="shared" si="122"/>
        <v>299.36203399999999</v>
      </c>
      <c r="AW355" s="331">
        <f t="shared" si="123"/>
        <v>299.36203399999999</v>
      </c>
    </row>
    <row r="356" spans="1:49" s="365" customFormat="1" ht="30" hidden="1" customHeight="1" outlineLevel="1">
      <c r="A356" s="435"/>
      <c r="B356" s="436" t="s">
        <v>1455</v>
      </c>
      <c r="C356" s="436">
        <v>7514997</v>
      </c>
      <c r="D356" s="435" t="s">
        <v>1424</v>
      </c>
      <c r="E356" s="435" t="s">
        <v>2246</v>
      </c>
      <c r="F356" s="435" t="s">
        <v>1456</v>
      </c>
      <c r="G356" s="435">
        <v>2015</v>
      </c>
      <c r="H356" s="435" t="s">
        <v>1457</v>
      </c>
      <c r="I356" s="437">
        <v>471.06299999999999</v>
      </c>
      <c r="J356" s="437">
        <v>471.06299999999999</v>
      </c>
      <c r="K356" s="437"/>
      <c r="L356" s="437"/>
      <c r="M356" s="437"/>
      <c r="N356" s="495"/>
      <c r="O356" s="437">
        <f t="shared" si="127"/>
        <v>0</v>
      </c>
      <c r="P356" s="437"/>
      <c r="Q356" s="495"/>
      <c r="R356" s="437"/>
      <c r="S356" s="437"/>
      <c r="T356" s="437">
        <v>208</v>
      </c>
      <c r="U356" s="437">
        <v>208</v>
      </c>
      <c r="V356" s="437"/>
      <c r="W356" s="437">
        <v>208</v>
      </c>
      <c r="X356" s="437">
        <v>208</v>
      </c>
      <c r="Y356" s="437"/>
      <c r="Z356" s="437">
        <v>189</v>
      </c>
      <c r="AA356" s="437">
        <v>189</v>
      </c>
      <c r="AB356" s="437">
        <v>0</v>
      </c>
      <c r="AC356" s="437">
        <v>0</v>
      </c>
      <c r="AD356" s="437"/>
      <c r="AE356" s="437">
        <v>0</v>
      </c>
      <c r="AF356" s="437">
        <v>189</v>
      </c>
      <c r="AG356" s="437">
        <v>189</v>
      </c>
      <c r="AH356" s="437">
        <v>0</v>
      </c>
      <c r="AI356" s="437">
        <v>0</v>
      </c>
      <c r="AJ356" s="437"/>
      <c r="AK356" s="437">
        <v>0</v>
      </c>
      <c r="AL356" s="438"/>
      <c r="AM356" s="429"/>
      <c r="AS356" s="331">
        <f t="shared" si="119"/>
        <v>74.062999999999988</v>
      </c>
      <c r="AT356" s="331">
        <f t="shared" si="120"/>
        <v>189</v>
      </c>
      <c r="AU356" s="331">
        <f t="shared" si="121"/>
        <v>0</v>
      </c>
      <c r="AV356" s="331">
        <f t="shared" si="122"/>
        <v>282.06299999999999</v>
      </c>
      <c r="AW356" s="331">
        <f t="shared" si="123"/>
        <v>282.06299999999999</v>
      </c>
    </row>
    <row r="357" spans="1:49" s="365" customFormat="1" ht="30" hidden="1" customHeight="1" outlineLevel="1">
      <c r="A357" s="435"/>
      <c r="B357" s="436" t="s">
        <v>1458</v>
      </c>
      <c r="C357" s="436">
        <v>7517928</v>
      </c>
      <c r="D357" s="435" t="s">
        <v>1424</v>
      </c>
      <c r="E357" s="435" t="s">
        <v>2246</v>
      </c>
      <c r="F357" s="435" t="s">
        <v>1459</v>
      </c>
      <c r="G357" s="435">
        <v>2015</v>
      </c>
      <c r="H357" s="435" t="s">
        <v>1460</v>
      </c>
      <c r="I357" s="437">
        <v>622.46400000000006</v>
      </c>
      <c r="J357" s="437">
        <v>622.46400000000006</v>
      </c>
      <c r="K357" s="437"/>
      <c r="L357" s="437"/>
      <c r="M357" s="437"/>
      <c r="N357" s="495"/>
      <c r="O357" s="437">
        <f t="shared" si="127"/>
        <v>0</v>
      </c>
      <c r="P357" s="437"/>
      <c r="Q357" s="495"/>
      <c r="R357" s="437"/>
      <c r="S357" s="437"/>
      <c r="T357" s="437">
        <v>208</v>
      </c>
      <c r="U357" s="437">
        <v>208</v>
      </c>
      <c r="V357" s="437"/>
      <c r="W357" s="437">
        <v>208</v>
      </c>
      <c r="X357" s="437">
        <v>208</v>
      </c>
      <c r="Y357" s="437"/>
      <c r="Z357" s="437">
        <v>204</v>
      </c>
      <c r="AA357" s="437">
        <v>204</v>
      </c>
      <c r="AB357" s="437">
        <v>0</v>
      </c>
      <c r="AC357" s="437">
        <v>0</v>
      </c>
      <c r="AD357" s="437"/>
      <c r="AE357" s="437">
        <v>0</v>
      </c>
      <c r="AF357" s="437">
        <v>204</v>
      </c>
      <c r="AG357" s="437">
        <v>204</v>
      </c>
      <c r="AH357" s="437">
        <v>0</v>
      </c>
      <c r="AI357" s="437">
        <v>0</v>
      </c>
      <c r="AJ357" s="437"/>
      <c r="AK357" s="437">
        <v>0</v>
      </c>
      <c r="AL357" s="438"/>
      <c r="AM357" s="429"/>
      <c r="AS357" s="331">
        <f t="shared" si="119"/>
        <v>210.46400000000006</v>
      </c>
      <c r="AT357" s="331">
        <f t="shared" si="120"/>
        <v>204</v>
      </c>
      <c r="AU357" s="331">
        <f t="shared" si="121"/>
        <v>0</v>
      </c>
      <c r="AV357" s="331">
        <f t="shared" si="122"/>
        <v>418.46400000000006</v>
      </c>
      <c r="AW357" s="331">
        <f t="shared" si="123"/>
        <v>418.46400000000006</v>
      </c>
    </row>
    <row r="358" spans="1:49" s="365" customFormat="1" ht="30" hidden="1" customHeight="1" outlineLevel="1">
      <c r="A358" s="435"/>
      <c r="B358" s="436" t="s">
        <v>1461</v>
      </c>
      <c r="C358" s="436" t="s">
        <v>1462</v>
      </c>
      <c r="D358" s="435" t="s">
        <v>1424</v>
      </c>
      <c r="E358" s="435" t="s">
        <v>1417</v>
      </c>
      <c r="F358" s="435" t="s">
        <v>1463</v>
      </c>
      <c r="G358" s="435">
        <v>2015</v>
      </c>
      <c r="H358" s="435" t="s">
        <v>1464</v>
      </c>
      <c r="I358" s="437">
        <v>1102.7789110000001</v>
      </c>
      <c r="J358" s="437">
        <v>1102.7789110000001</v>
      </c>
      <c r="K358" s="437"/>
      <c r="L358" s="437"/>
      <c r="M358" s="437"/>
      <c r="N358" s="495"/>
      <c r="O358" s="437">
        <f t="shared" si="127"/>
        <v>0</v>
      </c>
      <c r="P358" s="437"/>
      <c r="Q358" s="495"/>
      <c r="R358" s="437"/>
      <c r="S358" s="437"/>
      <c r="T358" s="437">
        <v>615</v>
      </c>
      <c r="U358" s="437">
        <v>615</v>
      </c>
      <c r="V358" s="437"/>
      <c r="W358" s="437">
        <v>615</v>
      </c>
      <c r="X358" s="437">
        <v>615</v>
      </c>
      <c r="Y358" s="437"/>
      <c r="Z358" s="437">
        <v>358</v>
      </c>
      <c r="AA358" s="437">
        <v>358</v>
      </c>
      <c r="AB358" s="437">
        <v>0</v>
      </c>
      <c r="AC358" s="437">
        <v>0</v>
      </c>
      <c r="AD358" s="437"/>
      <c r="AE358" s="437">
        <v>0</v>
      </c>
      <c r="AF358" s="437">
        <v>358</v>
      </c>
      <c r="AG358" s="437">
        <v>358</v>
      </c>
      <c r="AH358" s="437">
        <v>0</v>
      </c>
      <c r="AI358" s="437">
        <v>0</v>
      </c>
      <c r="AJ358" s="437"/>
      <c r="AK358" s="437">
        <v>0</v>
      </c>
      <c r="AL358" s="438"/>
      <c r="AM358" s="429"/>
      <c r="AS358" s="331">
        <f t="shared" si="119"/>
        <v>129.77891100000011</v>
      </c>
      <c r="AT358" s="331">
        <f t="shared" si="120"/>
        <v>358</v>
      </c>
      <c r="AU358" s="331">
        <f t="shared" si="121"/>
        <v>0</v>
      </c>
      <c r="AV358" s="331">
        <f t="shared" si="122"/>
        <v>744.77891100000011</v>
      </c>
      <c r="AW358" s="331">
        <f t="shared" si="123"/>
        <v>744.77891100000011</v>
      </c>
    </row>
    <row r="359" spans="1:49" s="365" customFormat="1" ht="30" hidden="1" customHeight="1" outlineLevel="1">
      <c r="A359" s="435"/>
      <c r="B359" s="436" t="s">
        <v>1465</v>
      </c>
      <c r="C359" s="436" t="s">
        <v>1466</v>
      </c>
      <c r="D359" s="435" t="s">
        <v>1424</v>
      </c>
      <c r="E359" s="435" t="s">
        <v>1417</v>
      </c>
      <c r="F359" s="435" t="s">
        <v>1467</v>
      </c>
      <c r="G359" s="435">
        <v>2015</v>
      </c>
      <c r="H359" s="435" t="s">
        <v>1468</v>
      </c>
      <c r="I359" s="437">
        <v>541.05886099999998</v>
      </c>
      <c r="J359" s="437">
        <v>541.05886099999998</v>
      </c>
      <c r="K359" s="437"/>
      <c r="L359" s="437"/>
      <c r="M359" s="437"/>
      <c r="N359" s="495"/>
      <c r="O359" s="437">
        <f t="shared" si="127"/>
        <v>0</v>
      </c>
      <c r="P359" s="437"/>
      <c r="Q359" s="495"/>
      <c r="R359" s="437"/>
      <c r="S359" s="437"/>
      <c r="T359" s="437">
        <v>208</v>
      </c>
      <c r="U359" s="437">
        <v>208</v>
      </c>
      <c r="V359" s="437"/>
      <c r="W359" s="437">
        <v>208</v>
      </c>
      <c r="X359" s="437">
        <v>208</v>
      </c>
      <c r="Y359" s="437"/>
      <c r="Z359" s="437">
        <v>265</v>
      </c>
      <c r="AA359" s="437">
        <v>265</v>
      </c>
      <c r="AB359" s="437">
        <v>0</v>
      </c>
      <c r="AC359" s="437">
        <v>0</v>
      </c>
      <c r="AD359" s="437"/>
      <c r="AE359" s="437">
        <v>0</v>
      </c>
      <c r="AF359" s="437">
        <f>SUM(AG359:AK359)</f>
        <v>265.89999999999998</v>
      </c>
      <c r="AG359" s="437">
        <f>265+0.9</f>
        <v>265.89999999999998</v>
      </c>
      <c r="AH359" s="437">
        <v>0</v>
      </c>
      <c r="AI359" s="437">
        <v>0</v>
      </c>
      <c r="AJ359" s="437"/>
      <c r="AK359" s="437">
        <v>0</v>
      </c>
      <c r="AL359" s="438"/>
      <c r="AM359" s="429"/>
      <c r="AS359" s="331">
        <f t="shared" si="119"/>
        <v>67.158861000000002</v>
      </c>
      <c r="AT359" s="331">
        <f t="shared" si="120"/>
        <v>265.89999999999998</v>
      </c>
      <c r="AU359" s="331">
        <f t="shared" si="121"/>
        <v>0</v>
      </c>
      <c r="AV359" s="331">
        <f t="shared" si="122"/>
        <v>275.158861</v>
      </c>
      <c r="AW359" s="331">
        <f t="shared" si="123"/>
        <v>275.158861</v>
      </c>
    </row>
    <row r="360" spans="1:49" s="365" customFormat="1" ht="30" hidden="1" customHeight="1" outlineLevel="1">
      <c r="A360" s="435"/>
      <c r="B360" s="436" t="s">
        <v>1469</v>
      </c>
      <c r="C360" s="436">
        <v>7518014</v>
      </c>
      <c r="D360" s="435" t="s">
        <v>1424</v>
      </c>
      <c r="E360" s="435" t="s">
        <v>2249</v>
      </c>
      <c r="F360" s="435" t="s">
        <v>1470</v>
      </c>
      <c r="G360" s="435">
        <v>2015</v>
      </c>
      <c r="H360" s="435" t="s">
        <v>1471</v>
      </c>
      <c r="I360" s="437">
        <v>594.04662699999994</v>
      </c>
      <c r="J360" s="437">
        <v>594.04662699999994</v>
      </c>
      <c r="K360" s="437"/>
      <c r="L360" s="437"/>
      <c r="M360" s="437"/>
      <c r="N360" s="495"/>
      <c r="O360" s="437">
        <f t="shared" si="127"/>
        <v>0</v>
      </c>
      <c r="P360" s="437"/>
      <c r="Q360" s="495"/>
      <c r="R360" s="437"/>
      <c r="S360" s="437"/>
      <c r="T360" s="437">
        <v>208</v>
      </c>
      <c r="U360" s="437">
        <v>208</v>
      </c>
      <c r="V360" s="437"/>
      <c r="W360" s="437">
        <v>208</v>
      </c>
      <c r="X360" s="437">
        <v>208</v>
      </c>
      <c r="Y360" s="437"/>
      <c r="Z360" s="437">
        <v>342</v>
      </c>
      <c r="AA360" s="437">
        <v>342</v>
      </c>
      <c r="AB360" s="437">
        <v>0</v>
      </c>
      <c r="AC360" s="437">
        <v>0</v>
      </c>
      <c r="AD360" s="437"/>
      <c r="AE360" s="437">
        <v>0</v>
      </c>
      <c r="AF360" s="437">
        <v>342</v>
      </c>
      <c r="AG360" s="437">
        <v>342</v>
      </c>
      <c r="AH360" s="437">
        <v>0</v>
      </c>
      <c r="AI360" s="437">
        <v>0</v>
      </c>
      <c r="AJ360" s="437"/>
      <c r="AK360" s="437">
        <v>0</v>
      </c>
      <c r="AL360" s="438"/>
      <c r="AM360" s="429"/>
      <c r="AS360" s="331">
        <f t="shared" si="119"/>
        <v>44.046626999999944</v>
      </c>
      <c r="AT360" s="331">
        <f t="shared" si="120"/>
        <v>342</v>
      </c>
      <c r="AU360" s="331">
        <f t="shared" si="121"/>
        <v>0</v>
      </c>
      <c r="AV360" s="331">
        <f t="shared" si="122"/>
        <v>252.04662699999994</v>
      </c>
      <c r="AW360" s="331">
        <f t="shared" si="123"/>
        <v>252.04662699999994</v>
      </c>
    </row>
    <row r="361" spans="1:49" s="365" customFormat="1" ht="30" hidden="1" customHeight="1" outlineLevel="1">
      <c r="A361" s="430" t="s">
        <v>1472</v>
      </c>
      <c r="B361" s="431" t="s">
        <v>2342</v>
      </c>
      <c r="C361" s="431"/>
      <c r="D361" s="430"/>
      <c r="E361" s="430"/>
      <c r="F361" s="430"/>
      <c r="G361" s="430"/>
      <c r="H361" s="430"/>
      <c r="I361" s="432">
        <f>I363</f>
        <v>6954.6418039999999</v>
      </c>
      <c r="J361" s="432">
        <f>J363</f>
        <v>3770.9689499999999</v>
      </c>
      <c r="K361" s="432">
        <f>K363</f>
        <v>0</v>
      </c>
      <c r="L361" s="432">
        <f>L363</f>
        <v>0</v>
      </c>
      <c r="M361" s="432">
        <f>M363</f>
        <v>3183.6728539999999</v>
      </c>
      <c r="N361" s="495"/>
      <c r="O361" s="432">
        <f>O363</f>
        <v>0</v>
      </c>
      <c r="P361" s="432">
        <f>P363</f>
        <v>0</v>
      </c>
      <c r="Q361" s="495"/>
      <c r="R361" s="432">
        <f t="shared" ref="R361:AC361" si="128">R363</f>
        <v>0</v>
      </c>
      <c r="S361" s="432">
        <f t="shared" si="128"/>
        <v>0</v>
      </c>
      <c r="T361" s="432">
        <f t="shared" si="128"/>
        <v>722</v>
      </c>
      <c r="U361" s="432">
        <f t="shared" si="128"/>
        <v>722</v>
      </c>
      <c r="V361" s="432">
        <f t="shared" si="128"/>
        <v>0</v>
      </c>
      <c r="W361" s="432">
        <f t="shared" si="128"/>
        <v>722</v>
      </c>
      <c r="X361" s="432">
        <f t="shared" si="128"/>
        <v>722</v>
      </c>
      <c r="Y361" s="432">
        <f t="shared" si="128"/>
        <v>0</v>
      </c>
      <c r="Z361" s="432">
        <f t="shared" si="128"/>
        <v>2603.3870000000002</v>
      </c>
      <c r="AA361" s="432">
        <f t="shared" si="128"/>
        <v>2603.3870000000002</v>
      </c>
      <c r="AB361" s="432">
        <f t="shared" si="128"/>
        <v>0</v>
      </c>
      <c r="AC361" s="432">
        <f t="shared" si="128"/>
        <v>0</v>
      </c>
      <c r="AD361" s="432"/>
      <c r="AE361" s="432">
        <f>AE363</f>
        <v>0</v>
      </c>
      <c r="AF361" s="432">
        <f>AF363</f>
        <v>2603.44</v>
      </c>
      <c r="AG361" s="432">
        <f>AG363</f>
        <v>2603.44</v>
      </c>
      <c r="AH361" s="432">
        <f>AH363</f>
        <v>0</v>
      </c>
      <c r="AI361" s="432">
        <f>AI363</f>
        <v>0</v>
      </c>
      <c r="AJ361" s="432"/>
      <c r="AK361" s="432">
        <f>AK363</f>
        <v>0</v>
      </c>
      <c r="AL361" s="433"/>
      <c r="AM361" s="429"/>
      <c r="AS361" s="331">
        <f t="shared" si="119"/>
        <v>3629.2018039999998</v>
      </c>
      <c r="AT361" s="331">
        <f t="shared" si="120"/>
        <v>2603.44</v>
      </c>
      <c r="AU361" s="331">
        <f t="shared" si="121"/>
        <v>0</v>
      </c>
      <c r="AV361" s="331">
        <f t="shared" si="122"/>
        <v>1167.5289499999999</v>
      </c>
      <c r="AW361" s="331">
        <f t="shared" si="123"/>
        <v>4351.2018040000003</v>
      </c>
    </row>
    <row r="362" spans="1:49" s="365" customFormat="1" ht="30" hidden="1" customHeight="1" outlineLevel="1">
      <c r="A362" s="439"/>
      <c r="B362" s="440" t="s">
        <v>1889</v>
      </c>
      <c r="C362" s="440"/>
      <c r="D362" s="439"/>
      <c r="E362" s="439"/>
      <c r="F362" s="439"/>
      <c r="G362" s="439"/>
      <c r="H362" s="439"/>
      <c r="I362" s="437"/>
      <c r="J362" s="437"/>
      <c r="K362" s="437"/>
      <c r="L362" s="437"/>
      <c r="M362" s="437"/>
      <c r="N362" s="495"/>
      <c r="O362" s="437"/>
      <c r="P362" s="437"/>
      <c r="Q362" s="495"/>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8"/>
      <c r="AM362" s="429"/>
      <c r="AS362" s="331">
        <f t="shared" si="119"/>
        <v>0</v>
      </c>
      <c r="AT362" s="331">
        <f t="shared" si="120"/>
        <v>0</v>
      </c>
      <c r="AU362" s="331">
        <f t="shared" si="121"/>
        <v>0</v>
      </c>
      <c r="AV362" s="331">
        <f t="shared" si="122"/>
        <v>0</v>
      </c>
      <c r="AW362" s="331">
        <f t="shared" si="123"/>
        <v>0</v>
      </c>
    </row>
    <row r="363" spans="1:49" s="365" customFormat="1" ht="30" hidden="1" customHeight="1" outlineLevel="1">
      <c r="A363" s="430"/>
      <c r="B363" s="431" t="s">
        <v>1473</v>
      </c>
      <c r="C363" s="431"/>
      <c r="D363" s="430"/>
      <c r="E363" s="430"/>
      <c r="F363" s="430"/>
      <c r="G363" s="430"/>
      <c r="H363" s="430"/>
      <c r="I363" s="432">
        <f>SUM(I364:I368)</f>
        <v>6954.6418039999999</v>
      </c>
      <c r="J363" s="432">
        <f>SUM(J364:J368)</f>
        <v>3770.9689499999999</v>
      </c>
      <c r="K363" s="432">
        <f>SUM(K364:K368)</f>
        <v>0</v>
      </c>
      <c r="L363" s="432">
        <f>SUM(L364:L368)</f>
        <v>0</v>
      </c>
      <c r="M363" s="432">
        <f>SUM(M364:M368)</f>
        <v>3183.6728539999999</v>
      </c>
      <c r="N363" s="495"/>
      <c r="O363" s="432">
        <f>SUM(O364:O368)</f>
        <v>0</v>
      </c>
      <c r="P363" s="432">
        <f>SUM(P364:P368)</f>
        <v>0</v>
      </c>
      <c r="Q363" s="495"/>
      <c r="R363" s="432">
        <f t="shared" ref="R363:AK363" si="129">SUM(R364:R368)</f>
        <v>0</v>
      </c>
      <c r="S363" s="432">
        <f t="shared" si="129"/>
        <v>0</v>
      </c>
      <c r="T363" s="432">
        <f t="shared" si="129"/>
        <v>722</v>
      </c>
      <c r="U363" s="432">
        <f t="shared" si="129"/>
        <v>722</v>
      </c>
      <c r="V363" s="432">
        <f t="shared" si="129"/>
        <v>0</v>
      </c>
      <c r="W363" s="432">
        <f t="shared" si="129"/>
        <v>722</v>
      </c>
      <c r="X363" s="432">
        <f t="shared" si="129"/>
        <v>722</v>
      </c>
      <c r="Y363" s="432">
        <f t="shared" si="129"/>
        <v>0</v>
      </c>
      <c r="Z363" s="432">
        <f t="shared" si="129"/>
        <v>2603.3870000000002</v>
      </c>
      <c r="AA363" s="432">
        <f t="shared" si="129"/>
        <v>2603.3870000000002</v>
      </c>
      <c r="AB363" s="432">
        <f t="shared" si="129"/>
        <v>0</v>
      </c>
      <c r="AC363" s="432">
        <f t="shared" si="129"/>
        <v>0</v>
      </c>
      <c r="AD363" s="432">
        <f t="shared" si="129"/>
        <v>0</v>
      </c>
      <c r="AE363" s="432">
        <f t="shared" si="129"/>
        <v>0</v>
      </c>
      <c r="AF363" s="432">
        <f t="shared" si="129"/>
        <v>2603.44</v>
      </c>
      <c r="AG363" s="432">
        <f t="shared" si="129"/>
        <v>2603.44</v>
      </c>
      <c r="AH363" s="432">
        <f t="shared" si="129"/>
        <v>0</v>
      </c>
      <c r="AI363" s="432">
        <f t="shared" si="129"/>
        <v>0</v>
      </c>
      <c r="AJ363" s="432">
        <f t="shared" si="129"/>
        <v>0</v>
      </c>
      <c r="AK363" s="432">
        <f t="shared" si="129"/>
        <v>0</v>
      </c>
      <c r="AL363" s="433"/>
      <c r="AM363" s="429"/>
      <c r="AS363" s="331">
        <f t="shared" si="119"/>
        <v>3629.2018039999998</v>
      </c>
      <c r="AT363" s="331">
        <f t="shared" si="120"/>
        <v>2603.44</v>
      </c>
      <c r="AU363" s="331">
        <f t="shared" si="121"/>
        <v>0</v>
      </c>
      <c r="AV363" s="331">
        <f t="shared" si="122"/>
        <v>1167.5289499999999</v>
      </c>
      <c r="AW363" s="331">
        <f t="shared" si="123"/>
        <v>4351.2018040000003</v>
      </c>
    </row>
    <row r="364" spans="1:49" s="365" customFormat="1" ht="30" hidden="1" customHeight="1" outlineLevel="1">
      <c r="A364" s="435"/>
      <c r="B364" s="436" t="s">
        <v>1474</v>
      </c>
      <c r="C364" s="436">
        <v>7542222</v>
      </c>
      <c r="D364" s="435" t="s">
        <v>1412</v>
      </c>
      <c r="E364" s="435" t="s">
        <v>2247</v>
      </c>
      <c r="F364" s="435" t="s">
        <v>1475</v>
      </c>
      <c r="G364" s="435" t="s">
        <v>1476</v>
      </c>
      <c r="H364" s="435" t="s">
        <v>1477</v>
      </c>
      <c r="I364" s="437">
        <v>526</v>
      </c>
      <c r="J364" s="437">
        <v>74</v>
      </c>
      <c r="K364" s="437"/>
      <c r="L364" s="437"/>
      <c r="M364" s="437">
        <f>I364-J364</f>
        <v>452</v>
      </c>
      <c r="N364" s="495"/>
      <c r="O364" s="437"/>
      <c r="P364" s="437"/>
      <c r="Q364" s="495"/>
      <c r="R364" s="437"/>
      <c r="S364" s="437"/>
      <c r="T364" s="437"/>
      <c r="U364" s="437"/>
      <c r="V364" s="437"/>
      <c r="W364" s="437"/>
      <c r="X364" s="437"/>
      <c r="Y364" s="437"/>
      <c r="Z364" s="437">
        <v>74.44</v>
      </c>
      <c r="AA364" s="437">
        <v>74.44</v>
      </c>
      <c r="AB364" s="437">
        <v>0</v>
      </c>
      <c r="AC364" s="437">
        <v>0</v>
      </c>
      <c r="AD364" s="437"/>
      <c r="AE364" s="437">
        <v>0</v>
      </c>
      <c r="AF364" s="437">
        <v>74.44</v>
      </c>
      <c r="AG364" s="437">
        <v>74.44</v>
      </c>
      <c r="AH364" s="437">
        <v>0</v>
      </c>
      <c r="AI364" s="437">
        <v>0</v>
      </c>
      <c r="AJ364" s="437"/>
      <c r="AK364" s="437">
        <v>0</v>
      </c>
      <c r="AL364" s="438"/>
      <c r="AM364" s="429"/>
      <c r="AS364" s="331">
        <f t="shared" si="119"/>
        <v>451.56</v>
      </c>
      <c r="AT364" s="331">
        <f t="shared" si="120"/>
        <v>74.44</v>
      </c>
      <c r="AU364" s="331">
        <f t="shared" si="121"/>
        <v>0</v>
      </c>
      <c r="AV364" s="331">
        <f t="shared" si="122"/>
        <v>-0.43999999999999773</v>
      </c>
      <c r="AW364" s="331">
        <f t="shared" si="123"/>
        <v>451.56</v>
      </c>
    </row>
    <row r="365" spans="1:49" s="365" customFormat="1" ht="30" hidden="1" customHeight="1" outlineLevel="1">
      <c r="A365" s="435"/>
      <c r="B365" s="436" t="s">
        <v>1478</v>
      </c>
      <c r="C365" s="436">
        <v>7518011</v>
      </c>
      <c r="D365" s="435" t="s">
        <v>1424</v>
      </c>
      <c r="E365" s="435" t="s">
        <v>1479</v>
      </c>
      <c r="F365" s="435" t="s">
        <v>1480</v>
      </c>
      <c r="G365" s="435" t="s">
        <v>1476</v>
      </c>
      <c r="H365" s="435" t="s">
        <v>1481</v>
      </c>
      <c r="I365" s="437">
        <v>785.96799999999996</v>
      </c>
      <c r="J365" s="437">
        <v>785.96799999999996</v>
      </c>
      <c r="K365" s="437"/>
      <c r="L365" s="437"/>
      <c r="M365" s="437"/>
      <c r="N365" s="495"/>
      <c r="O365" s="437"/>
      <c r="P365" s="437"/>
      <c r="Q365" s="495"/>
      <c r="R365" s="437"/>
      <c r="S365" s="437"/>
      <c r="T365" s="437">
        <v>217</v>
      </c>
      <c r="U365" s="437">
        <v>217</v>
      </c>
      <c r="V365" s="437"/>
      <c r="W365" s="437">
        <v>217</v>
      </c>
      <c r="X365" s="437">
        <v>217</v>
      </c>
      <c r="Y365" s="437"/>
      <c r="Z365" s="437">
        <v>204</v>
      </c>
      <c r="AA365" s="437">
        <v>204</v>
      </c>
      <c r="AB365" s="437">
        <v>0</v>
      </c>
      <c r="AC365" s="437">
        <v>0</v>
      </c>
      <c r="AD365" s="437"/>
      <c r="AE365" s="437">
        <v>0</v>
      </c>
      <c r="AF365" s="437">
        <v>204</v>
      </c>
      <c r="AG365" s="437">
        <v>204</v>
      </c>
      <c r="AH365" s="437">
        <v>0</v>
      </c>
      <c r="AI365" s="437">
        <v>0</v>
      </c>
      <c r="AJ365" s="437"/>
      <c r="AK365" s="437">
        <v>0</v>
      </c>
      <c r="AL365" s="438"/>
      <c r="AM365" s="429"/>
      <c r="AS365" s="331">
        <f t="shared" si="119"/>
        <v>364.96799999999996</v>
      </c>
      <c r="AT365" s="331">
        <f t="shared" si="120"/>
        <v>204</v>
      </c>
      <c r="AU365" s="331">
        <f t="shared" si="121"/>
        <v>0</v>
      </c>
      <c r="AV365" s="331">
        <f t="shared" si="122"/>
        <v>581.96799999999996</v>
      </c>
      <c r="AW365" s="331">
        <f t="shared" si="123"/>
        <v>581.96799999999996</v>
      </c>
    </row>
    <row r="366" spans="1:49" s="365" customFormat="1" ht="30" hidden="1" customHeight="1" outlineLevel="1">
      <c r="A366" s="435"/>
      <c r="B366" s="436" t="s">
        <v>1482</v>
      </c>
      <c r="C366" s="436">
        <v>7518008</v>
      </c>
      <c r="D366" s="435" t="s">
        <v>1424</v>
      </c>
      <c r="E366" s="435" t="s">
        <v>1483</v>
      </c>
      <c r="F366" s="435" t="s">
        <v>1484</v>
      </c>
      <c r="G366" s="435" t="s">
        <v>1476</v>
      </c>
      <c r="H366" s="435" t="s">
        <v>1485</v>
      </c>
      <c r="I366" s="437">
        <v>1963.8648539999999</v>
      </c>
      <c r="J366" s="437">
        <v>1870.145</v>
      </c>
      <c r="K366" s="437"/>
      <c r="L366" s="437"/>
      <c r="M366" s="437">
        <f>I366-J366</f>
        <v>93.719853999999941</v>
      </c>
      <c r="N366" s="495"/>
      <c r="O366" s="437"/>
      <c r="P366" s="437"/>
      <c r="Q366" s="495"/>
      <c r="R366" s="437"/>
      <c r="S366" s="437"/>
      <c r="T366" s="437">
        <v>492</v>
      </c>
      <c r="U366" s="437">
        <v>492</v>
      </c>
      <c r="V366" s="437"/>
      <c r="W366" s="437">
        <v>492</v>
      </c>
      <c r="X366" s="437">
        <v>492</v>
      </c>
      <c r="Y366" s="437"/>
      <c r="Z366" s="437">
        <v>1323</v>
      </c>
      <c r="AA366" s="437">
        <v>1323</v>
      </c>
      <c r="AB366" s="437">
        <v>0</v>
      </c>
      <c r="AC366" s="437">
        <v>0</v>
      </c>
      <c r="AD366" s="437"/>
      <c r="AE366" s="437">
        <v>0</v>
      </c>
      <c r="AF366" s="437">
        <v>1323</v>
      </c>
      <c r="AG366" s="437">
        <v>1323</v>
      </c>
      <c r="AH366" s="437">
        <v>0</v>
      </c>
      <c r="AI366" s="437">
        <v>0</v>
      </c>
      <c r="AJ366" s="437"/>
      <c r="AK366" s="437">
        <v>0</v>
      </c>
      <c r="AL366" s="438"/>
      <c r="AM366" s="429"/>
      <c r="AS366" s="331">
        <f t="shared" si="119"/>
        <v>148.86485399999992</v>
      </c>
      <c r="AT366" s="331">
        <f t="shared" si="120"/>
        <v>1323</v>
      </c>
      <c r="AU366" s="331">
        <f t="shared" si="121"/>
        <v>0</v>
      </c>
      <c r="AV366" s="331">
        <f t="shared" si="122"/>
        <v>547.14499999999998</v>
      </c>
      <c r="AW366" s="331">
        <f t="shared" si="123"/>
        <v>640.86485399999992</v>
      </c>
    </row>
    <row r="367" spans="1:49" s="365" customFormat="1" ht="30" hidden="1" customHeight="1" outlineLevel="1">
      <c r="A367" s="435"/>
      <c r="B367" s="436" t="s">
        <v>1486</v>
      </c>
      <c r="C367" s="436">
        <v>7533753</v>
      </c>
      <c r="D367" s="435" t="s">
        <v>1424</v>
      </c>
      <c r="E367" s="435" t="s">
        <v>2247</v>
      </c>
      <c r="F367" s="435" t="s">
        <v>1487</v>
      </c>
      <c r="G367" s="435">
        <v>2016</v>
      </c>
      <c r="H367" s="435" t="s">
        <v>1488</v>
      </c>
      <c r="I367" s="437">
        <v>337.90895</v>
      </c>
      <c r="J367" s="437">
        <v>337.90895</v>
      </c>
      <c r="K367" s="437"/>
      <c r="L367" s="437"/>
      <c r="M367" s="437"/>
      <c r="N367" s="495"/>
      <c r="O367" s="437"/>
      <c r="P367" s="437"/>
      <c r="Q367" s="495"/>
      <c r="R367" s="437"/>
      <c r="S367" s="437"/>
      <c r="T367" s="437">
        <v>13</v>
      </c>
      <c r="U367" s="437">
        <v>13</v>
      </c>
      <c r="V367" s="437"/>
      <c r="W367" s="437">
        <v>13</v>
      </c>
      <c r="X367" s="437">
        <v>13</v>
      </c>
      <c r="Y367" s="437"/>
      <c r="Z367" s="437">
        <v>299</v>
      </c>
      <c r="AA367" s="437">
        <v>299</v>
      </c>
      <c r="AB367" s="437">
        <v>0</v>
      </c>
      <c r="AC367" s="437">
        <v>0</v>
      </c>
      <c r="AD367" s="437"/>
      <c r="AE367" s="437">
        <v>0</v>
      </c>
      <c r="AF367" s="437">
        <v>299</v>
      </c>
      <c r="AG367" s="437">
        <v>299</v>
      </c>
      <c r="AH367" s="437">
        <v>0</v>
      </c>
      <c r="AI367" s="437">
        <v>0</v>
      </c>
      <c r="AJ367" s="437"/>
      <c r="AK367" s="437">
        <v>0</v>
      </c>
      <c r="AL367" s="438"/>
      <c r="AM367" s="429"/>
      <c r="AS367" s="331">
        <f t="shared" si="119"/>
        <v>25.908950000000004</v>
      </c>
      <c r="AT367" s="331">
        <f t="shared" si="120"/>
        <v>299</v>
      </c>
      <c r="AU367" s="331">
        <f t="shared" si="121"/>
        <v>0</v>
      </c>
      <c r="AV367" s="331">
        <f t="shared" si="122"/>
        <v>38.908950000000004</v>
      </c>
      <c r="AW367" s="331">
        <f t="shared" si="123"/>
        <v>38.908950000000004</v>
      </c>
    </row>
    <row r="368" spans="1:49" s="365" customFormat="1" ht="30" hidden="1" customHeight="1" outlineLevel="1">
      <c r="A368" s="435"/>
      <c r="B368" s="436" t="s">
        <v>1489</v>
      </c>
      <c r="C368" s="436">
        <v>7483408</v>
      </c>
      <c r="D368" s="435" t="s">
        <v>1420</v>
      </c>
      <c r="E368" s="435" t="s">
        <v>1490</v>
      </c>
      <c r="F368" s="435" t="s">
        <v>1491</v>
      </c>
      <c r="G368" s="435" t="s">
        <v>1476</v>
      </c>
      <c r="H368" s="435" t="s">
        <v>1492</v>
      </c>
      <c r="I368" s="437">
        <v>3340.9</v>
      </c>
      <c r="J368" s="437">
        <v>702.947</v>
      </c>
      <c r="K368" s="437"/>
      <c r="L368" s="437"/>
      <c r="M368" s="437">
        <v>2637.953</v>
      </c>
      <c r="N368" s="495"/>
      <c r="O368" s="437">
        <f>SUM(P368:S368)</f>
        <v>0</v>
      </c>
      <c r="P368" s="437"/>
      <c r="Q368" s="495"/>
      <c r="R368" s="437"/>
      <c r="S368" s="437"/>
      <c r="T368" s="437"/>
      <c r="U368" s="437"/>
      <c r="V368" s="437"/>
      <c r="W368" s="437"/>
      <c r="X368" s="437"/>
      <c r="Y368" s="437"/>
      <c r="Z368" s="437">
        <v>702.947</v>
      </c>
      <c r="AA368" s="437">
        <v>702.947</v>
      </c>
      <c r="AB368" s="437">
        <v>0</v>
      </c>
      <c r="AC368" s="437">
        <v>0</v>
      </c>
      <c r="AD368" s="437"/>
      <c r="AE368" s="437">
        <v>0</v>
      </c>
      <c r="AF368" s="437">
        <f>ROUND(702.947,0)</f>
        <v>703</v>
      </c>
      <c r="AG368" s="437">
        <f>ROUND(702.947,0)</f>
        <v>703</v>
      </c>
      <c r="AH368" s="437">
        <v>0</v>
      </c>
      <c r="AI368" s="437">
        <v>0</v>
      </c>
      <c r="AJ368" s="437"/>
      <c r="AK368" s="437">
        <v>0</v>
      </c>
      <c r="AL368" s="438"/>
      <c r="AM368" s="429"/>
      <c r="AS368" s="331">
        <f t="shared" si="119"/>
        <v>2637.9</v>
      </c>
      <c r="AT368" s="331">
        <f t="shared" si="120"/>
        <v>703</v>
      </c>
      <c r="AU368" s="331">
        <f t="shared" si="121"/>
        <v>0</v>
      </c>
      <c r="AV368" s="331">
        <f t="shared" si="122"/>
        <v>-5.2999999999997272E-2</v>
      </c>
      <c r="AW368" s="331">
        <f t="shared" si="123"/>
        <v>2637.9</v>
      </c>
    </row>
    <row r="369" spans="1:49" s="365" customFormat="1" ht="30" hidden="1" customHeight="1" outlineLevel="1">
      <c r="A369" s="430" t="s">
        <v>1923</v>
      </c>
      <c r="B369" s="431" t="s">
        <v>2361</v>
      </c>
      <c r="C369" s="431"/>
      <c r="D369" s="430"/>
      <c r="E369" s="430"/>
      <c r="F369" s="430"/>
      <c r="G369" s="430"/>
      <c r="H369" s="430"/>
      <c r="I369" s="432">
        <f>I370</f>
        <v>33371.675999999999</v>
      </c>
      <c r="J369" s="432">
        <f>J370</f>
        <v>26695.746999999999</v>
      </c>
      <c r="K369" s="432">
        <f>K370</f>
        <v>950</v>
      </c>
      <c r="L369" s="432">
        <f>L370</f>
        <v>2519</v>
      </c>
      <c r="M369" s="432">
        <f>M370</f>
        <v>3206.9009999999998</v>
      </c>
      <c r="N369" s="495"/>
      <c r="O369" s="432">
        <f>O370</f>
        <v>21214</v>
      </c>
      <c r="P369" s="432">
        <f>P370</f>
        <v>17751</v>
      </c>
      <c r="Q369" s="495"/>
      <c r="R369" s="432">
        <f t="shared" ref="R369:AC369" si="130">R370</f>
        <v>1917</v>
      </c>
      <c r="S369" s="432">
        <f t="shared" si="130"/>
        <v>1546</v>
      </c>
      <c r="T369" s="432">
        <f t="shared" si="130"/>
        <v>0</v>
      </c>
      <c r="U369" s="432">
        <f t="shared" si="130"/>
        <v>0</v>
      </c>
      <c r="V369" s="432">
        <f t="shared" si="130"/>
        <v>0</v>
      </c>
      <c r="W369" s="432">
        <f t="shared" si="130"/>
        <v>0</v>
      </c>
      <c r="X369" s="432">
        <f t="shared" si="130"/>
        <v>0</v>
      </c>
      <c r="Y369" s="432">
        <f t="shared" si="130"/>
        <v>0</v>
      </c>
      <c r="Z369" s="432">
        <f t="shared" si="130"/>
        <v>29157.762000000002</v>
      </c>
      <c r="AA369" s="432">
        <f t="shared" si="130"/>
        <v>23850.112000000001</v>
      </c>
      <c r="AB369" s="432">
        <f t="shared" si="130"/>
        <v>0</v>
      </c>
      <c r="AC369" s="432">
        <f t="shared" si="130"/>
        <v>2454</v>
      </c>
      <c r="AD369" s="432"/>
      <c r="AE369" s="432">
        <f>AE370</f>
        <v>2828.65</v>
      </c>
      <c r="AF369" s="432">
        <f>AF370</f>
        <v>29132.162000000004</v>
      </c>
      <c r="AG369" s="432">
        <f>AG370</f>
        <v>23849.512000000002</v>
      </c>
      <c r="AH369" s="432">
        <f>AH370</f>
        <v>0</v>
      </c>
      <c r="AI369" s="432">
        <f>AI370</f>
        <v>2454</v>
      </c>
      <c r="AJ369" s="432"/>
      <c r="AK369" s="432">
        <f>AK370</f>
        <v>2828.65</v>
      </c>
      <c r="AL369" s="433"/>
      <c r="AM369" s="429"/>
      <c r="AS369" s="331">
        <f t="shared" si="119"/>
        <v>4239.5139999999956</v>
      </c>
      <c r="AT369" s="331">
        <f t="shared" si="120"/>
        <v>23849.512000000002</v>
      </c>
      <c r="AU369" s="331">
        <f t="shared" si="121"/>
        <v>0</v>
      </c>
      <c r="AV369" s="331">
        <f t="shared" si="122"/>
        <v>2846.2349999999969</v>
      </c>
      <c r="AW369" s="331">
        <f t="shared" si="123"/>
        <v>4239.5139999999956</v>
      </c>
    </row>
    <row r="370" spans="1:49" s="365" customFormat="1" ht="30" hidden="1" customHeight="1" outlineLevel="1">
      <c r="A370" s="430"/>
      <c r="B370" s="431" t="s">
        <v>1493</v>
      </c>
      <c r="C370" s="431"/>
      <c r="D370" s="430"/>
      <c r="E370" s="430"/>
      <c r="F370" s="430"/>
      <c r="G370" s="430"/>
      <c r="H370" s="430"/>
      <c r="I370" s="432">
        <f>SUM(I371:I418)</f>
        <v>33371.675999999999</v>
      </c>
      <c r="J370" s="432">
        <f>SUM(J371:J418)</f>
        <v>26695.746999999999</v>
      </c>
      <c r="K370" s="432">
        <f>SUM(K371:K418)</f>
        <v>950</v>
      </c>
      <c r="L370" s="432">
        <f>SUM(L371:L418)</f>
        <v>2519</v>
      </c>
      <c r="M370" s="432">
        <f>SUM(M371:M418)</f>
        <v>3206.9009999999998</v>
      </c>
      <c r="N370" s="495"/>
      <c r="O370" s="432">
        <f>SUM(O371:O418)</f>
        <v>21214</v>
      </c>
      <c r="P370" s="432">
        <f>SUM(P371:P418)</f>
        <v>17751</v>
      </c>
      <c r="Q370" s="495"/>
      <c r="R370" s="432">
        <f t="shared" ref="R370:AC370" si="131">SUM(R371:R418)</f>
        <v>1917</v>
      </c>
      <c r="S370" s="432">
        <f t="shared" si="131"/>
        <v>1546</v>
      </c>
      <c r="T370" s="432">
        <f t="shared" si="131"/>
        <v>0</v>
      </c>
      <c r="U370" s="432">
        <f t="shared" si="131"/>
        <v>0</v>
      </c>
      <c r="V370" s="432">
        <f t="shared" si="131"/>
        <v>0</v>
      </c>
      <c r="W370" s="432">
        <f t="shared" si="131"/>
        <v>0</v>
      </c>
      <c r="X370" s="432">
        <f t="shared" si="131"/>
        <v>0</v>
      </c>
      <c r="Y370" s="432">
        <f t="shared" si="131"/>
        <v>0</v>
      </c>
      <c r="Z370" s="432">
        <f t="shared" si="131"/>
        <v>29157.762000000002</v>
      </c>
      <c r="AA370" s="432">
        <f t="shared" si="131"/>
        <v>23850.112000000001</v>
      </c>
      <c r="AB370" s="432">
        <f t="shared" si="131"/>
        <v>0</v>
      </c>
      <c r="AC370" s="432">
        <f t="shared" si="131"/>
        <v>2454</v>
      </c>
      <c r="AD370" s="432"/>
      <c r="AE370" s="432">
        <f>SUM(AE371:AE418)</f>
        <v>2828.65</v>
      </c>
      <c r="AF370" s="432">
        <f>SUM(AF371:AF418)</f>
        <v>29132.162000000004</v>
      </c>
      <c r="AG370" s="432">
        <f>SUM(AG371:AG418)</f>
        <v>23849.512000000002</v>
      </c>
      <c r="AH370" s="432">
        <f>SUM(AH371:AH418)</f>
        <v>0</v>
      </c>
      <c r="AI370" s="432">
        <f>SUM(AI371:AI418)</f>
        <v>2454</v>
      </c>
      <c r="AJ370" s="432"/>
      <c r="AK370" s="432">
        <f>SUM(AK371:AK418)</f>
        <v>2828.65</v>
      </c>
      <c r="AL370" s="433"/>
      <c r="AM370" s="429"/>
      <c r="AS370" s="331">
        <f t="shared" si="119"/>
        <v>4239.5139999999956</v>
      </c>
      <c r="AT370" s="331">
        <f t="shared" si="120"/>
        <v>23849.512000000002</v>
      </c>
      <c r="AU370" s="331">
        <f t="shared" si="121"/>
        <v>0</v>
      </c>
      <c r="AV370" s="331">
        <f t="shared" si="122"/>
        <v>2846.2349999999969</v>
      </c>
      <c r="AW370" s="331">
        <f t="shared" si="123"/>
        <v>4239.5139999999956</v>
      </c>
    </row>
    <row r="371" spans="1:49" s="365" customFormat="1" ht="30" hidden="1" customHeight="1" outlineLevel="1">
      <c r="A371" s="435"/>
      <c r="B371" s="436" t="s">
        <v>1494</v>
      </c>
      <c r="C371" s="436" t="s">
        <v>1495</v>
      </c>
      <c r="D371" s="435" t="s">
        <v>1412</v>
      </c>
      <c r="E371" s="435" t="s">
        <v>2247</v>
      </c>
      <c r="F371" s="435" t="s">
        <v>1496</v>
      </c>
      <c r="G371" s="435">
        <v>2016</v>
      </c>
      <c r="H371" s="435" t="s">
        <v>1497</v>
      </c>
      <c r="I371" s="437">
        <f>SUM(J371:M371)</f>
        <v>256.89</v>
      </c>
      <c r="J371" s="437">
        <v>220</v>
      </c>
      <c r="K371" s="437"/>
      <c r="L371" s="437"/>
      <c r="M371" s="437">
        <v>36.89</v>
      </c>
      <c r="N371" s="495"/>
      <c r="O371" s="437">
        <f t="shared" ref="O371:O418" si="132">SUM(P371:S371)</f>
        <v>242</v>
      </c>
      <c r="P371" s="437">
        <v>220</v>
      </c>
      <c r="Q371" s="495"/>
      <c r="R371" s="437"/>
      <c r="S371" s="437">
        <v>22</v>
      </c>
      <c r="T371" s="437"/>
      <c r="U371" s="437"/>
      <c r="V371" s="437"/>
      <c r="W371" s="437"/>
      <c r="X371" s="437"/>
      <c r="Y371" s="437"/>
      <c r="Z371" s="437">
        <v>130</v>
      </c>
      <c r="AA371" s="437">
        <v>130</v>
      </c>
      <c r="AB371" s="437">
        <v>0</v>
      </c>
      <c r="AC371" s="437">
        <v>0</v>
      </c>
      <c r="AD371" s="437"/>
      <c r="AE371" s="437">
        <v>0</v>
      </c>
      <c r="AF371" s="437">
        <v>130</v>
      </c>
      <c r="AG371" s="437">
        <v>130</v>
      </c>
      <c r="AH371" s="437">
        <v>0</v>
      </c>
      <c r="AI371" s="437">
        <v>0</v>
      </c>
      <c r="AJ371" s="437"/>
      <c r="AK371" s="437">
        <v>0</v>
      </c>
      <c r="AL371" s="438" t="s">
        <v>2862</v>
      </c>
      <c r="AM371" s="429"/>
      <c r="AS371" s="331">
        <f t="shared" si="119"/>
        <v>126.88999999999999</v>
      </c>
      <c r="AT371" s="331">
        <f t="shared" si="120"/>
        <v>130</v>
      </c>
      <c r="AU371" s="331">
        <f t="shared" si="121"/>
        <v>0</v>
      </c>
      <c r="AV371" s="331">
        <f t="shared" si="122"/>
        <v>90</v>
      </c>
      <c r="AW371" s="331">
        <f t="shared" si="123"/>
        <v>126.88999999999999</v>
      </c>
    </row>
    <row r="372" spans="1:49" s="365" customFormat="1" ht="30" hidden="1" customHeight="1" outlineLevel="1">
      <c r="A372" s="435"/>
      <c r="B372" s="436" t="s">
        <v>1498</v>
      </c>
      <c r="C372" s="436">
        <v>7587009</v>
      </c>
      <c r="D372" s="435" t="s">
        <v>1429</v>
      </c>
      <c r="E372" s="435" t="s">
        <v>1499</v>
      </c>
      <c r="F372" s="435" t="s">
        <v>1500</v>
      </c>
      <c r="G372" s="435">
        <v>2016</v>
      </c>
      <c r="H372" s="435" t="s">
        <v>1501</v>
      </c>
      <c r="I372" s="437">
        <v>224</v>
      </c>
      <c r="J372" s="437">
        <v>204</v>
      </c>
      <c r="K372" s="437"/>
      <c r="L372" s="437"/>
      <c r="M372" s="437">
        <f>I372-J372</f>
        <v>20</v>
      </c>
      <c r="N372" s="495"/>
      <c r="O372" s="437">
        <f t="shared" si="132"/>
        <v>224</v>
      </c>
      <c r="P372" s="437">
        <v>204</v>
      </c>
      <c r="Q372" s="495"/>
      <c r="R372" s="437"/>
      <c r="S372" s="437">
        <v>20</v>
      </c>
      <c r="T372" s="437"/>
      <c r="U372" s="437"/>
      <c r="V372" s="437"/>
      <c r="W372" s="437"/>
      <c r="X372" s="437"/>
      <c r="Y372" s="437"/>
      <c r="Z372" s="437">
        <v>204</v>
      </c>
      <c r="AA372" s="437">
        <v>204</v>
      </c>
      <c r="AB372" s="437">
        <v>0</v>
      </c>
      <c r="AC372" s="437">
        <v>0</v>
      </c>
      <c r="AD372" s="437"/>
      <c r="AE372" s="437">
        <v>0</v>
      </c>
      <c r="AF372" s="437">
        <v>204</v>
      </c>
      <c r="AG372" s="437">
        <v>204</v>
      </c>
      <c r="AH372" s="437">
        <v>0</v>
      </c>
      <c r="AI372" s="437">
        <v>0</v>
      </c>
      <c r="AJ372" s="437"/>
      <c r="AK372" s="437">
        <v>0</v>
      </c>
      <c r="AL372" s="438"/>
      <c r="AM372" s="429"/>
      <c r="AS372" s="331">
        <f t="shared" si="119"/>
        <v>20</v>
      </c>
      <c r="AT372" s="331">
        <f t="shared" si="120"/>
        <v>204</v>
      </c>
      <c r="AU372" s="331">
        <f t="shared" si="121"/>
        <v>0</v>
      </c>
      <c r="AV372" s="331">
        <f t="shared" si="122"/>
        <v>0</v>
      </c>
      <c r="AW372" s="331">
        <f t="shared" si="123"/>
        <v>20</v>
      </c>
    </row>
    <row r="373" spans="1:49" s="365" customFormat="1" ht="30" hidden="1" customHeight="1" outlineLevel="1">
      <c r="A373" s="435"/>
      <c r="B373" s="436" t="s">
        <v>1502</v>
      </c>
      <c r="C373" s="436" t="s">
        <v>1503</v>
      </c>
      <c r="D373" s="435" t="s">
        <v>1429</v>
      </c>
      <c r="E373" s="435" t="s">
        <v>1504</v>
      </c>
      <c r="F373" s="435" t="s">
        <v>1505</v>
      </c>
      <c r="G373" s="435">
        <v>2016</v>
      </c>
      <c r="H373" s="435" t="s">
        <v>1506</v>
      </c>
      <c r="I373" s="437">
        <v>259.988</v>
      </c>
      <c r="J373" s="437">
        <v>223</v>
      </c>
      <c r="K373" s="437"/>
      <c r="L373" s="437"/>
      <c r="M373" s="437">
        <f>I373-J373</f>
        <v>36.988</v>
      </c>
      <c r="N373" s="495"/>
      <c r="O373" s="437">
        <f t="shared" si="132"/>
        <v>260</v>
      </c>
      <c r="P373" s="437">
        <v>236</v>
      </c>
      <c r="Q373" s="495"/>
      <c r="R373" s="437"/>
      <c r="S373" s="437">
        <v>24</v>
      </c>
      <c r="T373" s="437"/>
      <c r="U373" s="437"/>
      <c r="V373" s="437"/>
      <c r="W373" s="437"/>
      <c r="X373" s="437"/>
      <c r="Y373" s="437"/>
      <c r="Z373" s="437">
        <v>223.476</v>
      </c>
      <c r="AA373" s="437">
        <v>223.476</v>
      </c>
      <c r="AB373" s="437">
        <v>0</v>
      </c>
      <c r="AC373" s="437">
        <v>0</v>
      </c>
      <c r="AD373" s="437"/>
      <c r="AE373" s="437">
        <v>0</v>
      </c>
      <c r="AF373" s="437">
        <v>223.476</v>
      </c>
      <c r="AG373" s="437">
        <v>223.476</v>
      </c>
      <c r="AH373" s="437">
        <v>0</v>
      </c>
      <c r="AI373" s="437">
        <v>0</v>
      </c>
      <c r="AJ373" s="437"/>
      <c r="AK373" s="437">
        <v>0</v>
      </c>
      <c r="AL373" s="438" t="s">
        <v>2862</v>
      </c>
      <c r="AM373" s="429"/>
      <c r="AS373" s="331">
        <f t="shared" si="119"/>
        <v>36.512</v>
      </c>
      <c r="AT373" s="331">
        <f t="shared" si="120"/>
        <v>223.476</v>
      </c>
      <c r="AU373" s="331">
        <f t="shared" si="121"/>
        <v>0</v>
      </c>
      <c r="AV373" s="331">
        <f t="shared" si="122"/>
        <v>-0.47599999999999909</v>
      </c>
      <c r="AW373" s="331">
        <f t="shared" si="123"/>
        <v>36.512</v>
      </c>
    </row>
    <row r="374" spans="1:49" s="365" customFormat="1" ht="30" hidden="1" customHeight="1" outlineLevel="1">
      <c r="A374" s="435"/>
      <c r="B374" s="436" t="s">
        <v>1507</v>
      </c>
      <c r="C374" s="436" t="s">
        <v>1508</v>
      </c>
      <c r="D374" s="435" t="s">
        <v>1429</v>
      </c>
      <c r="E374" s="435" t="s">
        <v>1509</v>
      </c>
      <c r="F374" s="435" t="s">
        <v>1510</v>
      </c>
      <c r="G374" s="435">
        <v>2016</v>
      </c>
      <c r="H374" s="435" t="s">
        <v>1511</v>
      </c>
      <c r="I374" s="437">
        <v>223.47800000000001</v>
      </c>
      <c r="J374" s="437">
        <v>204</v>
      </c>
      <c r="K374" s="437"/>
      <c r="L374" s="437"/>
      <c r="M374" s="437">
        <f>I374-J374</f>
        <v>19.478000000000009</v>
      </c>
      <c r="N374" s="495"/>
      <c r="O374" s="437">
        <f t="shared" si="132"/>
        <v>224</v>
      </c>
      <c r="P374" s="437">
        <v>204</v>
      </c>
      <c r="Q374" s="495"/>
      <c r="R374" s="437"/>
      <c r="S374" s="437">
        <v>20</v>
      </c>
      <c r="T374" s="437"/>
      <c r="U374" s="437"/>
      <c r="V374" s="437"/>
      <c r="W374" s="437"/>
      <c r="X374" s="437"/>
      <c r="Y374" s="437"/>
      <c r="Z374" s="437">
        <v>204.08500000000001</v>
      </c>
      <c r="AA374" s="437">
        <v>204.08500000000001</v>
      </c>
      <c r="AB374" s="437">
        <v>0</v>
      </c>
      <c r="AC374" s="437">
        <v>0</v>
      </c>
      <c r="AD374" s="437"/>
      <c r="AE374" s="437">
        <v>0</v>
      </c>
      <c r="AF374" s="437">
        <v>204.08500000000001</v>
      </c>
      <c r="AG374" s="437">
        <v>204.08500000000001</v>
      </c>
      <c r="AH374" s="437">
        <v>0</v>
      </c>
      <c r="AI374" s="437">
        <v>0</v>
      </c>
      <c r="AJ374" s="437"/>
      <c r="AK374" s="437">
        <v>0</v>
      </c>
      <c r="AL374" s="438"/>
      <c r="AM374" s="429"/>
      <c r="AS374" s="331">
        <f t="shared" si="119"/>
        <v>19.393000000000001</v>
      </c>
      <c r="AT374" s="331">
        <f t="shared" si="120"/>
        <v>204.08500000000001</v>
      </c>
      <c r="AU374" s="331">
        <f t="shared" si="121"/>
        <v>0</v>
      </c>
      <c r="AV374" s="331">
        <f t="shared" si="122"/>
        <v>-8.5000000000007958E-2</v>
      </c>
      <c r="AW374" s="331">
        <f t="shared" si="123"/>
        <v>19.393000000000001</v>
      </c>
    </row>
    <row r="375" spans="1:49" s="365" customFormat="1" ht="30" hidden="1" customHeight="1" outlineLevel="1">
      <c r="A375" s="435"/>
      <c r="B375" s="436" t="s">
        <v>1512</v>
      </c>
      <c r="C375" s="436" t="s">
        <v>1513</v>
      </c>
      <c r="D375" s="435" t="s">
        <v>1514</v>
      </c>
      <c r="E375" s="435" t="s">
        <v>1515</v>
      </c>
      <c r="F375" s="435" t="s">
        <v>1516</v>
      </c>
      <c r="G375" s="435">
        <v>2016</v>
      </c>
      <c r="H375" s="435" t="s">
        <v>1517</v>
      </c>
      <c r="I375" s="437">
        <v>183.495</v>
      </c>
      <c r="J375" s="437">
        <v>173</v>
      </c>
      <c r="K375" s="437"/>
      <c r="L375" s="437"/>
      <c r="M375" s="437">
        <f>I375-J375</f>
        <v>10.495000000000005</v>
      </c>
      <c r="N375" s="495"/>
      <c r="O375" s="437">
        <f t="shared" si="132"/>
        <v>190</v>
      </c>
      <c r="P375" s="437">
        <v>173</v>
      </c>
      <c r="Q375" s="495"/>
      <c r="R375" s="437"/>
      <c r="S375" s="437">
        <v>17</v>
      </c>
      <c r="T375" s="437"/>
      <c r="U375" s="437"/>
      <c r="V375" s="437"/>
      <c r="W375" s="437"/>
      <c r="X375" s="437"/>
      <c r="Y375" s="437"/>
      <c r="Z375" s="437">
        <v>173</v>
      </c>
      <c r="AA375" s="437">
        <v>173</v>
      </c>
      <c r="AB375" s="437">
        <v>0</v>
      </c>
      <c r="AC375" s="437">
        <v>0</v>
      </c>
      <c r="AD375" s="437"/>
      <c r="AE375" s="437">
        <v>0</v>
      </c>
      <c r="AF375" s="437">
        <v>173</v>
      </c>
      <c r="AG375" s="437">
        <v>173</v>
      </c>
      <c r="AH375" s="437">
        <v>0</v>
      </c>
      <c r="AI375" s="437">
        <v>0</v>
      </c>
      <c r="AJ375" s="437"/>
      <c r="AK375" s="437">
        <v>0</v>
      </c>
      <c r="AL375" s="438" t="s">
        <v>2862</v>
      </c>
      <c r="AM375" s="429"/>
      <c r="AS375" s="331">
        <f t="shared" si="119"/>
        <v>10.495000000000005</v>
      </c>
      <c r="AT375" s="331">
        <f t="shared" si="120"/>
        <v>173</v>
      </c>
      <c r="AU375" s="331">
        <f t="shared" si="121"/>
        <v>0</v>
      </c>
      <c r="AV375" s="331">
        <f t="shared" si="122"/>
        <v>0</v>
      </c>
      <c r="AW375" s="331">
        <f t="shared" si="123"/>
        <v>10.495000000000005</v>
      </c>
    </row>
    <row r="376" spans="1:49" s="365" customFormat="1" ht="30" hidden="1" customHeight="1" outlineLevel="1">
      <c r="A376" s="435"/>
      <c r="B376" s="436" t="s">
        <v>1518</v>
      </c>
      <c r="C376" s="436">
        <v>7597979</v>
      </c>
      <c r="D376" s="435" t="s">
        <v>1519</v>
      </c>
      <c r="E376" s="435" t="s">
        <v>1520</v>
      </c>
      <c r="F376" s="435" t="s">
        <v>1521</v>
      </c>
      <c r="G376" s="435">
        <v>2016</v>
      </c>
      <c r="H376" s="435" t="s">
        <v>1522</v>
      </c>
      <c r="I376" s="437">
        <v>286</v>
      </c>
      <c r="J376" s="437">
        <v>13</v>
      </c>
      <c r="K376" s="437">
        <v>150</v>
      </c>
      <c r="L376" s="437"/>
      <c r="M376" s="437">
        <v>123</v>
      </c>
      <c r="N376" s="495"/>
      <c r="O376" s="437">
        <f t="shared" si="132"/>
        <v>0</v>
      </c>
      <c r="P376" s="437"/>
      <c r="Q376" s="495"/>
      <c r="R376" s="437"/>
      <c r="S376" s="437"/>
      <c r="T376" s="437"/>
      <c r="U376" s="437"/>
      <c r="V376" s="437"/>
      <c r="W376" s="437"/>
      <c r="X376" s="437"/>
      <c r="Y376" s="437"/>
      <c r="Z376" s="437">
        <v>13</v>
      </c>
      <c r="AA376" s="437">
        <v>13</v>
      </c>
      <c r="AB376" s="437">
        <v>0</v>
      </c>
      <c r="AC376" s="437">
        <v>0</v>
      </c>
      <c r="AD376" s="437"/>
      <c r="AE376" s="437">
        <v>0</v>
      </c>
      <c r="AF376" s="437">
        <v>13</v>
      </c>
      <c r="AG376" s="437">
        <v>13</v>
      </c>
      <c r="AH376" s="437">
        <v>0</v>
      </c>
      <c r="AI376" s="437">
        <v>0</v>
      </c>
      <c r="AJ376" s="437"/>
      <c r="AK376" s="437">
        <v>0</v>
      </c>
      <c r="AL376" s="438" t="s">
        <v>2862</v>
      </c>
      <c r="AM376" s="429"/>
      <c r="AS376" s="331">
        <f t="shared" si="119"/>
        <v>273</v>
      </c>
      <c r="AT376" s="331">
        <f t="shared" si="120"/>
        <v>13</v>
      </c>
      <c r="AU376" s="331">
        <f t="shared" si="121"/>
        <v>0</v>
      </c>
      <c r="AV376" s="331">
        <f t="shared" si="122"/>
        <v>0</v>
      </c>
      <c r="AW376" s="331">
        <f t="shared" si="123"/>
        <v>273</v>
      </c>
    </row>
    <row r="377" spans="1:49" s="365" customFormat="1" ht="30" hidden="1" customHeight="1" outlineLevel="1">
      <c r="A377" s="435"/>
      <c r="B377" s="436" t="s">
        <v>1523</v>
      </c>
      <c r="C377" s="436">
        <v>7550119</v>
      </c>
      <c r="D377" s="435" t="s">
        <v>1524</v>
      </c>
      <c r="E377" s="435" t="s">
        <v>1520</v>
      </c>
      <c r="F377" s="435" t="s">
        <v>1525</v>
      </c>
      <c r="G377" s="435" t="s">
        <v>1526</v>
      </c>
      <c r="H377" s="435" t="s">
        <v>1527</v>
      </c>
      <c r="I377" s="437">
        <v>2558.7799999999997</v>
      </c>
      <c r="J377" s="437">
        <v>1739.78</v>
      </c>
      <c r="K377" s="437">
        <v>800</v>
      </c>
      <c r="L377" s="437"/>
      <c r="M377" s="437">
        <v>19</v>
      </c>
      <c r="N377" s="495"/>
      <c r="O377" s="437">
        <f t="shared" si="132"/>
        <v>2559</v>
      </c>
      <c r="P377" s="437">
        <v>1740</v>
      </c>
      <c r="Q377" s="495"/>
      <c r="R377" s="437">
        <v>688</v>
      </c>
      <c r="S377" s="437">
        <v>131</v>
      </c>
      <c r="T377" s="437"/>
      <c r="U377" s="437"/>
      <c r="V377" s="437"/>
      <c r="W377" s="437"/>
      <c r="X377" s="437"/>
      <c r="Y377" s="437"/>
      <c r="Z377" s="437">
        <v>1489.5509999999999</v>
      </c>
      <c r="AA377" s="437">
        <v>1489.5509999999999</v>
      </c>
      <c r="AB377" s="437">
        <v>0</v>
      </c>
      <c r="AC377" s="437">
        <v>0</v>
      </c>
      <c r="AD377" s="437"/>
      <c r="AE377" s="437">
        <v>0</v>
      </c>
      <c r="AF377" s="437">
        <v>1489.5509999999999</v>
      </c>
      <c r="AG377" s="437">
        <f>1489.551</f>
        <v>1489.5509999999999</v>
      </c>
      <c r="AH377" s="437">
        <v>0</v>
      </c>
      <c r="AI377" s="437">
        <v>0</v>
      </c>
      <c r="AJ377" s="437"/>
      <c r="AK377" s="437">
        <v>0</v>
      </c>
      <c r="AL377" s="438"/>
      <c r="AM377" s="429"/>
      <c r="AS377" s="331">
        <f t="shared" si="119"/>
        <v>1069.2289999999998</v>
      </c>
      <c r="AT377" s="331">
        <f t="shared" si="120"/>
        <v>1489.5509999999999</v>
      </c>
      <c r="AU377" s="331">
        <f t="shared" si="121"/>
        <v>0</v>
      </c>
      <c r="AV377" s="331">
        <f t="shared" si="122"/>
        <v>250.22900000000004</v>
      </c>
      <c r="AW377" s="331">
        <f t="shared" si="123"/>
        <v>1069.2289999999998</v>
      </c>
    </row>
    <row r="378" spans="1:49" s="365" customFormat="1" ht="30" hidden="1" customHeight="1" outlineLevel="1">
      <c r="A378" s="435"/>
      <c r="B378" s="436" t="s">
        <v>1528</v>
      </c>
      <c r="C378" s="436">
        <v>7584663</v>
      </c>
      <c r="D378" s="435" t="s">
        <v>1529</v>
      </c>
      <c r="E378" s="435" t="s">
        <v>1530</v>
      </c>
      <c r="F378" s="435" t="s">
        <v>1531</v>
      </c>
      <c r="G378" s="435">
        <v>2016</v>
      </c>
      <c r="H378" s="435" t="s">
        <v>1532</v>
      </c>
      <c r="I378" s="437">
        <v>270</v>
      </c>
      <c r="J378" s="437">
        <v>70</v>
      </c>
      <c r="K378" s="437"/>
      <c r="L378" s="437"/>
      <c r="M378" s="437">
        <v>200</v>
      </c>
      <c r="N378" s="495"/>
      <c r="O378" s="437">
        <f t="shared" si="132"/>
        <v>0</v>
      </c>
      <c r="P378" s="437"/>
      <c r="Q378" s="495"/>
      <c r="R378" s="437"/>
      <c r="S378" s="437"/>
      <c r="T378" s="437"/>
      <c r="U378" s="437"/>
      <c r="V378" s="437"/>
      <c r="W378" s="437"/>
      <c r="X378" s="437"/>
      <c r="Y378" s="437"/>
      <c r="Z378" s="437">
        <v>270</v>
      </c>
      <c r="AA378" s="437">
        <v>70</v>
      </c>
      <c r="AB378" s="437">
        <v>0</v>
      </c>
      <c r="AC378" s="437">
        <v>0</v>
      </c>
      <c r="AD378" s="437"/>
      <c r="AE378" s="437">
        <v>200</v>
      </c>
      <c r="AF378" s="437">
        <v>270</v>
      </c>
      <c r="AG378" s="437">
        <v>70</v>
      </c>
      <c r="AH378" s="437">
        <v>0</v>
      </c>
      <c r="AI378" s="437">
        <v>0</v>
      </c>
      <c r="AJ378" s="437"/>
      <c r="AK378" s="437">
        <v>200</v>
      </c>
      <c r="AL378" s="438"/>
      <c r="AM378" s="429"/>
      <c r="AS378" s="331">
        <f t="shared" si="119"/>
        <v>0</v>
      </c>
      <c r="AT378" s="331">
        <f t="shared" si="120"/>
        <v>70</v>
      </c>
      <c r="AU378" s="331">
        <f t="shared" si="121"/>
        <v>0</v>
      </c>
      <c r="AV378" s="331">
        <f t="shared" si="122"/>
        <v>0</v>
      </c>
      <c r="AW378" s="331">
        <f t="shared" si="123"/>
        <v>0</v>
      </c>
    </row>
    <row r="379" spans="1:49" s="365" customFormat="1" ht="30" hidden="1" customHeight="1" outlineLevel="1">
      <c r="A379" s="435"/>
      <c r="B379" s="436" t="s">
        <v>1533</v>
      </c>
      <c r="C379" s="436" t="s">
        <v>1534</v>
      </c>
      <c r="D379" s="435" t="s">
        <v>2540</v>
      </c>
      <c r="E379" s="435" t="s">
        <v>1535</v>
      </c>
      <c r="F379" s="435" t="s">
        <v>1536</v>
      </c>
      <c r="G379" s="435">
        <v>2016</v>
      </c>
      <c r="H379" s="435" t="s">
        <v>1537</v>
      </c>
      <c r="I379" s="437">
        <v>954</v>
      </c>
      <c r="J379" s="437">
        <v>855</v>
      </c>
      <c r="K379" s="437"/>
      <c r="L379" s="437"/>
      <c r="M379" s="437">
        <v>99</v>
      </c>
      <c r="N379" s="495"/>
      <c r="O379" s="437">
        <f t="shared" si="132"/>
        <v>954</v>
      </c>
      <c r="P379" s="437">
        <v>867</v>
      </c>
      <c r="Q379" s="495"/>
      <c r="R379" s="437"/>
      <c r="S379" s="437">
        <v>87</v>
      </c>
      <c r="T379" s="437"/>
      <c r="U379" s="437"/>
      <c r="V379" s="437"/>
      <c r="W379" s="437"/>
      <c r="X379" s="437"/>
      <c r="Y379" s="437"/>
      <c r="Z379" s="437">
        <v>855</v>
      </c>
      <c r="AA379" s="437">
        <v>855</v>
      </c>
      <c r="AB379" s="437">
        <v>0</v>
      </c>
      <c r="AC379" s="437">
        <v>0</v>
      </c>
      <c r="AD379" s="437"/>
      <c r="AE379" s="437">
        <v>0</v>
      </c>
      <c r="AF379" s="437">
        <v>855</v>
      </c>
      <c r="AG379" s="437">
        <v>855</v>
      </c>
      <c r="AH379" s="437">
        <v>0</v>
      </c>
      <c r="AI379" s="437">
        <v>0</v>
      </c>
      <c r="AJ379" s="437"/>
      <c r="AK379" s="437">
        <v>0</v>
      </c>
      <c r="AL379" s="438"/>
      <c r="AM379" s="429"/>
      <c r="AS379" s="331">
        <f t="shared" si="119"/>
        <v>99</v>
      </c>
      <c r="AT379" s="331">
        <f t="shared" si="120"/>
        <v>855</v>
      </c>
      <c r="AU379" s="331">
        <f t="shared" si="121"/>
        <v>0</v>
      </c>
      <c r="AV379" s="331">
        <f t="shared" si="122"/>
        <v>0</v>
      </c>
      <c r="AW379" s="331">
        <f t="shared" si="123"/>
        <v>99</v>
      </c>
    </row>
    <row r="380" spans="1:49" s="365" customFormat="1" ht="30" hidden="1" customHeight="1" outlineLevel="1">
      <c r="A380" s="435"/>
      <c r="B380" s="436" t="s">
        <v>1538</v>
      </c>
      <c r="C380" s="436">
        <v>7661454</v>
      </c>
      <c r="D380" s="435" t="s">
        <v>2540</v>
      </c>
      <c r="E380" s="435" t="s">
        <v>1539</v>
      </c>
      <c r="F380" s="435" t="s">
        <v>1540</v>
      </c>
      <c r="G380" s="435">
        <v>2017</v>
      </c>
      <c r="H380" s="435" t="s">
        <v>1541</v>
      </c>
      <c r="I380" s="437">
        <v>649.4</v>
      </c>
      <c r="J380" s="437">
        <v>595</v>
      </c>
      <c r="K380" s="437"/>
      <c r="L380" s="437"/>
      <c r="M380" s="437">
        <v>54.4</v>
      </c>
      <c r="N380" s="495"/>
      <c r="O380" s="437">
        <f t="shared" si="132"/>
        <v>650</v>
      </c>
      <c r="P380" s="437">
        <v>650</v>
      </c>
      <c r="Q380" s="495"/>
      <c r="R380" s="437"/>
      <c r="S380" s="437"/>
      <c r="T380" s="437"/>
      <c r="U380" s="437"/>
      <c r="V380" s="437"/>
      <c r="W380" s="437"/>
      <c r="X380" s="437"/>
      <c r="Y380" s="437"/>
      <c r="Z380" s="437">
        <v>646</v>
      </c>
      <c r="AA380" s="437">
        <v>595</v>
      </c>
      <c r="AB380" s="437">
        <v>0</v>
      </c>
      <c r="AC380" s="437">
        <v>0</v>
      </c>
      <c r="AD380" s="437"/>
      <c r="AE380" s="437">
        <v>51</v>
      </c>
      <c r="AF380" s="437">
        <v>646</v>
      </c>
      <c r="AG380" s="437">
        <v>595</v>
      </c>
      <c r="AH380" s="437">
        <v>0</v>
      </c>
      <c r="AI380" s="437">
        <v>0</v>
      </c>
      <c r="AJ380" s="437"/>
      <c r="AK380" s="437">
        <v>51</v>
      </c>
      <c r="AL380" s="438"/>
      <c r="AM380" s="429"/>
      <c r="AS380" s="331">
        <f t="shared" si="119"/>
        <v>3.3999999999999773</v>
      </c>
      <c r="AT380" s="331">
        <f t="shared" si="120"/>
        <v>595</v>
      </c>
      <c r="AU380" s="331">
        <f t="shared" si="121"/>
        <v>0</v>
      </c>
      <c r="AV380" s="331">
        <f t="shared" si="122"/>
        <v>0</v>
      </c>
      <c r="AW380" s="331">
        <f t="shared" si="123"/>
        <v>3.3999999999999773</v>
      </c>
    </row>
    <row r="381" spans="1:49" s="365" customFormat="1" ht="30" hidden="1" customHeight="1" outlineLevel="1">
      <c r="A381" s="435"/>
      <c r="B381" s="436" t="s">
        <v>1542</v>
      </c>
      <c r="C381" s="436" t="s">
        <v>1543</v>
      </c>
      <c r="D381" s="435" t="s">
        <v>1412</v>
      </c>
      <c r="E381" s="435" t="s">
        <v>1544</v>
      </c>
      <c r="F381" s="435" t="s">
        <v>1545</v>
      </c>
      <c r="G381" s="435" t="s">
        <v>1546</v>
      </c>
      <c r="H381" s="435" t="s">
        <v>1547</v>
      </c>
      <c r="I381" s="437">
        <v>489</v>
      </c>
      <c r="J381" s="437">
        <v>285</v>
      </c>
      <c r="K381" s="437">
        <v>0</v>
      </c>
      <c r="L381" s="437">
        <v>143</v>
      </c>
      <c r="M381" s="437">
        <v>61</v>
      </c>
      <c r="N381" s="495"/>
      <c r="O381" s="437">
        <f t="shared" si="132"/>
        <v>491</v>
      </c>
      <c r="P381" s="437">
        <v>491</v>
      </c>
      <c r="Q381" s="495"/>
      <c r="R381" s="437"/>
      <c r="S381" s="437"/>
      <c r="T381" s="437"/>
      <c r="U381" s="437"/>
      <c r="V381" s="437"/>
      <c r="W381" s="437"/>
      <c r="X381" s="437"/>
      <c r="Y381" s="437"/>
      <c r="Z381" s="437">
        <v>489</v>
      </c>
      <c r="AA381" s="437">
        <v>285</v>
      </c>
      <c r="AB381" s="437">
        <v>0</v>
      </c>
      <c r="AC381" s="437">
        <v>143</v>
      </c>
      <c r="AD381" s="437"/>
      <c r="AE381" s="437">
        <v>61</v>
      </c>
      <c r="AF381" s="437">
        <v>489</v>
      </c>
      <c r="AG381" s="437">
        <v>285</v>
      </c>
      <c r="AH381" s="437">
        <v>0</v>
      </c>
      <c r="AI381" s="437">
        <v>143</v>
      </c>
      <c r="AJ381" s="437"/>
      <c r="AK381" s="437">
        <v>61</v>
      </c>
      <c r="AL381" s="438"/>
      <c r="AM381" s="429"/>
      <c r="AS381" s="331">
        <f t="shared" si="119"/>
        <v>0</v>
      </c>
      <c r="AT381" s="331">
        <f t="shared" si="120"/>
        <v>285</v>
      </c>
      <c r="AU381" s="331">
        <f t="shared" si="121"/>
        <v>0</v>
      </c>
      <c r="AV381" s="331">
        <f t="shared" si="122"/>
        <v>0</v>
      </c>
      <c r="AW381" s="331">
        <f t="shared" si="123"/>
        <v>0</v>
      </c>
    </row>
    <row r="382" spans="1:49" s="365" customFormat="1" ht="30" hidden="1" customHeight="1" outlineLevel="1">
      <c r="A382" s="435"/>
      <c r="B382" s="436" t="s">
        <v>1548</v>
      </c>
      <c r="C382" s="436" t="s">
        <v>1549</v>
      </c>
      <c r="D382" s="435" t="s">
        <v>1412</v>
      </c>
      <c r="E382" s="435" t="s">
        <v>1550</v>
      </c>
      <c r="F382" s="435" t="s">
        <v>1551</v>
      </c>
      <c r="G382" s="435" t="s">
        <v>1546</v>
      </c>
      <c r="H382" s="435" t="s">
        <v>1552</v>
      </c>
      <c r="I382" s="437">
        <v>489</v>
      </c>
      <c r="J382" s="437">
        <v>284</v>
      </c>
      <c r="K382" s="437">
        <v>0</v>
      </c>
      <c r="L382" s="437">
        <v>156</v>
      </c>
      <c r="M382" s="437">
        <v>49</v>
      </c>
      <c r="N382" s="495"/>
      <c r="O382" s="437">
        <f t="shared" si="132"/>
        <v>491</v>
      </c>
      <c r="P382" s="437">
        <v>491</v>
      </c>
      <c r="Q382" s="495"/>
      <c r="R382" s="437"/>
      <c r="S382" s="437"/>
      <c r="T382" s="437"/>
      <c r="U382" s="437"/>
      <c r="V382" s="437"/>
      <c r="W382" s="437"/>
      <c r="X382" s="437"/>
      <c r="Y382" s="437"/>
      <c r="Z382" s="437">
        <v>489</v>
      </c>
      <c r="AA382" s="437">
        <v>284</v>
      </c>
      <c r="AB382" s="437">
        <v>0</v>
      </c>
      <c r="AC382" s="437">
        <v>156</v>
      </c>
      <c r="AD382" s="437"/>
      <c r="AE382" s="437">
        <v>49</v>
      </c>
      <c r="AF382" s="437">
        <v>489</v>
      </c>
      <c r="AG382" s="437">
        <v>284</v>
      </c>
      <c r="AH382" s="437">
        <v>0</v>
      </c>
      <c r="AI382" s="437">
        <v>156</v>
      </c>
      <c r="AJ382" s="437"/>
      <c r="AK382" s="437">
        <v>49</v>
      </c>
      <c r="AL382" s="438"/>
      <c r="AM382" s="429"/>
      <c r="AS382" s="331">
        <f t="shared" si="119"/>
        <v>0</v>
      </c>
      <c r="AT382" s="331">
        <f t="shared" si="120"/>
        <v>284</v>
      </c>
      <c r="AU382" s="331">
        <f t="shared" si="121"/>
        <v>0</v>
      </c>
      <c r="AV382" s="331">
        <f t="shared" si="122"/>
        <v>0</v>
      </c>
      <c r="AW382" s="331">
        <f t="shared" si="123"/>
        <v>0</v>
      </c>
    </row>
    <row r="383" spans="1:49" s="365" customFormat="1" ht="30" hidden="1" customHeight="1" outlineLevel="1">
      <c r="A383" s="435"/>
      <c r="B383" s="436" t="s">
        <v>1553</v>
      </c>
      <c r="C383" s="436">
        <v>7650845</v>
      </c>
      <c r="D383" s="435" t="s">
        <v>1554</v>
      </c>
      <c r="E383" s="435" t="s">
        <v>1555</v>
      </c>
      <c r="F383" s="435" t="s">
        <v>1556</v>
      </c>
      <c r="G383" s="435" t="s">
        <v>1546</v>
      </c>
      <c r="H383" s="435" t="s">
        <v>1557</v>
      </c>
      <c r="I383" s="437">
        <f>SUM(J383:M383)</f>
        <v>889.96699999999998</v>
      </c>
      <c r="J383" s="437">
        <v>761.96699999999998</v>
      </c>
      <c r="K383" s="437">
        <v>0</v>
      </c>
      <c r="L383" s="437"/>
      <c r="M383" s="437">
        <v>128</v>
      </c>
      <c r="N383" s="495"/>
      <c r="O383" s="437">
        <f t="shared" si="132"/>
        <v>762</v>
      </c>
      <c r="P383" s="437">
        <v>762</v>
      </c>
      <c r="Q383" s="495"/>
      <c r="R383" s="437"/>
      <c r="S383" s="437"/>
      <c r="T383" s="437"/>
      <c r="U383" s="437"/>
      <c r="V383" s="437"/>
      <c r="W383" s="437"/>
      <c r="X383" s="437"/>
      <c r="Y383" s="437"/>
      <c r="Z383" s="437">
        <f>SUM(AA383:AE383)</f>
        <v>414</v>
      </c>
      <c r="AA383" s="437">
        <v>286</v>
      </c>
      <c r="AB383" s="437">
        <v>0</v>
      </c>
      <c r="AC383" s="437"/>
      <c r="AD383" s="437"/>
      <c r="AE383" s="437">
        <v>128</v>
      </c>
      <c r="AF383" s="437">
        <f>SUM(AG383:AK383)</f>
        <v>414</v>
      </c>
      <c r="AG383" s="437">
        <v>286</v>
      </c>
      <c r="AH383" s="437">
        <v>0</v>
      </c>
      <c r="AI383" s="437"/>
      <c r="AJ383" s="437"/>
      <c r="AK383" s="437">
        <v>128</v>
      </c>
      <c r="AL383" s="438"/>
      <c r="AM383" s="429"/>
      <c r="AS383" s="331">
        <f t="shared" si="119"/>
        <v>475.96699999999998</v>
      </c>
      <c r="AT383" s="331">
        <f t="shared" si="120"/>
        <v>286</v>
      </c>
      <c r="AU383" s="331">
        <f t="shared" si="121"/>
        <v>0</v>
      </c>
      <c r="AV383" s="331">
        <f t="shared" si="122"/>
        <v>475.96699999999998</v>
      </c>
      <c r="AW383" s="331">
        <f t="shared" si="123"/>
        <v>475.96699999999998</v>
      </c>
    </row>
    <row r="384" spans="1:49" s="365" customFormat="1" ht="30" hidden="1" customHeight="1" outlineLevel="1">
      <c r="A384" s="435"/>
      <c r="B384" s="436" t="s">
        <v>1558</v>
      </c>
      <c r="C384" s="436">
        <v>7584179</v>
      </c>
      <c r="D384" s="435" t="s">
        <v>1429</v>
      </c>
      <c r="E384" s="435" t="s">
        <v>1559</v>
      </c>
      <c r="F384" s="435" t="s">
        <v>1560</v>
      </c>
      <c r="G384" s="435" t="s">
        <v>1546</v>
      </c>
      <c r="H384" s="435" t="s">
        <v>1561</v>
      </c>
      <c r="I384" s="437">
        <v>614</v>
      </c>
      <c r="J384" s="437">
        <v>256</v>
      </c>
      <c r="K384" s="437">
        <v>0</v>
      </c>
      <c r="L384" s="437">
        <v>160</v>
      </c>
      <c r="M384" s="437">
        <v>198</v>
      </c>
      <c r="N384" s="495"/>
      <c r="O384" s="437">
        <f t="shared" si="132"/>
        <v>614</v>
      </c>
      <c r="P384" s="437">
        <v>220</v>
      </c>
      <c r="Q384" s="495"/>
      <c r="R384" s="437">
        <v>244</v>
      </c>
      <c r="S384" s="437">
        <v>150</v>
      </c>
      <c r="T384" s="437"/>
      <c r="U384" s="437"/>
      <c r="V384" s="437"/>
      <c r="W384" s="437"/>
      <c r="X384" s="437"/>
      <c r="Y384" s="437"/>
      <c r="Z384" s="437">
        <v>614</v>
      </c>
      <c r="AA384" s="437">
        <v>256</v>
      </c>
      <c r="AB384" s="437">
        <v>0</v>
      </c>
      <c r="AC384" s="437">
        <v>160</v>
      </c>
      <c r="AD384" s="437"/>
      <c r="AE384" s="437">
        <v>198</v>
      </c>
      <c r="AF384" s="437">
        <v>614</v>
      </c>
      <c r="AG384" s="437">
        <v>256</v>
      </c>
      <c r="AH384" s="437">
        <v>0</v>
      </c>
      <c r="AI384" s="437">
        <v>160</v>
      </c>
      <c r="AJ384" s="437"/>
      <c r="AK384" s="437">
        <v>198</v>
      </c>
      <c r="AL384" s="438"/>
      <c r="AM384" s="429"/>
      <c r="AS384" s="331">
        <f t="shared" si="119"/>
        <v>0</v>
      </c>
      <c r="AT384" s="331">
        <f t="shared" si="120"/>
        <v>256</v>
      </c>
      <c r="AU384" s="331">
        <f t="shared" si="121"/>
        <v>0</v>
      </c>
      <c r="AV384" s="331">
        <f t="shared" si="122"/>
        <v>0</v>
      </c>
      <c r="AW384" s="331">
        <f t="shared" si="123"/>
        <v>0</v>
      </c>
    </row>
    <row r="385" spans="1:49" s="365" customFormat="1" ht="30" hidden="1" customHeight="1" outlineLevel="1">
      <c r="A385" s="435"/>
      <c r="B385" s="436" t="s">
        <v>1562</v>
      </c>
      <c r="C385" s="436" t="s">
        <v>1563</v>
      </c>
      <c r="D385" s="435" t="s">
        <v>1564</v>
      </c>
      <c r="E385" s="435" t="s">
        <v>1565</v>
      </c>
      <c r="F385" s="435" t="s">
        <v>1566</v>
      </c>
      <c r="G385" s="435">
        <v>2017</v>
      </c>
      <c r="H385" s="435" t="s">
        <v>1567</v>
      </c>
      <c r="I385" s="437">
        <v>2624.65</v>
      </c>
      <c r="J385" s="437">
        <v>2403</v>
      </c>
      <c r="K385" s="437">
        <v>0</v>
      </c>
      <c r="L385" s="437"/>
      <c r="M385" s="437">
        <v>221.65</v>
      </c>
      <c r="N385" s="495"/>
      <c r="O385" s="437">
        <f t="shared" si="132"/>
        <v>2490</v>
      </c>
      <c r="P385" s="437">
        <v>2490</v>
      </c>
      <c r="Q385" s="495"/>
      <c r="R385" s="437"/>
      <c r="S385" s="437"/>
      <c r="T385" s="437"/>
      <c r="U385" s="437"/>
      <c r="V385" s="437"/>
      <c r="W385" s="437"/>
      <c r="X385" s="437"/>
      <c r="Y385" s="437"/>
      <c r="Z385" s="437">
        <f>SUM(AA385:AE385)</f>
        <v>2176.15</v>
      </c>
      <c r="AA385" s="437">
        <v>1954.5</v>
      </c>
      <c r="AB385" s="437">
        <v>0</v>
      </c>
      <c r="AC385" s="437"/>
      <c r="AD385" s="437"/>
      <c r="AE385" s="437">
        <v>221.65</v>
      </c>
      <c r="AF385" s="437">
        <f>SUM(AG385:AK385)</f>
        <v>2176.65</v>
      </c>
      <c r="AG385" s="437">
        <f>ROUND(1954.5,0)</f>
        <v>1955</v>
      </c>
      <c r="AH385" s="437">
        <v>0</v>
      </c>
      <c r="AI385" s="437"/>
      <c r="AJ385" s="437"/>
      <c r="AK385" s="437">
        <v>221.65</v>
      </c>
      <c r="AL385" s="438" t="s">
        <v>2862</v>
      </c>
      <c r="AM385" s="429"/>
      <c r="AS385" s="331">
        <f t="shared" si="119"/>
        <v>448</v>
      </c>
      <c r="AT385" s="331">
        <f t="shared" si="120"/>
        <v>1955</v>
      </c>
      <c r="AU385" s="331">
        <f t="shared" si="121"/>
        <v>0</v>
      </c>
      <c r="AV385" s="331">
        <f t="shared" si="122"/>
        <v>448</v>
      </c>
      <c r="AW385" s="331">
        <f t="shared" si="123"/>
        <v>448</v>
      </c>
    </row>
    <row r="386" spans="1:49" s="365" customFormat="1" ht="30" hidden="1" customHeight="1" outlineLevel="1">
      <c r="A386" s="435"/>
      <c r="B386" s="436" t="s">
        <v>1568</v>
      </c>
      <c r="C386" s="436">
        <v>7646390</v>
      </c>
      <c r="D386" s="435" t="s">
        <v>1569</v>
      </c>
      <c r="E386" s="435" t="s">
        <v>1483</v>
      </c>
      <c r="F386" s="435" t="s">
        <v>1570</v>
      </c>
      <c r="G386" s="435">
        <v>2017</v>
      </c>
      <c r="H386" s="435" t="s">
        <v>1571</v>
      </c>
      <c r="I386" s="437">
        <v>462.02800000000002</v>
      </c>
      <c r="J386" s="437">
        <v>382</v>
      </c>
      <c r="K386" s="437"/>
      <c r="L386" s="437">
        <v>30</v>
      </c>
      <c r="M386" s="437">
        <v>50</v>
      </c>
      <c r="N386" s="495"/>
      <c r="O386" s="437">
        <f t="shared" si="132"/>
        <v>462</v>
      </c>
      <c r="P386" s="437">
        <v>382</v>
      </c>
      <c r="Q386" s="495"/>
      <c r="R386" s="437">
        <v>30</v>
      </c>
      <c r="S386" s="437">
        <v>50</v>
      </c>
      <c r="T386" s="437"/>
      <c r="U386" s="437"/>
      <c r="V386" s="437"/>
      <c r="W386" s="437"/>
      <c r="X386" s="437"/>
      <c r="Y386" s="437"/>
      <c r="Z386" s="437">
        <v>461.5</v>
      </c>
      <c r="AA386" s="437">
        <v>381.5</v>
      </c>
      <c r="AB386" s="437">
        <v>0</v>
      </c>
      <c r="AC386" s="437">
        <v>30</v>
      </c>
      <c r="AD386" s="437"/>
      <c r="AE386" s="437">
        <v>50</v>
      </c>
      <c r="AF386" s="437">
        <f>SUM(AG386:AK386)</f>
        <v>462</v>
      </c>
      <c r="AG386" s="437">
        <f>ROUND(381.5,0)</f>
        <v>382</v>
      </c>
      <c r="AH386" s="437">
        <v>0</v>
      </c>
      <c r="AI386" s="437">
        <v>30</v>
      </c>
      <c r="AJ386" s="437"/>
      <c r="AK386" s="437">
        <v>50</v>
      </c>
      <c r="AL386" s="438"/>
      <c r="AM386" s="429"/>
      <c r="AS386" s="331">
        <f t="shared" si="119"/>
        <v>2.8000000000020009E-2</v>
      </c>
      <c r="AT386" s="331">
        <f t="shared" si="120"/>
        <v>382</v>
      </c>
      <c r="AU386" s="331">
        <f t="shared" si="121"/>
        <v>0</v>
      </c>
      <c r="AV386" s="331">
        <f t="shared" si="122"/>
        <v>0</v>
      </c>
      <c r="AW386" s="331">
        <f t="shared" si="123"/>
        <v>2.8000000000020009E-2</v>
      </c>
    </row>
    <row r="387" spans="1:49" s="365" customFormat="1" ht="30" hidden="1" customHeight="1" outlineLevel="1">
      <c r="A387" s="435"/>
      <c r="B387" s="436" t="s">
        <v>1572</v>
      </c>
      <c r="C387" s="436" t="s">
        <v>1573</v>
      </c>
      <c r="D387" s="435" t="s">
        <v>1574</v>
      </c>
      <c r="E387" s="435" t="s">
        <v>1575</v>
      </c>
      <c r="F387" s="435" t="s">
        <v>1576</v>
      </c>
      <c r="G387" s="435">
        <v>2017</v>
      </c>
      <c r="H387" s="435" t="s">
        <v>1577</v>
      </c>
      <c r="I387" s="437">
        <f>SUM(J387:M387)</f>
        <v>430</v>
      </c>
      <c r="J387" s="437">
        <v>345</v>
      </c>
      <c r="K387" s="437"/>
      <c r="L387" s="437">
        <v>35</v>
      </c>
      <c r="M387" s="437">
        <v>50</v>
      </c>
      <c r="N387" s="495"/>
      <c r="O387" s="437">
        <f t="shared" si="132"/>
        <v>430</v>
      </c>
      <c r="P387" s="437">
        <v>345</v>
      </c>
      <c r="Q387" s="495"/>
      <c r="R387" s="437">
        <v>35</v>
      </c>
      <c r="S387" s="437">
        <v>50</v>
      </c>
      <c r="T387" s="437"/>
      <c r="U387" s="437"/>
      <c r="V387" s="437"/>
      <c r="W387" s="437"/>
      <c r="X387" s="437"/>
      <c r="Y387" s="437"/>
      <c r="Z387" s="437">
        <v>430</v>
      </c>
      <c r="AA387" s="437">
        <v>345</v>
      </c>
      <c r="AB387" s="437">
        <v>0</v>
      </c>
      <c r="AC387" s="437">
        <v>35</v>
      </c>
      <c r="AD387" s="437"/>
      <c r="AE387" s="437">
        <v>50</v>
      </c>
      <c r="AF387" s="437">
        <v>430</v>
      </c>
      <c r="AG387" s="437">
        <v>345</v>
      </c>
      <c r="AH387" s="437">
        <v>0</v>
      </c>
      <c r="AI387" s="437">
        <v>35</v>
      </c>
      <c r="AJ387" s="437"/>
      <c r="AK387" s="437">
        <v>50</v>
      </c>
      <c r="AL387" s="438"/>
      <c r="AM387" s="429"/>
      <c r="AS387" s="331">
        <f t="shared" si="119"/>
        <v>0</v>
      </c>
      <c r="AT387" s="331">
        <f t="shared" si="120"/>
        <v>345</v>
      </c>
      <c r="AU387" s="331">
        <f t="shared" si="121"/>
        <v>0</v>
      </c>
      <c r="AV387" s="331">
        <f t="shared" si="122"/>
        <v>0</v>
      </c>
      <c r="AW387" s="331">
        <f t="shared" si="123"/>
        <v>0</v>
      </c>
    </row>
    <row r="388" spans="1:49" s="365" customFormat="1" ht="30" hidden="1" customHeight="1" outlineLevel="1">
      <c r="A388" s="435"/>
      <c r="B388" s="436" t="s">
        <v>1578</v>
      </c>
      <c r="C388" s="436" t="s">
        <v>1579</v>
      </c>
      <c r="D388" s="435" t="s">
        <v>1412</v>
      </c>
      <c r="E388" s="435" t="s">
        <v>1580</v>
      </c>
      <c r="F388" s="435" t="s">
        <v>1581</v>
      </c>
      <c r="G388" s="435">
        <v>2017</v>
      </c>
      <c r="H388" s="435" t="s">
        <v>1582</v>
      </c>
      <c r="I388" s="437">
        <v>170</v>
      </c>
      <c r="J388" s="437">
        <v>108</v>
      </c>
      <c r="K388" s="437"/>
      <c r="L388" s="437">
        <v>20</v>
      </c>
      <c r="M388" s="437">
        <v>42</v>
      </c>
      <c r="N388" s="495"/>
      <c r="O388" s="437">
        <f t="shared" si="132"/>
        <v>170</v>
      </c>
      <c r="P388" s="437">
        <v>108</v>
      </c>
      <c r="Q388" s="495"/>
      <c r="R388" s="437">
        <v>20</v>
      </c>
      <c r="S388" s="437">
        <v>42</v>
      </c>
      <c r="T388" s="437"/>
      <c r="U388" s="437"/>
      <c r="V388" s="437"/>
      <c r="W388" s="437"/>
      <c r="X388" s="437"/>
      <c r="Y388" s="437"/>
      <c r="Z388" s="437">
        <v>170</v>
      </c>
      <c r="AA388" s="437">
        <v>108</v>
      </c>
      <c r="AB388" s="437">
        <v>0</v>
      </c>
      <c r="AC388" s="437">
        <v>20</v>
      </c>
      <c r="AD388" s="437"/>
      <c r="AE388" s="437">
        <v>42</v>
      </c>
      <c r="AF388" s="437">
        <v>170</v>
      </c>
      <c r="AG388" s="437">
        <v>108</v>
      </c>
      <c r="AH388" s="437">
        <v>0</v>
      </c>
      <c r="AI388" s="437">
        <v>20</v>
      </c>
      <c r="AJ388" s="437"/>
      <c r="AK388" s="437">
        <v>42</v>
      </c>
      <c r="AL388" s="438"/>
      <c r="AM388" s="429"/>
      <c r="AS388" s="331">
        <f t="shared" si="119"/>
        <v>0</v>
      </c>
      <c r="AT388" s="331">
        <f t="shared" si="120"/>
        <v>108</v>
      </c>
      <c r="AU388" s="331">
        <f t="shared" si="121"/>
        <v>0</v>
      </c>
      <c r="AV388" s="331">
        <f t="shared" si="122"/>
        <v>0</v>
      </c>
      <c r="AW388" s="331">
        <f t="shared" si="123"/>
        <v>0</v>
      </c>
    </row>
    <row r="389" spans="1:49" s="365" customFormat="1" ht="30" hidden="1" customHeight="1" outlineLevel="1">
      <c r="A389" s="435"/>
      <c r="B389" s="436" t="s">
        <v>1583</v>
      </c>
      <c r="C389" s="436" t="s">
        <v>1584</v>
      </c>
      <c r="D389" s="435" t="s">
        <v>1412</v>
      </c>
      <c r="E389" s="435" t="s">
        <v>1585</v>
      </c>
      <c r="F389" s="435" t="s">
        <v>1586</v>
      </c>
      <c r="G389" s="435" t="s">
        <v>1546</v>
      </c>
      <c r="H389" s="435" t="s">
        <v>1587</v>
      </c>
      <c r="I389" s="437">
        <v>252</v>
      </c>
      <c r="J389" s="437">
        <v>162</v>
      </c>
      <c r="K389" s="437">
        <v>0</v>
      </c>
      <c r="L389" s="437">
        <v>40</v>
      </c>
      <c r="M389" s="437">
        <v>50</v>
      </c>
      <c r="N389" s="495"/>
      <c r="O389" s="437">
        <f t="shared" si="132"/>
        <v>252</v>
      </c>
      <c r="P389" s="437">
        <v>162</v>
      </c>
      <c r="Q389" s="495"/>
      <c r="R389" s="437">
        <v>40</v>
      </c>
      <c r="S389" s="437">
        <v>50</v>
      </c>
      <c r="T389" s="437"/>
      <c r="U389" s="437"/>
      <c r="V389" s="437"/>
      <c r="W389" s="437"/>
      <c r="X389" s="437"/>
      <c r="Y389" s="437"/>
      <c r="Z389" s="437">
        <v>252</v>
      </c>
      <c r="AA389" s="437">
        <v>162</v>
      </c>
      <c r="AB389" s="437">
        <v>0</v>
      </c>
      <c r="AC389" s="437">
        <v>25</v>
      </c>
      <c r="AD389" s="437"/>
      <c r="AE389" s="437">
        <v>40</v>
      </c>
      <c r="AF389" s="437">
        <f>SUM(AG389:AK389)</f>
        <v>227</v>
      </c>
      <c r="AG389" s="437">
        <v>162</v>
      </c>
      <c r="AH389" s="437">
        <v>0</v>
      </c>
      <c r="AI389" s="437">
        <v>25</v>
      </c>
      <c r="AJ389" s="437"/>
      <c r="AK389" s="437">
        <v>40</v>
      </c>
      <c r="AL389" s="438"/>
      <c r="AM389" s="429"/>
      <c r="AS389" s="331">
        <f t="shared" si="119"/>
        <v>25</v>
      </c>
      <c r="AT389" s="331">
        <f t="shared" si="120"/>
        <v>162</v>
      </c>
      <c r="AU389" s="331">
        <f t="shared" si="121"/>
        <v>0</v>
      </c>
      <c r="AV389" s="331">
        <f t="shared" si="122"/>
        <v>0</v>
      </c>
      <c r="AW389" s="331">
        <f t="shared" si="123"/>
        <v>25</v>
      </c>
    </row>
    <row r="390" spans="1:49" s="365" customFormat="1" ht="30" hidden="1" customHeight="1" outlineLevel="1">
      <c r="A390" s="435"/>
      <c r="B390" s="436" t="s">
        <v>1588</v>
      </c>
      <c r="C390" s="436">
        <v>7655020</v>
      </c>
      <c r="D390" s="435" t="s">
        <v>2540</v>
      </c>
      <c r="E390" s="435" t="s">
        <v>2156</v>
      </c>
      <c r="F390" s="435" t="s">
        <v>1531</v>
      </c>
      <c r="G390" s="435">
        <v>2017</v>
      </c>
      <c r="H390" s="435" t="s">
        <v>1589</v>
      </c>
      <c r="I390" s="437">
        <v>100</v>
      </c>
      <c r="J390" s="437">
        <v>20</v>
      </c>
      <c r="K390" s="437"/>
      <c r="L390" s="437"/>
      <c r="M390" s="437">
        <v>80</v>
      </c>
      <c r="N390" s="495"/>
      <c r="O390" s="437">
        <f t="shared" si="132"/>
        <v>100</v>
      </c>
      <c r="P390" s="437">
        <v>20</v>
      </c>
      <c r="Q390" s="495"/>
      <c r="R390" s="437"/>
      <c r="S390" s="437">
        <v>80</v>
      </c>
      <c r="T390" s="437"/>
      <c r="U390" s="437"/>
      <c r="V390" s="437"/>
      <c r="W390" s="437"/>
      <c r="X390" s="437"/>
      <c r="Y390" s="437"/>
      <c r="Z390" s="437">
        <v>100</v>
      </c>
      <c r="AA390" s="437">
        <v>20</v>
      </c>
      <c r="AB390" s="437">
        <v>0</v>
      </c>
      <c r="AC390" s="437">
        <v>0</v>
      </c>
      <c r="AD390" s="437"/>
      <c r="AE390" s="437">
        <v>80</v>
      </c>
      <c r="AF390" s="437">
        <v>100</v>
      </c>
      <c r="AG390" s="437">
        <v>20</v>
      </c>
      <c r="AH390" s="437">
        <v>0</v>
      </c>
      <c r="AI390" s="437">
        <v>0</v>
      </c>
      <c r="AJ390" s="437"/>
      <c r="AK390" s="437">
        <v>80</v>
      </c>
      <c r="AL390" s="438"/>
      <c r="AM390" s="429"/>
      <c r="AS390" s="331">
        <f t="shared" si="119"/>
        <v>0</v>
      </c>
      <c r="AT390" s="331">
        <f t="shared" si="120"/>
        <v>20</v>
      </c>
      <c r="AU390" s="331">
        <f t="shared" si="121"/>
        <v>0</v>
      </c>
      <c r="AV390" s="331">
        <f t="shared" si="122"/>
        <v>0</v>
      </c>
      <c r="AW390" s="331">
        <f t="shared" si="123"/>
        <v>0</v>
      </c>
    </row>
    <row r="391" spans="1:49" s="365" customFormat="1" ht="30" hidden="1" customHeight="1" outlineLevel="1">
      <c r="A391" s="435"/>
      <c r="B391" s="436" t="s">
        <v>1590</v>
      </c>
      <c r="C391" s="436">
        <v>7656635</v>
      </c>
      <c r="D391" s="435" t="s">
        <v>1429</v>
      </c>
      <c r="E391" s="435" t="s">
        <v>1591</v>
      </c>
      <c r="F391" s="435" t="s">
        <v>1592</v>
      </c>
      <c r="G391" s="435">
        <v>2017</v>
      </c>
      <c r="H391" s="435" t="s">
        <v>1593</v>
      </c>
      <c r="I391" s="437">
        <v>165</v>
      </c>
      <c r="J391" s="437">
        <v>138</v>
      </c>
      <c r="K391" s="437">
        <v>0</v>
      </c>
      <c r="L391" s="437">
        <v>15</v>
      </c>
      <c r="M391" s="437">
        <v>12</v>
      </c>
      <c r="N391" s="495"/>
      <c r="O391" s="437">
        <f t="shared" si="132"/>
        <v>150</v>
      </c>
      <c r="P391" s="437">
        <v>138</v>
      </c>
      <c r="Q391" s="495"/>
      <c r="R391" s="437"/>
      <c r="S391" s="437">
        <v>12</v>
      </c>
      <c r="T391" s="437"/>
      <c r="U391" s="437"/>
      <c r="V391" s="437"/>
      <c r="W391" s="437"/>
      <c r="X391" s="437"/>
      <c r="Y391" s="437"/>
      <c r="Z391" s="437">
        <v>165</v>
      </c>
      <c r="AA391" s="437">
        <v>138</v>
      </c>
      <c r="AB391" s="437">
        <v>0</v>
      </c>
      <c r="AC391" s="437">
        <v>15</v>
      </c>
      <c r="AD391" s="437"/>
      <c r="AE391" s="437">
        <v>12</v>
      </c>
      <c r="AF391" s="437">
        <v>165</v>
      </c>
      <c r="AG391" s="437">
        <v>138</v>
      </c>
      <c r="AH391" s="437">
        <v>0</v>
      </c>
      <c r="AI391" s="437">
        <v>15</v>
      </c>
      <c r="AJ391" s="437"/>
      <c r="AK391" s="437">
        <v>12</v>
      </c>
      <c r="AL391" s="438"/>
      <c r="AM391" s="429"/>
      <c r="AS391" s="331">
        <f t="shared" si="119"/>
        <v>0</v>
      </c>
      <c r="AT391" s="331">
        <f t="shared" si="120"/>
        <v>138</v>
      </c>
      <c r="AU391" s="331">
        <f t="shared" si="121"/>
        <v>0</v>
      </c>
      <c r="AV391" s="331">
        <f t="shared" si="122"/>
        <v>0</v>
      </c>
      <c r="AW391" s="331">
        <f t="shared" si="123"/>
        <v>0</v>
      </c>
    </row>
    <row r="392" spans="1:49" s="365" customFormat="1" ht="30" hidden="1" customHeight="1" outlineLevel="1">
      <c r="A392" s="435"/>
      <c r="B392" s="436" t="s">
        <v>1594</v>
      </c>
      <c r="C392" s="436">
        <v>7650840</v>
      </c>
      <c r="D392" s="435" t="s">
        <v>1412</v>
      </c>
      <c r="E392" s="435" t="s">
        <v>1595</v>
      </c>
      <c r="F392" s="435" t="s">
        <v>1596</v>
      </c>
      <c r="G392" s="435" t="s">
        <v>1546</v>
      </c>
      <c r="H392" s="435" t="s">
        <v>1597</v>
      </c>
      <c r="I392" s="437">
        <v>218</v>
      </c>
      <c r="J392" s="437">
        <v>162</v>
      </c>
      <c r="K392" s="437">
        <v>0</v>
      </c>
      <c r="L392" s="437">
        <v>20</v>
      </c>
      <c r="M392" s="437">
        <v>36</v>
      </c>
      <c r="N392" s="495"/>
      <c r="O392" s="437">
        <f t="shared" si="132"/>
        <v>218</v>
      </c>
      <c r="P392" s="437">
        <v>162</v>
      </c>
      <c r="Q392" s="495"/>
      <c r="R392" s="437">
        <v>20</v>
      </c>
      <c r="S392" s="437">
        <v>36</v>
      </c>
      <c r="T392" s="437"/>
      <c r="U392" s="437"/>
      <c r="V392" s="437"/>
      <c r="W392" s="437"/>
      <c r="X392" s="437"/>
      <c r="Y392" s="437"/>
      <c r="Z392" s="437">
        <v>218</v>
      </c>
      <c r="AA392" s="437">
        <v>162</v>
      </c>
      <c r="AB392" s="437">
        <v>0</v>
      </c>
      <c r="AC392" s="437">
        <v>20</v>
      </c>
      <c r="AD392" s="437"/>
      <c r="AE392" s="437">
        <v>36</v>
      </c>
      <c r="AF392" s="437">
        <v>218</v>
      </c>
      <c r="AG392" s="437">
        <v>162</v>
      </c>
      <c r="AH392" s="437">
        <v>0</v>
      </c>
      <c r="AI392" s="437">
        <v>20</v>
      </c>
      <c r="AJ392" s="437"/>
      <c r="AK392" s="437">
        <v>36</v>
      </c>
      <c r="AL392" s="438"/>
      <c r="AM392" s="429"/>
      <c r="AS392" s="331">
        <f t="shared" si="119"/>
        <v>0</v>
      </c>
      <c r="AT392" s="331">
        <f t="shared" si="120"/>
        <v>162</v>
      </c>
      <c r="AU392" s="331">
        <f t="shared" si="121"/>
        <v>0</v>
      </c>
      <c r="AV392" s="331">
        <f t="shared" si="122"/>
        <v>0</v>
      </c>
      <c r="AW392" s="331">
        <f t="shared" si="123"/>
        <v>0</v>
      </c>
    </row>
    <row r="393" spans="1:49" s="365" customFormat="1" ht="30" hidden="1" customHeight="1" outlineLevel="1">
      <c r="A393" s="435"/>
      <c r="B393" s="436" t="s">
        <v>1598</v>
      </c>
      <c r="C393" s="436">
        <v>7655021</v>
      </c>
      <c r="D393" s="435" t="s">
        <v>2540</v>
      </c>
      <c r="E393" s="435" t="s">
        <v>2156</v>
      </c>
      <c r="F393" s="435" t="s">
        <v>1531</v>
      </c>
      <c r="G393" s="435" t="s">
        <v>2365</v>
      </c>
      <c r="H393" s="435" t="s">
        <v>1599</v>
      </c>
      <c r="I393" s="437">
        <v>300</v>
      </c>
      <c r="J393" s="437">
        <v>70</v>
      </c>
      <c r="K393" s="437"/>
      <c r="L393" s="437">
        <v>30</v>
      </c>
      <c r="M393" s="437">
        <v>200</v>
      </c>
      <c r="N393" s="495"/>
      <c r="O393" s="437">
        <f t="shared" si="132"/>
        <v>300</v>
      </c>
      <c r="P393" s="437">
        <v>70</v>
      </c>
      <c r="Q393" s="495"/>
      <c r="R393" s="437">
        <v>30</v>
      </c>
      <c r="S393" s="437">
        <v>200</v>
      </c>
      <c r="T393" s="437"/>
      <c r="U393" s="437"/>
      <c r="V393" s="437"/>
      <c r="W393" s="437"/>
      <c r="X393" s="437"/>
      <c r="Y393" s="437"/>
      <c r="Z393" s="437">
        <v>300</v>
      </c>
      <c r="AA393" s="437">
        <v>70</v>
      </c>
      <c r="AB393" s="437">
        <v>0</v>
      </c>
      <c r="AC393" s="437">
        <v>30</v>
      </c>
      <c r="AD393" s="437"/>
      <c r="AE393" s="437">
        <v>200</v>
      </c>
      <c r="AF393" s="437">
        <v>300</v>
      </c>
      <c r="AG393" s="437">
        <v>70</v>
      </c>
      <c r="AH393" s="437">
        <v>0</v>
      </c>
      <c r="AI393" s="437">
        <v>30</v>
      </c>
      <c r="AJ393" s="437"/>
      <c r="AK393" s="437">
        <v>200</v>
      </c>
      <c r="AL393" s="438"/>
      <c r="AM393" s="429"/>
      <c r="AS393" s="331">
        <f t="shared" si="119"/>
        <v>0</v>
      </c>
      <c r="AT393" s="331">
        <f t="shared" si="120"/>
        <v>70</v>
      </c>
      <c r="AU393" s="331">
        <f t="shared" si="121"/>
        <v>0</v>
      </c>
      <c r="AV393" s="331">
        <f t="shared" si="122"/>
        <v>0</v>
      </c>
      <c r="AW393" s="331">
        <f t="shared" si="123"/>
        <v>0</v>
      </c>
    </row>
    <row r="394" spans="1:49" s="365" customFormat="1" ht="30" hidden="1" customHeight="1" outlineLevel="1">
      <c r="A394" s="435"/>
      <c r="B394" s="436" t="s">
        <v>1600</v>
      </c>
      <c r="C394" s="436" t="s">
        <v>1601</v>
      </c>
      <c r="D394" s="435" t="s">
        <v>1420</v>
      </c>
      <c r="E394" s="435" t="s">
        <v>1417</v>
      </c>
      <c r="F394" s="435" t="s">
        <v>1602</v>
      </c>
      <c r="G394" s="435">
        <v>2018</v>
      </c>
      <c r="H394" s="435" t="s">
        <v>1603</v>
      </c>
      <c r="I394" s="437">
        <f>SUM(J394:M394)</f>
        <v>957</v>
      </c>
      <c r="J394" s="437">
        <v>827</v>
      </c>
      <c r="K394" s="437">
        <v>0</v>
      </c>
      <c r="L394" s="437">
        <v>105</v>
      </c>
      <c r="M394" s="437">
        <v>25</v>
      </c>
      <c r="N394" s="495"/>
      <c r="O394" s="437">
        <f t="shared" si="132"/>
        <v>1190</v>
      </c>
      <c r="P394" s="437">
        <v>1060</v>
      </c>
      <c r="Q394" s="495"/>
      <c r="R394" s="437">
        <v>105</v>
      </c>
      <c r="S394" s="437">
        <v>25</v>
      </c>
      <c r="T394" s="437"/>
      <c r="U394" s="437"/>
      <c r="V394" s="437"/>
      <c r="W394" s="437"/>
      <c r="X394" s="437"/>
      <c r="Y394" s="437"/>
      <c r="Z394" s="437">
        <v>957</v>
      </c>
      <c r="AA394" s="437">
        <v>827</v>
      </c>
      <c r="AB394" s="437">
        <v>0</v>
      </c>
      <c r="AC394" s="437">
        <v>105</v>
      </c>
      <c r="AD394" s="437"/>
      <c r="AE394" s="437">
        <v>25</v>
      </c>
      <c r="AF394" s="437">
        <v>957</v>
      </c>
      <c r="AG394" s="437">
        <v>827</v>
      </c>
      <c r="AH394" s="437">
        <v>0</v>
      </c>
      <c r="AI394" s="437">
        <v>105</v>
      </c>
      <c r="AJ394" s="437"/>
      <c r="AK394" s="437">
        <v>25</v>
      </c>
      <c r="AL394" s="438"/>
      <c r="AM394" s="429"/>
      <c r="AS394" s="331">
        <f t="shared" si="119"/>
        <v>0</v>
      </c>
      <c r="AT394" s="331">
        <f t="shared" si="120"/>
        <v>827</v>
      </c>
      <c r="AU394" s="331">
        <f t="shared" si="121"/>
        <v>0</v>
      </c>
      <c r="AV394" s="331">
        <f t="shared" si="122"/>
        <v>0</v>
      </c>
      <c r="AW394" s="331">
        <f t="shared" si="123"/>
        <v>0</v>
      </c>
    </row>
    <row r="395" spans="1:49" s="365" customFormat="1" ht="30" hidden="1" customHeight="1" outlineLevel="1">
      <c r="A395" s="435"/>
      <c r="B395" s="436" t="s">
        <v>1604</v>
      </c>
      <c r="C395" s="436" t="s">
        <v>1605</v>
      </c>
      <c r="D395" s="435" t="s">
        <v>1569</v>
      </c>
      <c r="E395" s="435" t="s">
        <v>1483</v>
      </c>
      <c r="F395" s="435" t="s">
        <v>1606</v>
      </c>
      <c r="G395" s="435">
        <v>2018</v>
      </c>
      <c r="H395" s="435" t="s">
        <v>1607</v>
      </c>
      <c r="I395" s="437">
        <f>SUM(J395:M395)</f>
        <v>904</v>
      </c>
      <c r="J395" s="437">
        <v>744</v>
      </c>
      <c r="K395" s="437"/>
      <c r="L395" s="437">
        <v>80</v>
      </c>
      <c r="M395" s="437">
        <v>80</v>
      </c>
      <c r="N395" s="495"/>
      <c r="O395" s="437">
        <f t="shared" si="132"/>
        <v>951</v>
      </c>
      <c r="P395" s="437">
        <v>791</v>
      </c>
      <c r="Q395" s="495"/>
      <c r="R395" s="437">
        <v>80</v>
      </c>
      <c r="S395" s="437">
        <v>80</v>
      </c>
      <c r="T395" s="437"/>
      <c r="U395" s="437"/>
      <c r="V395" s="437"/>
      <c r="W395" s="437"/>
      <c r="X395" s="437"/>
      <c r="Y395" s="437"/>
      <c r="Z395" s="437">
        <v>904</v>
      </c>
      <c r="AA395" s="437">
        <v>744</v>
      </c>
      <c r="AB395" s="437">
        <v>0</v>
      </c>
      <c r="AC395" s="437">
        <v>80</v>
      </c>
      <c r="AD395" s="437"/>
      <c r="AE395" s="437">
        <v>80</v>
      </c>
      <c r="AF395" s="437">
        <v>904</v>
      </c>
      <c r="AG395" s="437">
        <v>744</v>
      </c>
      <c r="AH395" s="437">
        <v>0</v>
      </c>
      <c r="AI395" s="437">
        <v>80</v>
      </c>
      <c r="AJ395" s="437"/>
      <c r="AK395" s="437">
        <v>80</v>
      </c>
      <c r="AL395" s="438"/>
      <c r="AM395" s="429"/>
      <c r="AS395" s="331">
        <f t="shared" si="119"/>
        <v>0</v>
      </c>
      <c r="AT395" s="331">
        <f t="shared" si="120"/>
        <v>744</v>
      </c>
      <c r="AU395" s="331">
        <f t="shared" si="121"/>
        <v>0</v>
      </c>
      <c r="AV395" s="331">
        <f t="shared" si="122"/>
        <v>0</v>
      </c>
      <c r="AW395" s="331">
        <f t="shared" si="123"/>
        <v>0</v>
      </c>
    </row>
    <row r="396" spans="1:49" s="365" customFormat="1" ht="30" hidden="1" customHeight="1" outlineLevel="1">
      <c r="A396" s="435"/>
      <c r="B396" s="436" t="s">
        <v>1608</v>
      </c>
      <c r="C396" s="436" t="s">
        <v>1609</v>
      </c>
      <c r="D396" s="435" t="s">
        <v>1574</v>
      </c>
      <c r="E396" s="435" t="s">
        <v>1575</v>
      </c>
      <c r="F396" s="435" t="s">
        <v>1610</v>
      </c>
      <c r="G396" s="435">
        <v>2018</v>
      </c>
      <c r="H396" s="435" t="s">
        <v>1611</v>
      </c>
      <c r="I396" s="437">
        <f>SUM(J396:M396)</f>
        <v>888</v>
      </c>
      <c r="J396" s="437">
        <v>708</v>
      </c>
      <c r="K396" s="437">
        <v>0</v>
      </c>
      <c r="L396" s="437">
        <v>80</v>
      </c>
      <c r="M396" s="437">
        <v>100</v>
      </c>
      <c r="N396" s="495"/>
      <c r="O396" s="437">
        <f t="shared" si="132"/>
        <v>974</v>
      </c>
      <c r="P396" s="437">
        <v>794</v>
      </c>
      <c r="Q396" s="495"/>
      <c r="R396" s="437">
        <v>80</v>
      </c>
      <c r="S396" s="437">
        <v>100</v>
      </c>
      <c r="T396" s="437"/>
      <c r="U396" s="437"/>
      <c r="V396" s="437"/>
      <c r="W396" s="437"/>
      <c r="X396" s="437"/>
      <c r="Y396" s="437"/>
      <c r="Z396" s="437">
        <v>888</v>
      </c>
      <c r="AA396" s="437">
        <v>708</v>
      </c>
      <c r="AB396" s="437">
        <v>0</v>
      </c>
      <c r="AC396" s="437">
        <v>80</v>
      </c>
      <c r="AD396" s="437"/>
      <c r="AE396" s="437">
        <v>100</v>
      </c>
      <c r="AF396" s="437">
        <v>888</v>
      </c>
      <c r="AG396" s="437">
        <v>708</v>
      </c>
      <c r="AH396" s="437">
        <v>0</v>
      </c>
      <c r="AI396" s="437">
        <v>80</v>
      </c>
      <c r="AJ396" s="437"/>
      <c r="AK396" s="437">
        <v>100</v>
      </c>
      <c r="AL396" s="438"/>
      <c r="AM396" s="429"/>
      <c r="AS396" s="331">
        <f t="shared" si="119"/>
        <v>0</v>
      </c>
      <c r="AT396" s="331">
        <f t="shared" si="120"/>
        <v>708</v>
      </c>
      <c r="AU396" s="331">
        <f t="shared" si="121"/>
        <v>0</v>
      </c>
      <c r="AV396" s="331">
        <f t="shared" si="122"/>
        <v>0</v>
      </c>
      <c r="AW396" s="331">
        <f t="shared" si="123"/>
        <v>0</v>
      </c>
    </row>
    <row r="397" spans="1:49" s="365" customFormat="1" ht="30" hidden="1" customHeight="1" outlineLevel="1">
      <c r="A397" s="435"/>
      <c r="B397" s="436" t="s">
        <v>1612</v>
      </c>
      <c r="C397" s="436" t="s">
        <v>1613</v>
      </c>
      <c r="D397" s="435" t="s">
        <v>2540</v>
      </c>
      <c r="E397" s="435" t="s">
        <v>2156</v>
      </c>
      <c r="F397" s="435" t="s">
        <v>1614</v>
      </c>
      <c r="G397" s="435" t="s">
        <v>1615</v>
      </c>
      <c r="H397" s="435" t="s">
        <v>1616</v>
      </c>
      <c r="I397" s="437">
        <f>SUM(J397:M397)</f>
        <v>1679</v>
      </c>
      <c r="J397" s="437">
        <v>1429</v>
      </c>
      <c r="K397" s="437"/>
      <c r="L397" s="437">
        <v>160</v>
      </c>
      <c r="M397" s="437">
        <v>90</v>
      </c>
      <c r="N397" s="495"/>
      <c r="O397" s="437">
        <f t="shared" si="132"/>
        <v>1753</v>
      </c>
      <c r="P397" s="437">
        <v>1503</v>
      </c>
      <c r="Q397" s="495"/>
      <c r="R397" s="437">
        <v>160</v>
      </c>
      <c r="S397" s="437">
        <v>90</v>
      </c>
      <c r="T397" s="437"/>
      <c r="U397" s="437"/>
      <c r="V397" s="437"/>
      <c r="W397" s="437"/>
      <c r="X397" s="437"/>
      <c r="Y397" s="437"/>
      <c r="Z397" s="437">
        <v>1679</v>
      </c>
      <c r="AA397" s="437">
        <v>1429</v>
      </c>
      <c r="AB397" s="437">
        <v>0</v>
      </c>
      <c r="AC397" s="437">
        <v>160</v>
      </c>
      <c r="AD397" s="437"/>
      <c r="AE397" s="437">
        <v>90</v>
      </c>
      <c r="AF397" s="437">
        <v>1679</v>
      </c>
      <c r="AG397" s="437">
        <v>1429</v>
      </c>
      <c r="AH397" s="437">
        <v>0</v>
      </c>
      <c r="AI397" s="437">
        <v>160</v>
      </c>
      <c r="AJ397" s="437"/>
      <c r="AK397" s="437">
        <v>90</v>
      </c>
      <c r="AL397" s="438"/>
      <c r="AM397" s="429"/>
      <c r="AS397" s="331">
        <f t="shared" ref="AS397:AS460" si="133">I397-W397-AF397</f>
        <v>0</v>
      </c>
      <c r="AT397" s="331">
        <f t="shared" ref="AT397:AT460" si="134">AF397-AH397-AI397-AK397</f>
        <v>1429</v>
      </c>
      <c r="AU397" s="331">
        <f t="shared" ref="AU397:AU460" si="135">AG397-AT397</f>
        <v>0</v>
      </c>
      <c r="AV397" s="331">
        <f t="shared" ref="AV397:AV460" si="136">J397-AG397</f>
        <v>0</v>
      </c>
      <c r="AW397" s="331">
        <f t="shared" ref="AW397:AW460" si="137">I397-AF397</f>
        <v>0</v>
      </c>
    </row>
    <row r="398" spans="1:49" s="365" customFormat="1" ht="30" hidden="1" customHeight="1" outlineLevel="1">
      <c r="A398" s="435"/>
      <c r="B398" s="436" t="s">
        <v>1617</v>
      </c>
      <c r="C398" s="436"/>
      <c r="D398" s="435" t="s">
        <v>1424</v>
      </c>
      <c r="E398" s="435" t="s">
        <v>1618</v>
      </c>
      <c r="F398" s="435" t="s">
        <v>1619</v>
      </c>
      <c r="G398" s="435" t="s">
        <v>1615</v>
      </c>
      <c r="H398" s="435"/>
      <c r="I398" s="437">
        <v>319</v>
      </c>
      <c r="J398" s="437">
        <v>254</v>
      </c>
      <c r="K398" s="437">
        <v>0</v>
      </c>
      <c r="L398" s="437">
        <v>25</v>
      </c>
      <c r="M398" s="437">
        <v>40</v>
      </c>
      <c r="N398" s="495"/>
      <c r="O398" s="437">
        <f t="shared" si="132"/>
        <v>319</v>
      </c>
      <c r="P398" s="437">
        <v>254</v>
      </c>
      <c r="Q398" s="495"/>
      <c r="R398" s="437">
        <v>25</v>
      </c>
      <c r="S398" s="437">
        <v>40</v>
      </c>
      <c r="T398" s="437"/>
      <c r="U398" s="437"/>
      <c r="V398" s="437"/>
      <c r="W398" s="437"/>
      <c r="X398" s="437"/>
      <c r="Y398" s="437"/>
      <c r="Z398" s="437">
        <v>319</v>
      </c>
      <c r="AA398" s="437">
        <v>254</v>
      </c>
      <c r="AB398" s="437">
        <v>0</v>
      </c>
      <c r="AC398" s="437">
        <v>25</v>
      </c>
      <c r="AD398" s="437"/>
      <c r="AE398" s="437">
        <v>40</v>
      </c>
      <c r="AF398" s="437">
        <v>319</v>
      </c>
      <c r="AG398" s="437">
        <v>254</v>
      </c>
      <c r="AH398" s="437">
        <v>0</v>
      </c>
      <c r="AI398" s="437">
        <v>25</v>
      </c>
      <c r="AJ398" s="437"/>
      <c r="AK398" s="437">
        <v>40</v>
      </c>
      <c r="AL398" s="438"/>
      <c r="AM398" s="429"/>
      <c r="AS398" s="331">
        <f t="shared" si="133"/>
        <v>0</v>
      </c>
      <c r="AT398" s="331">
        <f t="shared" si="134"/>
        <v>254</v>
      </c>
      <c r="AU398" s="331">
        <f t="shared" si="135"/>
        <v>0</v>
      </c>
      <c r="AV398" s="331">
        <f t="shared" si="136"/>
        <v>0</v>
      </c>
      <c r="AW398" s="331">
        <f t="shared" si="137"/>
        <v>0</v>
      </c>
    </row>
    <row r="399" spans="1:49" s="365" customFormat="1" ht="30" hidden="1" customHeight="1" outlineLevel="1">
      <c r="A399" s="435"/>
      <c r="B399" s="436" t="s">
        <v>1620</v>
      </c>
      <c r="C399" s="436"/>
      <c r="D399" s="435" t="s">
        <v>1412</v>
      </c>
      <c r="E399" s="435" t="s">
        <v>1595</v>
      </c>
      <c r="F399" s="435" t="s">
        <v>1621</v>
      </c>
      <c r="G399" s="435" t="s">
        <v>1615</v>
      </c>
      <c r="H399" s="435"/>
      <c r="I399" s="437">
        <v>95</v>
      </c>
      <c r="J399" s="437">
        <v>75</v>
      </c>
      <c r="K399" s="437"/>
      <c r="L399" s="437">
        <v>10</v>
      </c>
      <c r="M399" s="437">
        <v>10</v>
      </c>
      <c r="N399" s="495"/>
      <c r="O399" s="437">
        <f t="shared" si="132"/>
        <v>190</v>
      </c>
      <c r="P399" s="437">
        <v>150</v>
      </c>
      <c r="Q399" s="495"/>
      <c r="R399" s="437">
        <v>20</v>
      </c>
      <c r="S399" s="437">
        <v>20</v>
      </c>
      <c r="T399" s="437"/>
      <c r="U399" s="437"/>
      <c r="V399" s="437"/>
      <c r="W399" s="437"/>
      <c r="X399" s="437"/>
      <c r="Y399" s="437"/>
      <c r="Z399" s="437">
        <v>95</v>
      </c>
      <c r="AA399" s="437">
        <v>75</v>
      </c>
      <c r="AB399" s="437">
        <v>0</v>
      </c>
      <c r="AC399" s="437">
        <v>10</v>
      </c>
      <c r="AD399" s="437"/>
      <c r="AE399" s="437">
        <v>10</v>
      </c>
      <c r="AF399" s="437">
        <v>95</v>
      </c>
      <c r="AG399" s="437">
        <v>75</v>
      </c>
      <c r="AH399" s="437">
        <v>0</v>
      </c>
      <c r="AI399" s="437">
        <v>10</v>
      </c>
      <c r="AJ399" s="437"/>
      <c r="AK399" s="437">
        <v>10</v>
      </c>
      <c r="AL399" s="438"/>
      <c r="AM399" s="429"/>
      <c r="AS399" s="331">
        <f t="shared" si="133"/>
        <v>0</v>
      </c>
      <c r="AT399" s="331">
        <f t="shared" si="134"/>
        <v>75</v>
      </c>
      <c r="AU399" s="331">
        <f t="shared" si="135"/>
        <v>0</v>
      </c>
      <c r="AV399" s="331">
        <f t="shared" si="136"/>
        <v>0</v>
      </c>
      <c r="AW399" s="331">
        <f t="shared" si="137"/>
        <v>0</v>
      </c>
    </row>
    <row r="400" spans="1:49" s="365" customFormat="1" ht="30" hidden="1" customHeight="1" outlineLevel="1">
      <c r="A400" s="435"/>
      <c r="B400" s="436" t="s">
        <v>1622</v>
      </c>
      <c r="C400" s="436"/>
      <c r="D400" s="435" t="s">
        <v>1412</v>
      </c>
      <c r="E400" s="435" t="s">
        <v>1623</v>
      </c>
      <c r="F400" s="435" t="s">
        <v>1624</v>
      </c>
      <c r="G400" s="435">
        <v>2018</v>
      </c>
      <c r="H400" s="435"/>
      <c r="I400" s="437">
        <v>2272</v>
      </c>
      <c r="J400" s="437">
        <v>1972</v>
      </c>
      <c r="K400" s="437"/>
      <c r="L400" s="437">
        <v>200</v>
      </c>
      <c r="M400" s="437">
        <v>100</v>
      </c>
      <c r="N400" s="495"/>
      <c r="O400" s="437">
        <f t="shared" si="132"/>
        <v>2272</v>
      </c>
      <c r="P400" s="437">
        <v>1972</v>
      </c>
      <c r="Q400" s="495"/>
      <c r="R400" s="437">
        <v>200</v>
      </c>
      <c r="S400" s="437">
        <v>100</v>
      </c>
      <c r="T400" s="437"/>
      <c r="U400" s="437"/>
      <c r="V400" s="437"/>
      <c r="W400" s="437"/>
      <c r="X400" s="437"/>
      <c r="Y400" s="437"/>
      <c r="Z400" s="437">
        <v>2124</v>
      </c>
      <c r="AA400" s="437">
        <v>1824</v>
      </c>
      <c r="AB400" s="437">
        <v>0</v>
      </c>
      <c r="AC400" s="437">
        <v>200</v>
      </c>
      <c r="AD400" s="437"/>
      <c r="AE400" s="437">
        <v>100</v>
      </c>
      <c r="AF400" s="437">
        <v>2124</v>
      </c>
      <c r="AG400" s="437">
        <v>1824</v>
      </c>
      <c r="AH400" s="437">
        <v>0</v>
      </c>
      <c r="AI400" s="437">
        <v>200</v>
      </c>
      <c r="AJ400" s="437"/>
      <c r="AK400" s="437">
        <v>100</v>
      </c>
      <c r="AL400" s="438" t="s">
        <v>2862</v>
      </c>
      <c r="AM400" s="429"/>
      <c r="AS400" s="331">
        <f t="shared" si="133"/>
        <v>148</v>
      </c>
      <c r="AT400" s="331">
        <f t="shared" si="134"/>
        <v>1824</v>
      </c>
      <c r="AU400" s="331">
        <f t="shared" si="135"/>
        <v>0</v>
      </c>
      <c r="AV400" s="331">
        <f t="shared" si="136"/>
        <v>148</v>
      </c>
      <c r="AW400" s="331">
        <f t="shared" si="137"/>
        <v>148</v>
      </c>
    </row>
    <row r="401" spans="1:49" s="365" customFormat="1" ht="30" hidden="1" customHeight="1" outlineLevel="1">
      <c r="A401" s="435"/>
      <c r="B401" s="436" t="s">
        <v>1625</v>
      </c>
      <c r="C401" s="436"/>
      <c r="D401" s="435" t="s">
        <v>1429</v>
      </c>
      <c r="E401" s="435" t="s">
        <v>1591</v>
      </c>
      <c r="F401" s="435" t="s">
        <v>1626</v>
      </c>
      <c r="G401" s="435" t="s">
        <v>1615</v>
      </c>
      <c r="H401" s="435"/>
      <c r="I401" s="437">
        <v>237</v>
      </c>
      <c r="J401" s="437">
        <v>192</v>
      </c>
      <c r="K401" s="437">
        <v>0</v>
      </c>
      <c r="L401" s="437">
        <v>30</v>
      </c>
      <c r="M401" s="437">
        <v>15</v>
      </c>
      <c r="N401" s="495"/>
      <c r="O401" s="437">
        <f t="shared" si="132"/>
        <v>237</v>
      </c>
      <c r="P401" s="437">
        <v>192</v>
      </c>
      <c r="Q401" s="495"/>
      <c r="R401" s="437">
        <v>30</v>
      </c>
      <c r="S401" s="437">
        <v>15</v>
      </c>
      <c r="T401" s="437"/>
      <c r="U401" s="437"/>
      <c r="V401" s="437"/>
      <c r="W401" s="437"/>
      <c r="X401" s="437"/>
      <c r="Y401" s="437"/>
      <c r="Z401" s="437">
        <v>237</v>
      </c>
      <c r="AA401" s="437">
        <v>192</v>
      </c>
      <c r="AB401" s="437">
        <v>0</v>
      </c>
      <c r="AC401" s="437">
        <v>30</v>
      </c>
      <c r="AD401" s="437"/>
      <c r="AE401" s="437">
        <v>15</v>
      </c>
      <c r="AF401" s="437">
        <v>237</v>
      </c>
      <c r="AG401" s="437">
        <v>192</v>
      </c>
      <c r="AH401" s="437">
        <v>0</v>
      </c>
      <c r="AI401" s="437">
        <v>30</v>
      </c>
      <c r="AJ401" s="437"/>
      <c r="AK401" s="437">
        <v>15</v>
      </c>
      <c r="AL401" s="438"/>
      <c r="AM401" s="429"/>
      <c r="AS401" s="331">
        <f t="shared" si="133"/>
        <v>0</v>
      </c>
      <c r="AT401" s="331">
        <f t="shared" si="134"/>
        <v>192</v>
      </c>
      <c r="AU401" s="331">
        <f t="shared" si="135"/>
        <v>0</v>
      </c>
      <c r="AV401" s="331">
        <f t="shared" si="136"/>
        <v>0</v>
      </c>
      <c r="AW401" s="331">
        <f t="shared" si="137"/>
        <v>0</v>
      </c>
    </row>
    <row r="402" spans="1:49" s="365" customFormat="1" ht="30" hidden="1" customHeight="1" outlineLevel="1">
      <c r="A402" s="435"/>
      <c r="B402" s="436" t="s">
        <v>1627</v>
      </c>
      <c r="C402" s="436"/>
      <c r="D402" s="435" t="s">
        <v>1429</v>
      </c>
      <c r="E402" s="435" t="s">
        <v>1509</v>
      </c>
      <c r="F402" s="435" t="s">
        <v>1628</v>
      </c>
      <c r="G402" s="435" t="s">
        <v>1615</v>
      </c>
      <c r="H402" s="435"/>
      <c r="I402" s="437">
        <v>304</v>
      </c>
      <c r="J402" s="437">
        <v>254</v>
      </c>
      <c r="K402" s="437">
        <v>0</v>
      </c>
      <c r="L402" s="437">
        <v>30</v>
      </c>
      <c r="M402" s="437">
        <v>20</v>
      </c>
      <c r="N402" s="495"/>
      <c r="O402" s="437">
        <f t="shared" si="132"/>
        <v>304</v>
      </c>
      <c r="P402" s="437">
        <v>254</v>
      </c>
      <c r="Q402" s="495"/>
      <c r="R402" s="437">
        <v>30</v>
      </c>
      <c r="S402" s="437">
        <v>20</v>
      </c>
      <c r="T402" s="437"/>
      <c r="U402" s="437"/>
      <c r="V402" s="437"/>
      <c r="W402" s="437"/>
      <c r="X402" s="437"/>
      <c r="Y402" s="437"/>
      <c r="Z402" s="437">
        <v>304</v>
      </c>
      <c r="AA402" s="437">
        <v>254</v>
      </c>
      <c r="AB402" s="437">
        <v>0</v>
      </c>
      <c r="AC402" s="437">
        <v>30</v>
      </c>
      <c r="AD402" s="437"/>
      <c r="AE402" s="437">
        <v>20</v>
      </c>
      <c r="AF402" s="437">
        <v>304</v>
      </c>
      <c r="AG402" s="437">
        <v>254</v>
      </c>
      <c r="AH402" s="437">
        <v>0</v>
      </c>
      <c r="AI402" s="437">
        <v>30</v>
      </c>
      <c r="AJ402" s="437"/>
      <c r="AK402" s="437">
        <v>20</v>
      </c>
      <c r="AL402" s="438"/>
      <c r="AM402" s="429"/>
      <c r="AS402" s="331">
        <f t="shared" si="133"/>
        <v>0</v>
      </c>
      <c r="AT402" s="331">
        <f t="shared" si="134"/>
        <v>254</v>
      </c>
      <c r="AU402" s="331">
        <f t="shared" si="135"/>
        <v>0</v>
      </c>
      <c r="AV402" s="331">
        <f t="shared" si="136"/>
        <v>0</v>
      </c>
      <c r="AW402" s="331">
        <f t="shared" si="137"/>
        <v>0</v>
      </c>
    </row>
    <row r="403" spans="1:49" s="365" customFormat="1" ht="30" hidden="1" customHeight="1" outlineLevel="1">
      <c r="A403" s="435"/>
      <c r="B403" s="436" t="s">
        <v>1629</v>
      </c>
      <c r="C403" s="436"/>
      <c r="D403" s="435" t="s">
        <v>1564</v>
      </c>
      <c r="E403" s="435" t="s">
        <v>2249</v>
      </c>
      <c r="F403" s="435" t="s">
        <v>1630</v>
      </c>
      <c r="G403" s="435" t="s">
        <v>1615</v>
      </c>
      <c r="H403" s="435"/>
      <c r="I403" s="437">
        <v>153</v>
      </c>
      <c r="J403" s="437">
        <v>128</v>
      </c>
      <c r="K403" s="437">
        <v>0</v>
      </c>
      <c r="L403" s="437">
        <v>15</v>
      </c>
      <c r="M403" s="437">
        <v>10</v>
      </c>
      <c r="N403" s="495"/>
      <c r="O403" s="437">
        <f t="shared" si="132"/>
        <v>227</v>
      </c>
      <c r="P403" s="437">
        <v>192</v>
      </c>
      <c r="Q403" s="495"/>
      <c r="R403" s="437">
        <v>25</v>
      </c>
      <c r="S403" s="437">
        <v>10</v>
      </c>
      <c r="T403" s="437"/>
      <c r="U403" s="437"/>
      <c r="V403" s="437"/>
      <c r="W403" s="437"/>
      <c r="X403" s="437"/>
      <c r="Y403" s="437"/>
      <c r="Z403" s="437">
        <v>153</v>
      </c>
      <c r="AA403" s="437">
        <v>128</v>
      </c>
      <c r="AB403" s="437">
        <v>0</v>
      </c>
      <c r="AC403" s="437">
        <v>15</v>
      </c>
      <c r="AD403" s="437"/>
      <c r="AE403" s="437">
        <v>10</v>
      </c>
      <c r="AF403" s="437">
        <v>153</v>
      </c>
      <c r="AG403" s="437">
        <v>128</v>
      </c>
      <c r="AH403" s="437">
        <v>0</v>
      </c>
      <c r="AI403" s="437">
        <v>15</v>
      </c>
      <c r="AJ403" s="437"/>
      <c r="AK403" s="437">
        <v>10</v>
      </c>
      <c r="AL403" s="438"/>
      <c r="AM403" s="429"/>
      <c r="AS403" s="331">
        <f t="shared" si="133"/>
        <v>0</v>
      </c>
      <c r="AT403" s="331">
        <f t="shared" si="134"/>
        <v>128</v>
      </c>
      <c r="AU403" s="331">
        <f t="shared" si="135"/>
        <v>0</v>
      </c>
      <c r="AV403" s="331">
        <f t="shared" si="136"/>
        <v>0</v>
      </c>
      <c r="AW403" s="331">
        <f t="shared" si="137"/>
        <v>0</v>
      </c>
    </row>
    <row r="404" spans="1:49" s="365" customFormat="1" ht="30" hidden="1" customHeight="1" outlineLevel="1">
      <c r="A404" s="435"/>
      <c r="B404" s="436" t="s">
        <v>1631</v>
      </c>
      <c r="C404" s="436"/>
      <c r="D404" s="435" t="s">
        <v>1429</v>
      </c>
      <c r="E404" s="435" t="s">
        <v>1504</v>
      </c>
      <c r="F404" s="435" t="s">
        <v>1632</v>
      </c>
      <c r="G404" s="435" t="s">
        <v>2664</v>
      </c>
      <c r="H404" s="435"/>
      <c r="I404" s="437">
        <v>314</v>
      </c>
      <c r="J404" s="437">
        <v>254</v>
      </c>
      <c r="K404" s="437">
        <v>0</v>
      </c>
      <c r="L404" s="437">
        <v>30</v>
      </c>
      <c r="M404" s="437">
        <v>30</v>
      </c>
      <c r="N404" s="495"/>
      <c r="O404" s="437">
        <f t="shared" si="132"/>
        <v>314</v>
      </c>
      <c r="P404" s="437">
        <v>254</v>
      </c>
      <c r="Q404" s="495"/>
      <c r="R404" s="437">
        <v>30</v>
      </c>
      <c r="S404" s="437">
        <v>30</v>
      </c>
      <c r="T404" s="437"/>
      <c r="U404" s="437"/>
      <c r="V404" s="437"/>
      <c r="W404" s="437"/>
      <c r="X404" s="437"/>
      <c r="Y404" s="437"/>
      <c r="Z404" s="437">
        <v>314</v>
      </c>
      <c r="AA404" s="437">
        <v>254</v>
      </c>
      <c r="AB404" s="437">
        <v>0</v>
      </c>
      <c r="AC404" s="437">
        <v>30</v>
      </c>
      <c r="AD404" s="437"/>
      <c r="AE404" s="437">
        <v>30</v>
      </c>
      <c r="AF404" s="437">
        <v>314</v>
      </c>
      <c r="AG404" s="437">
        <v>254</v>
      </c>
      <c r="AH404" s="437">
        <v>0</v>
      </c>
      <c r="AI404" s="437">
        <v>30</v>
      </c>
      <c r="AJ404" s="437"/>
      <c r="AK404" s="437">
        <v>30</v>
      </c>
      <c r="AL404" s="438"/>
      <c r="AM404" s="429"/>
      <c r="AS404" s="331">
        <f t="shared" si="133"/>
        <v>0</v>
      </c>
      <c r="AT404" s="331">
        <f t="shared" si="134"/>
        <v>254</v>
      </c>
      <c r="AU404" s="331">
        <f t="shared" si="135"/>
        <v>0</v>
      </c>
      <c r="AV404" s="331">
        <f t="shared" si="136"/>
        <v>0</v>
      </c>
      <c r="AW404" s="331">
        <f t="shared" si="137"/>
        <v>0</v>
      </c>
    </row>
    <row r="405" spans="1:49" s="365" customFormat="1" ht="30" hidden="1" customHeight="1" outlineLevel="1">
      <c r="A405" s="435"/>
      <c r="B405" s="436" t="s">
        <v>1633</v>
      </c>
      <c r="C405" s="436"/>
      <c r="D405" s="435" t="s">
        <v>1429</v>
      </c>
      <c r="E405" s="435" t="s">
        <v>1499</v>
      </c>
      <c r="F405" s="435" t="s">
        <v>1634</v>
      </c>
      <c r="G405" s="435" t="s">
        <v>2664</v>
      </c>
      <c r="H405" s="435"/>
      <c r="I405" s="437">
        <v>250</v>
      </c>
      <c r="J405" s="437">
        <v>200</v>
      </c>
      <c r="K405" s="437"/>
      <c r="L405" s="437">
        <v>25</v>
      </c>
      <c r="M405" s="437">
        <v>25</v>
      </c>
      <c r="N405" s="495"/>
      <c r="O405" s="437">
        <f t="shared" si="132"/>
        <v>250</v>
      </c>
      <c r="P405" s="437">
        <v>200</v>
      </c>
      <c r="Q405" s="495"/>
      <c r="R405" s="437">
        <v>25</v>
      </c>
      <c r="S405" s="437">
        <v>25</v>
      </c>
      <c r="T405" s="437"/>
      <c r="U405" s="437"/>
      <c r="V405" s="437"/>
      <c r="W405" s="437"/>
      <c r="X405" s="437"/>
      <c r="Y405" s="437"/>
      <c r="Z405" s="437">
        <v>250</v>
      </c>
      <c r="AA405" s="437">
        <v>200</v>
      </c>
      <c r="AB405" s="437">
        <v>0</v>
      </c>
      <c r="AC405" s="437">
        <v>25</v>
      </c>
      <c r="AD405" s="437"/>
      <c r="AE405" s="437">
        <v>25</v>
      </c>
      <c r="AF405" s="437">
        <v>250</v>
      </c>
      <c r="AG405" s="437">
        <v>200</v>
      </c>
      <c r="AH405" s="437">
        <v>0</v>
      </c>
      <c r="AI405" s="437">
        <v>25</v>
      </c>
      <c r="AJ405" s="437"/>
      <c r="AK405" s="437">
        <v>25</v>
      </c>
      <c r="AL405" s="438"/>
      <c r="AM405" s="429"/>
      <c r="AS405" s="331">
        <f t="shared" si="133"/>
        <v>0</v>
      </c>
      <c r="AT405" s="331">
        <f t="shared" si="134"/>
        <v>200</v>
      </c>
      <c r="AU405" s="331">
        <f t="shared" si="135"/>
        <v>0</v>
      </c>
      <c r="AV405" s="331">
        <f t="shared" si="136"/>
        <v>0</v>
      </c>
      <c r="AW405" s="331">
        <f t="shared" si="137"/>
        <v>0</v>
      </c>
    </row>
    <row r="406" spans="1:49" s="365" customFormat="1" ht="30" hidden="1" customHeight="1" outlineLevel="1">
      <c r="A406" s="435"/>
      <c r="B406" s="436" t="s">
        <v>1635</v>
      </c>
      <c r="C406" s="436"/>
      <c r="D406" s="435" t="s">
        <v>1569</v>
      </c>
      <c r="E406" s="435" t="s">
        <v>1483</v>
      </c>
      <c r="F406" s="435" t="s">
        <v>1636</v>
      </c>
      <c r="G406" s="435">
        <v>2019</v>
      </c>
      <c r="H406" s="435"/>
      <c r="I406" s="437">
        <v>413</v>
      </c>
      <c r="J406" s="437">
        <v>353</v>
      </c>
      <c r="K406" s="437"/>
      <c r="L406" s="437">
        <v>40</v>
      </c>
      <c r="M406" s="437">
        <v>20</v>
      </c>
      <c r="N406" s="495"/>
      <c r="O406" s="437">
        <f t="shared" si="132"/>
        <v>0</v>
      </c>
      <c r="P406" s="437"/>
      <c r="Q406" s="495"/>
      <c r="R406" s="437"/>
      <c r="S406" s="437"/>
      <c r="T406" s="437"/>
      <c r="U406" s="437"/>
      <c r="V406" s="437"/>
      <c r="W406" s="437"/>
      <c r="X406" s="437"/>
      <c r="Y406" s="437"/>
      <c r="Z406" s="437">
        <v>413</v>
      </c>
      <c r="AA406" s="437">
        <v>353</v>
      </c>
      <c r="AB406" s="437">
        <v>0</v>
      </c>
      <c r="AC406" s="437">
        <v>40</v>
      </c>
      <c r="AD406" s="437"/>
      <c r="AE406" s="437">
        <v>20</v>
      </c>
      <c r="AF406" s="437">
        <v>413</v>
      </c>
      <c r="AG406" s="437">
        <v>353</v>
      </c>
      <c r="AH406" s="437">
        <v>0</v>
      </c>
      <c r="AI406" s="437">
        <v>40</v>
      </c>
      <c r="AJ406" s="437"/>
      <c r="AK406" s="437">
        <v>20</v>
      </c>
      <c r="AL406" s="438"/>
      <c r="AM406" s="429"/>
      <c r="AS406" s="331">
        <f t="shared" si="133"/>
        <v>0</v>
      </c>
      <c r="AT406" s="331">
        <f t="shared" si="134"/>
        <v>353</v>
      </c>
      <c r="AU406" s="331">
        <f t="shared" si="135"/>
        <v>0</v>
      </c>
      <c r="AV406" s="331">
        <f t="shared" si="136"/>
        <v>0</v>
      </c>
      <c r="AW406" s="331">
        <f t="shared" si="137"/>
        <v>0</v>
      </c>
    </row>
    <row r="407" spans="1:49" s="365" customFormat="1" ht="30" hidden="1" customHeight="1" outlineLevel="1">
      <c r="A407" s="435"/>
      <c r="B407" s="436" t="s">
        <v>1637</v>
      </c>
      <c r="C407" s="436"/>
      <c r="D407" s="435" t="s">
        <v>1569</v>
      </c>
      <c r="E407" s="435" t="s">
        <v>1483</v>
      </c>
      <c r="F407" s="435" t="s">
        <v>1638</v>
      </c>
      <c r="G407" s="435">
        <v>2019</v>
      </c>
      <c r="H407" s="435"/>
      <c r="I407" s="437">
        <v>414</v>
      </c>
      <c r="J407" s="437">
        <v>354</v>
      </c>
      <c r="K407" s="437"/>
      <c r="L407" s="437">
        <v>40</v>
      </c>
      <c r="M407" s="437">
        <v>20</v>
      </c>
      <c r="N407" s="495"/>
      <c r="O407" s="437">
        <f t="shared" si="132"/>
        <v>0</v>
      </c>
      <c r="P407" s="437"/>
      <c r="Q407" s="495"/>
      <c r="R407" s="437"/>
      <c r="S407" s="437"/>
      <c r="T407" s="437"/>
      <c r="U407" s="437"/>
      <c r="V407" s="437"/>
      <c r="W407" s="437"/>
      <c r="X407" s="437"/>
      <c r="Y407" s="437"/>
      <c r="Z407" s="437">
        <v>414</v>
      </c>
      <c r="AA407" s="437">
        <v>354</v>
      </c>
      <c r="AB407" s="437">
        <v>0</v>
      </c>
      <c r="AC407" s="437">
        <v>40</v>
      </c>
      <c r="AD407" s="437"/>
      <c r="AE407" s="437">
        <v>20</v>
      </c>
      <c r="AF407" s="437">
        <v>414</v>
      </c>
      <c r="AG407" s="437">
        <v>354</v>
      </c>
      <c r="AH407" s="437">
        <v>0</v>
      </c>
      <c r="AI407" s="437">
        <v>40</v>
      </c>
      <c r="AJ407" s="437"/>
      <c r="AK407" s="437">
        <v>20</v>
      </c>
      <c r="AL407" s="438"/>
      <c r="AM407" s="429"/>
      <c r="AS407" s="331">
        <f t="shared" si="133"/>
        <v>0</v>
      </c>
      <c r="AT407" s="331">
        <f t="shared" si="134"/>
        <v>354</v>
      </c>
      <c r="AU407" s="331">
        <f t="shared" si="135"/>
        <v>0</v>
      </c>
      <c r="AV407" s="331">
        <f t="shared" si="136"/>
        <v>0</v>
      </c>
      <c r="AW407" s="331">
        <f t="shared" si="137"/>
        <v>0</v>
      </c>
    </row>
    <row r="408" spans="1:49" s="365" customFormat="1" ht="30" hidden="1" customHeight="1" outlineLevel="1">
      <c r="A408" s="435"/>
      <c r="B408" s="436" t="s">
        <v>1639</v>
      </c>
      <c r="C408" s="436"/>
      <c r="D408" s="435" t="s">
        <v>1574</v>
      </c>
      <c r="E408" s="435" t="s">
        <v>1575</v>
      </c>
      <c r="F408" s="435" t="s">
        <v>1640</v>
      </c>
      <c r="G408" s="435" t="s">
        <v>2664</v>
      </c>
      <c r="H408" s="435"/>
      <c r="I408" s="437">
        <v>1754</v>
      </c>
      <c r="J408" s="437">
        <v>1434</v>
      </c>
      <c r="K408" s="437"/>
      <c r="L408" s="437">
        <v>160</v>
      </c>
      <c r="M408" s="437">
        <v>160</v>
      </c>
      <c r="N408" s="495"/>
      <c r="O408" s="437">
        <f t="shared" si="132"/>
        <v>0</v>
      </c>
      <c r="P408" s="437"/>
      <c r="Q408" s="495"/>
      <c r="R408" s="437"/>
      <c r="S408" s="437"/>
      <c r="T408" s="437"/>
      <c r="U408" s="437"/>
      <c r="V408" s="437"/>
      <c r="W408" s="437"/>
      <c r="X408" s="437"/>
      <c r="Y408" s="437"/>
      <c r="Z408" s="437">
        <v>1754</v>
      </c>
      <c r="AA408" s="437">
        <v>1434</v>
      </c>
      <c r="AB408" s="437">
        <v>0</v>
      </c>
      <c r="AC408" s="437">
        <v>160</v>
      </c>
      <c r="AD408" s="437"/>
      <c r="AE408" s="437">
        <v>160</v>
      </c>
      <c r="AF408" s="437">
        <v>1754</v>
      </c>
      <c r="AG408" s="437">
        <v>1434</v>
      </c>
      <c r="AH408" s="437">
        <v>0</v>
      </c>
      <c r="AI408" s="437">
        <v>160</v>
      </c>
      <c r="AJ408" s="437"/>
      <c r="AK408" s="437">
        <v>160</v>
      </c>
      <c r="AL408" s="438"/>
      <c r="AM408" s="429"/>
      <c r="AS408" s="331">
        <f t="shared" si="133"/>
        <v>0</v>
      </c>
      <c r="AT408" s="331">
        <f t="shared" si="134"/>
        <v>1434</v>
      </c>
      <c r="AU408" s="331">
        <f t="shared" si="135"/>
        <v>0</v>
      </c>
      <c r="AV408" s="331">
        <f t="shared" si="136"/>
        <v>0</v>
      </c>
      <c r="AW408" s="331">
        <f t="shared" si="137"/>
        <v>0</v>
      </c>
    </row>
    <row r="409" spans="1:49" s="365" customFormat="1" ht="30" hidden="1" customHeight="1" outlineLevel="1">
      <c r="A409" s="435"/>
      <c r="B409" s="436" t="s">
        <v>1641</v>
      </c>
      <c r="C409" s="436"/>
      <c r="D409" s="435" t="s">
        <v>1420</v>
      </c>
      <c r="E409" s="435" t="s">
        <v>1417</v>
      </c>
      <c r="F409" s="435" t="s">
        <v>1642</v>
      </c>
      <c r="G409" s="435" t="s">
        <v>2664</v>
      </c>
      <c r="H409" s="435"/>
      <c r="I409" s="437">
        <v>1435</v>
      </c>
      <c r="J409" s="437">
        <v>1300</v>
      </c>
      <c r="K409" s="437">
        <v>0</v>
      </c>
      <c r="L409" s="437">
        <v>85</v>
      </c>
      <c r="M409" s="437">
        <v>50</v>
      </c>
      <c r="N409" s="495"/>
      <c r="O409" s="437">
        <f t="shared" si="132"/>
        <v>0</v>
      </c>
      <c r="P409" s="437"/>
      <c r="Q409" s="495"/>
      <c r="R409" s="437"/>
      <c r="S409" s="437"/>
      <c r="T409" s="437"/>
      <c r="U409" s="437"/>
      <c r="V409" s="437"/>
      <c r="W409" s="437"/>
      <c r="X409" s="437"/>
      <c r="Y409" s="437"/>
      <c r="Z409" s="437">
        <v>1435</v>
      </c>
      <c r="AA409" s="437">
        <v>1300</v>
      </c>
      <c r="AB409" s="437">
        <v>0</v>
      </c>
      <c r="AC409" s="437">
        <v>85</v>
      </c>
      <c r="AD409" s="437"/>
      <c r="AE409" s="437">
        <v>50</v>
      </c>
      <c r="AF409" s="437">
        <v>1435</v>
      </c>
      <c r="AG409" s="437">
        <v>1300</v>
      </c>
      <c r="AH409" s="437">
        <v>0</v>
      </c>
      <c r="AI409" s="437">
        <v>85</v>
      </c>
      <c r="AJ409" s="437"/>
      <c r="AK409" s="437">
        <v>50</v>
      </c>
      <c r="AL409" s="438"/>
      <c r="AM409" s="429"/>
      <c r="AS409" s="331">
        <f t="shared" si="133"/>
        <v>0</v>
      </c>
      <c r="AT409" s="331">
        <f t="shared" si="134"/>
        <v>1300</v>
      </c>
      <c r="AU409" s="331">
        <f t="shared" si="135"/>
        <v>0</v>
      </c>
      <c r="AV409" s="331">
        <f t="shared" si="136"/>
        <v>0</v>
      </c>
      <c r="AW409" s="331">
        <f t="shared" si="137"/>
        <v>0</v>
      </c>
    </row>
    <row r="410" spans="1:49" s="365" customFormat="1" ht="30" hidden="1" customHeight="1" outlineLevel="1">
      <c r="A410" s="435"/>
      <c r="B410" s="436" t="s">
        <v>1643</v>
      </c>
      <c r="C410" s="436"/>
      <c r="D410" s="435" t="s">
        <v>1429</v>
      </c>
      <c r="E410" s="435" t="s">
        <v>1591</v>
      </c>
      <c r="F410" s="435" t="s">
        <v>1626</v>
      </c>
      <c r="G410" s="435" t="s">
        <v>2664</v>
      </c>
      <c r="H410" s="435"/>
      <c r="I410" s="437">
        <v>237</v>
      </c>
      <c r="J410" s="437">
        <v>192</v>
      </c>
      <c r="K410" s="437">
        <v>0</v>
      </c>
      <c r="L410" s="437">
        <v>30</v>
      </c>
      <c r="M410" s="437">
        <v>15</v>
      </c>
      <c r="N410" s="495"/>
      <c r="O410" s="437">
        <f t="shared" si="132"/>
        <v>0</v>
      </c>
      <c r="P410" s="437"/>
      <c r="Q410" s="495"/>
      <c r="R410" s="437"/>
      <c r="S410" s="437"/>
      <c r="T410" s="437"/>
      <c r="U410" s="437"/>
      <c r="V410" s="437"/>
      <c r="W410" s="437"/>
      <c r="X410" s="437"/>
      <c r="Y410" s="437"/>
      <c r="Z410" s="437">
        <v>237</v>
      </c>
      <c r="AA410" s="437">
        <v>192</v>
      </c>
      <c r="AB410" s="437">
        <v>0</v>
      </c>
      <c r="AC410" s="437">
        <v>30</v>
      </c>
      <c r="AD410" s="437"/>
      <c r="AE410" s="437">
        <v>15</v>
      </c>
      <c r="AF410" s="437">
        <v>237</v>
      </c>
      <c r="AG410" s="437">
        <v>192</v>
      </c>
      <c r="AH410" s="437">
        <v>0</v>
      </c>
      <c r="AI410" s="437">
        <v>30</v>
      </c>
      <c r="AJ410" s="437"/>
      <c r="AK410" s="437">
        <v>15</v>
      </c>
      <c r="AL410" s="438"/>
      <c r="AM410" s="429"/>
      <c r="AS410" s="331">
        <f t="shared" si="133"/>
        <v>0</v>
      </c>
      <c r="AT410" s="331">
        <f t="shared" si="134"/>
        <v>192</v>
      </c>
      <c r="AU410" s="331">
        <f t="shared" si="135"/>
        <v>0</v>
      </c>
      <c r="AV410" s="331">
        <f t="shared" si="136"/>
        <v>0</v>
      </c>
      <c r="AW410" s="331">
        <f t="shared" si="137"/>
        <v>0</v>
      </c>
    </row>
    <row r="411" spans="1:49" s="365" customFormat="1" ht="30" hidden="1" customHeight="1" outlineLevel="1">
      <c r="A411" s="435"/>
      <c r="B411" s="436" t="s">
        <v>1644</v>
      </c>
      <c r="C411" s="436"/>
      <c r="D411" s="435" t="s">
        <v>1429</v>
      </c>
      <c r="E411" s="435" t="s">
        <v>1645</v>
      </c>
      <c r="F411" s="435" t="s">
        <v>1646</v>
      </c>
      <c r="G411" s="435">
        <v>2019</v>
      </c>
      <c r="H411" s="435"/>
      <c r="I411" s="437">
        <v>2322</v>
      </c>
      <c r="J411" s="437">
        <v>1922</v>
      </c>
      <c r="K411" s="437">
        <v>0</v>
      </c>
      <c r="L411" s="437">
        <v>200</v>
      </c>
      <c r="M411" s="437">
        <v>200</v>
      </c>
      <c r="N411" s="495"/>
      <c r="O411" s="437">
        <f t="shared" si="132"/>
        <v>0</v>
      </c>
      <c r="P411" s="437"/>
      <c r="Q411" s="495"/>
      <c r="R411" s="437"/>
      <c r="S411" s="437"/>
      <c r="T411" s="437"/>
      <c r="U411" s="437"/>
      <c r="V411" s="437"/>
      <c r="W411" s="437"/>
      <c r="X411" s="437"/>
      <c r="Y411" s="437"/>
      <c r="Z411" s="437">
        <v>1782</v>
      </c>
      <c r="AA411" s="437">
        <v>1382</v>
      </c>
      <c r="AB411" s="437">
        <v>0</v>
      </c>
      <c r="AC411" s="437">
        <v>200</v>
      </c>
      <c r="AD411" s="437"/>
      <c r="AE411" s="437">
        <v>200</v>
      </c>
      <c r="AF411" s="437">
        <v>1782</v>
      </c>
      <c r="AG411" s="437">
        <v>1382</v>
      </c>
      <c r="AH411" s="437">
        <v>0</v>
      </c>
      <c r="AI411" s="437">
        <v>200</v>
      </c>
      <c r="AJ411" s="437"/>
      <c r="AK411" s="437">
        <v>200</v>
      </c>
      <c r="AL411" s="438" t="s">
        <v>2862</v>
      </c>
      <c r="AM411" s="429"/>
      <c r="AS411" s="331">
        <f t="shared" si="133"/>
        <v>540</v>
      </c>
      <c r="AT411" s="331">
        <f t="shared" si="134"/>
        <v>1382</v>
      </c>
      <c r="AU411" s="331">
        <f t="shared" si="135"/>
        <v>0</v>
      </c>
      <c r="AV411" s="331">
        <f t="shared" si="136"/>
        <v>540</v>
      </c>
      <c r="AW411" s="331">
        <f t="shared" si="137"/>
        <v>540</v>
      </c>
    </row>
    <row r="412" spans="1:49" s="365" customFormat="1" ht="30" hidden="1" customHeight="1" outlineLevel="1">
      <c r="A412" s="435"/>
      <c r="B412" s="436" t="s">
        <v>1647</v>
      </c>
      <c r="C412" s="436"/>
      <c r="D412" s="435" t="s">
        <v>1569</v>
      </c>
      <c r="E412" s="435" t="s">
        <v>1483</v>
      </c>
      <c r="F412" s="435" t="s">
        <v>1648</v>
      </c>
      <c r="G412" s="435">
        <v>2020</v>
      </c>
      <c r="H412" s="435"/>
      <c r="I412" s="437">
        <v>867</v>
      </c>
      <c r="J412" s="437">
        <v>707</v>
      </c>
      <c r="K412" s="437"/>
      <c r="L412" s="437">
        <v>80</v>
      </c>
      <c r="M412" s="437">
        <v>80</v>
      </c>
      <c r="N412" s="495"/>
      <c r="O412" s="437">
        <f t="shared" si="132"/>
        <v>0</v>
      </c>
      <c r="P412" s="437"/>
      <c r="Q412" s="495"/>
      <c r="R412" s="437"/>
      <c r="S412" s="437"/>
      <c r="T412" s="437"/>
      <c r="U412" s="437"/>
      <c r="V412" s="437"/>
      <c r="W412" s="437"/>
      <c r="X412" s="437"/>
      <c r="Y412" s="437"/>
      <c r="Z412" s="437">
        <v>867</v>
      </c>
      <c r="AA412" s="437">
        <v>707</v>
      </c>
      <c r="AB412" s="437">
        <v>0</v>
      </c>
      <c r="AC412" s="437">
        <v>80</v>
      </c>
      <c r="AD412" s="437"/>
      <c r="AE412" s="437">
        <v>80</v>
      </c>
      <c r="AF412" s="437">
        <v>867</v>
      </c>
      <c r="AG412" s="437">
        <v>707</v>
      </c>
      <c r="AH412" s="437">
        <v>0</v>
      </c>
      <c r="AI412" s="437">
        <v>80</v>
      </c>
      <c r="AJ412" s="437"/>
      <c r="AK412" s="437">
        <v>80</v>
      </c>
      <c r="AL412" s="438"/>
      <c r="AM412" s="429"/>
      <c r="AS412" s="331">
        <f t="shared" si="133"/>
        <v>0</v>
      </c>
      <c r="AT412" s="331">
        <f t="shared" si="134"/>
        <v>707</v>
      </c>
      <c r="AU412" s="331">
        <f t="shared" si="135"/>
        <v>0</v>
      </c>
      <c r="AV412" s="331">
        <f t="shared" si="136"/>
        <v>0</v>
      </c>
      <c r="AW412" s="331">
        <f t="shared" si="137"/>
        <v>0</v>
      </c>
    </row>
    <row r="413" spans="1:49" s="365" customFormat="1" ht="30" hidden="1" customHeight="1" outlineLevel="1">
      <c r="A413" s="435"/>
      <c r="B413" s="436" t="s">
        <v>1649</v>
      </c>
      <c r="C413" s="436"/>
      <c r="D413" s="435" t="s">
        <v>1650</v>
      </c>
      <c r="E413" s="435" t="s">
        <v>2156</v>
      </c>
      <c r="F413" s="435" t="s">
        <v>1651</v>
      </c>
      <c r="G413" s="435">
        <v>2020</v>
      </c>
      <c r="H413" s="435"/>
      <c r="I413" s="437">
        <v>832</v>
      </c>
      <c r="J413" s="437">
        <v>707</v>
      </c>
      <c r="K413" s="437"/>
      <c r="L413" s="437">
        <v>75</v>
      </c>
      <c r="M413" s="437">
        <v>50</v>
      </c>
      <c r="N413" s="495"/>
      <c r="O413" s="437">
        <f t="shared" si="132"/>
        <v>0</v>
      </c>
      <c r="P413" s="437"/>
      <c r="Q413" s="495"/>
      <c r="R413" s="437"/>
      <c r="S413" s="437"/>
      <c r="T413" s="437"/>
      <c r="U413" s="437"/>
      <c r="V413" s="437"/>
      <c r="W413" s="437"/>
      <c r="X413" s="437"/>
      <c r="Y413" s="437"/>
      <c r="Z413" s="437">
        <v>832</v>
      </c>
      <c r="AA413" s="437">
        <v>707</v>
      </c>
      <c r="AB413" s="437">
        <v>0</v>
      </c>
      <c r="AC413" s="437">
        <v>75</v>
      </c>
      <c r="AD413" s="437"/>
      <c r="AE413" s="437">
        <v>50</v>
      </c>
      <c r="AF413" s="437">
        <v>832</v>
      </c>
      <c r="AG413" s="437">
        <v>707</v>
      </c>
      <c r="AH413" s="437">
        <v>0</v>
      </c>
      <c r="AI413" s="437">
        <v>75</v>
      </c>
      <c r="AJ413" s="437"/>
      <c r="AK413" s="437">
        <v>50</v>
      </c>
      <c r="AL413" s="438"/>
      <c r="AM413" s="429"/>
      <c r="AS413" s="331">
        <f t="shared" si="133"/>
        <v>0</v>
      </c>
      <c r="AT413" s="331">
        <f t="shared" si="134"/>
        <v>707</v>
      </c>
      <c r="AU413" s="331">
        <f t="shared" si="135"/>
        <v>0</v>
      </c>
      <c r="AV413" s="331">
        <f t="shared" si="136"/>
        <v>0</v>
      </c>
      <c r="AW413" s="331">
        <f t="shared" si="137"/>
        <v>0</v>
      </c>
    </row>
    <row r="414" spans="1:49" s="365" customFormat="1" ht="30" hidden="1" customHeight="1" outlineLevel="1">
      <c r="A414" s="435"/>
      <c r="B414" s="436" t="s">
        <v>1652</v>
      </c>
      <c r="C414" s="436"/>
      <c r="D414" s="435" t="s">
        <v>1420</v>
      </c>
      <c r="E414" s="435" t="s">
        <v>1417</v>
      </c>
      <c r="F414" s="435" t="s">
        <v>1653</v>
      </c>
      <c r="G414" s="435">
        <v>2020</v>
      </c>
      <c r="H414" s="435"/>
      <c r="I414" s="437">
        <v>2929</v>
      </c>
      <c r="J414" s="437">
        <v>2429</v>
      </c>
      <c r="K414" s="437"/>
      <c r="L414" s="437">
        <v>300</v>
      </c>
      <c r="M414" s="437">
        <v>200</v>
      </c>
      <c r="N414" s="495"/>
      <c r="O414" s="437">
        <f t="shared" si="132"/>
        <v>0</v>
      </c>
      <c r="P414" s="437"/>
      <c r="Q414" s="495"/>
      <c r="R414" s="437"/>
      <c r="S414" s="437"/>
      <c r="T414" s="437"/>
      <c r="U414" s="437"/>
      <c r="V414" s="437"/>
      <c r="W414" s="437"/>
      <c r="X414" s="437"/>
      <c r="Y414" s="437"/>
      <c r="Z414" s="437">
        <v>1986</v>
      </c>
      <c r="AA414" s="437">
        <v>1536</v>
      </c>
      <c r="AB414" s="437">
        <v>0</v>
      </c>
      <c r="AC414" s="437">
        <v>250</v>
      </c>
      <c r="AD414" s="437"/>
      <c r="AE414" s="437">
        <v>200</v>
      </c>
      <c r="AF414" s="437">
        <v>1986</v>
      </c>
      <c r="AG414" s="437">
        <v>1536</v>
      </c>
      <c r="AH414" s="437">
        <v>0</v>
      </c>
      <c r="AI414" s="437">
        <v>250</v>
      </c>
      <c r="AJ414" s="437"/>
      <c r="AK414" s="437">
        <v>200</v>
      </c>
      <c r="AL414" s="438"/>
      <c r="AM414" s="429"/>
      <c r="AS414" s="331">
        <f t="shared" si="133"/>
        <v>943</v>
      </c>
      <c r="AT414" s="331">
        <f t="shared" si="134"/>
        <v>1536</v>
      </c>
      <c r="AU414" s="331">
        <f t="shared" si="135"/>
        <v>0</v>
      </c>
      <c r="AV414" s="331">
        <f t="shared" si="136"/>
        <v>893</v>
      </c>
      <c r="AW414" s="331">
        <f t="shared" si="137"/>
        <v>943</v>
      </c>
    </row>
    <row r="415" spans="1:49" s="365" customFormat="1" ht="30" hidden="1" customHeight="1" outlineLevel="1">
      <c r="A415" s="435"/>
      <c r="B415" s="436" t="s">
        <v>1654</v>
      </c>
      <c r="C415" s="436"/>
      <c r="D415" s="435" t="s">
        <v>1429</v>
      </c>
      <c r="E415" s="435" t="s">
        <v>1559</v>
      </c>
      <c r="F415" s="435" t="s">
        <v>1655</v>
      </c>
      <c r="G415" s="435">
        <v>2020</v>
      </c>
      <c r="H415" s="435"/>
      <c r="I415" s="437">
        <v>157</v>
      </c>
      <c r="J415" s="437">
        <v>127</v>
      </c>
      <c r="K415" s="437"/>
      <c r="L415" s="437">
        <v>15</v>
      </c>
      <c r="M415" s="437">
        <v>15</v>
      </c>
      <c r="N415" s="495"/>
      <c r="O415" s="437">
        <f t="shared" si="132"/>
        <v>0</v>
      </c>
      <c r="P415" s="437"/>
      <c r="Q415" s="495"/>
      <c r="R415" s="437"/>
      <c r="S415" s="437"/>
      <c r="T415" s="437"/>
      <c r="U415" s="437"/>
      <c r="V415" s="437"/>
      <c r="W415" s="437"/>
      <c r="X415" s="437"/>
      <c r="Y415" s="437"/>
      <c r="Z415" s="437">
        <v>157</v>
      </c>
      <c r="AA415" s="437">
        <v>127</v>
      </c>
      <c r="AB415" s="437">
        <v>0</v>
      </c>
      <c r="AC415" s="437">
        <v>15</v>
      </c>
      <c r="AD415" s="437"/>
      <c r="AE415" s="437">
        <v>15</v>
      </c>
      <c r="AF415" s="437">
        <v>157</v>
      </c>
      <c r="AG415" s="437">
        <v>127</v>
      </c>
      <c r="AH415" s="437">
        <v>0</v>
      </c>
      <c r="AI415" s="437">
        <v>15</v>
      </c>
      <c r="AJ415" s="437"/>
      <c r="AK415" s="437">
        <v>15</v>
      </c>
      <c r="AL415" s="438"/>
      <c r="AM415" s="429"/>
      <c r="AS415" s="331">
        <f t="shared" si="133"/>
        <v>0</v>
      </c>
      <c r="AT415" s="331">
        <f t="shared" si="134"/>
        <v>127</v>
      </c>
      <c r="AU415" s="331">
        <f t="shared" si="135"/>
        <v>0</v>
      </c>
      <c r="AV415" s="331">
        <f t="shared" si="136"/>
        <v>0</v>
      </c>
      <c r="AW415" s="331">
        <f t="shared" si="137"/>
        <v>0</v>
      </c>
    </row>
    <row r="416" spans="1:49" s="365" customFormat="1" ht="30" hidden="1" customHeight="1" outlineLevel="1">
      <c r="A416" s="435"/>
      <c r="B416" s="436" t="s">
        <v>1656</v>
      </c>
      <c r="C416" s="436"/>
      <c r="D416" s="435" t="s">
        <v>1429</v>
      </c>
      <c r="E416" s="435" t="s">
        <v>1559</v>
      </c>
      <c r="F416" s="435" t="s">
        <v>1655</v>
      </c>
      <c r="G416" s="435">
        <v>2020</v>
      </c>
      <c r="H416" s="435"/>
      <c r="I416" s="437">
        <v>157</v>
      </c>
      <c r="J416" s="437">
        <v>127</v>
      </c>
      <c r="K416" s="437"/>
      <c r="L416" s="437">
        <v>15</v>
      </c>
      <c r="M416" s="437">
        <v>15</v>
      </c>
      <c r="N416" s="495"/>
      <c r="O416" s="437">
        <f t="shared" si="132"/>
        <v>0</v>
      </c>
      <c r="P416" s="437"/>
      <c r="Q416" s="495"/>
      <c r="R416" s="437"/>
      <c r="S416" s="437"/>
      <c r="T416" s="437"/>
      <c r="U416" s="437"/>
      <c r="V416" s="437"/>
      <c r="W416" s="437"/>
      <c r="X416" s="437"/>
      <c r="Y416" s="437"/>
      <c r="Z416" s="437">
        <v>157</v>
      </c>
      <c r="AA416" s="437">
        <v>127</v>
      </c>
      <c r="AB416" s="437">
        <v>0</v>
      </c>
      <c r="AC416" s="437">
        <v>15</v>
      </c>
      <c r="AD416" s="437"/>
      <c r="AE416" s="437">
        <v>15</v>
      </c>
      <c r="AF416" s="437">
        <v>157</v>
      </c>
      <c r="AG416" s="437">
        <v>127</v>
      </c>
      <c r="AH416" s="437">
        <v>0</v>
      </c>
      <c r="AI416" s="437">
        <v>15</v>
      </c>
      <c r="AJ416" s="437"/>
      <c r="AK416" s="437">
        <v>15</v>
      </c>
      <c r="AL416" s="438"/>
      <c r="AM416" s="429"/>
      <c r="AS416" s="331">
        <f t="shared" si="133"/>
        <v>0</v>
      </c>
      <c r="AT416" s="331">
        <f t="shared" si="134"/>
        <v>127</v>
      </c>
      <c r="AU416" s="331">
        <f t="shared" si="135"/>
        <v>0</v>
      </c>
      <c r="AV416" s="331">
        <f t="shared" si="136"/>
        <v>0</v>
      </c>
      <c r="AW416" s="331">
        <f t="shared" si="137"/>
        <v>0</v>
      </c>
    </row>
    <row r="417" spans="1:49" s="365" customFormat="1" ht="30" hidden="1" customHeight="1" outlineLevel="1">
      <c r="A417" s="435"/>
      <c r="B417" s="436" t="s">
        <v>1657</v>
      </c>
      <c r="C417" s="436"/>
      <c r="D417" s="435" t="s">
        <v>1429</v>
      </c>
      <c r="E417" s="435" t="s">
        <v>1499</v>
      </c>
      <c r="F417" s="435" t="s">
        <v>1658</v>
      </c>
      <c r="G417" s="435">
        <v>2020</v>
      </c>
      <c r="H417" s="435"/>
      <c r="I417" s="437">
        <f>SUM(J417:O417)</f>
        <v>256</v>
      </c>
      <c r="J417" s="437">
        <f>181+25</f>
        <v>206</v>
      </c>
      <c r="K417" s="437">
        <v>0</v>
      </c>
      <c r="L417" s="437">
        <v>25</v>
      </c>
      <c r="M417" s="437">
        <v>25</v>
      </c>
      <c r="N417" s="495"/>
      <c r="O417" s="437">
        <f t="shared" si="132"/>
        <v>0</v>
      </c>
      <c r="P417" s="437"/>
      <c r="Q417" s="495"/>
      <c r="R417" s="437"/>
      <c r="S417" s="437"/>
      <c r="T417" s="437"/>
      <c r="U417" s="437"/>
      <c r="V417" s="437"/>
      <c r="W417" s="437"/>
      <c r="X417" s="437"/>
      <c r="Y417" s="437"/>
      <c r="Z417" s="437">
        <f>SUM(AA417:AE417)</f>
        <v>256</v>
      </c>
      <c r="AA417" s="437">
        <f>181+25</f>
        <v>206</v>
      </c>
      <c r="AB417" s="437">
        <v>0</v>
      </c>
      <c r="AC417" s="437">
        <v>25</v>
      </c>
      <c r="AD417" s="437"/>
      <c r="AE417" s="437">
        <v>25</v>
      </c>
      <c r="AF417" s="437">
        <f>SUM(AG417:AK417)</f>
        <v>254.4</v>
      </c>
      <c r="AG417" s="437">
        <f>181+23.4</f>
        <v>204.4</v>
      </c>
      <c r="AH417" s="437">
        <v>0</v>
      </c>
      <c r="AI417" s="437">
        <v>25</v>
      </c>
      <c r="AJ417" s="437"/>
      <c r="AK417" s="437">
        <v>25</v>
      </c>
      <c r="AL417" s="438"/>
      <c r="AM417" s="429"/>
      <c r="AS417" s="331">
        <f t="shared" si="133"/>
        <v>1.5999999999999943</v>
      </c>
      <c r="AT417" s="331">
        <f t="shared" si="134"/>
        <v>204.4</v>
      </c>
      <c r="AU417" s="331">
        <f t="shared" si="135"/>
        <v>0</v>
      </c>
      <c r="AV417" s="331">
        <f t="shared" si="136"/>
        <v>1.5999999999999943</v>
      </c>
      <c r="AW417" s="331">
        <f t="shared" si="137"/>
        <v>1.5999999999999943</v>
      </c>
    </row>
    <row r="418" spans="1:49" s="365" customFormat="1" ht="30" hidden="1" customHeight="1" outlineLevel="1">
      <c r="A418" s="435"/>
      <c r="B418" s="436" t="s">
        <v>1659</v>
      </c>
      <c r="C418" s="436"/>
      <c r="D418" s="435" t="s">
        <v>1429</v>
      </c>
      <c r="E418" s="435" t="s">
        <v>1499</v>
      </c>
      <c r="F418" s="435" t="s">
        <v>1660</v>
      </c>
      <c r="G418" s="435">
        <v>2020</v>
      </c>
      <c r="H418" s="435"/>
      <c r="I418" s="437">
        <v>157</v>
      </c>
      <c r="J418" s="437">
        <v>127</v>
      </c>
      <c r="K418" s="437">
        <v>0</v>
      </c>
      <c r="L418" s="437">
        <v>15</v>
      </c>
      <c r="M418" s="437">
        <v>15</v>
      </c>
      <c r="N418" s="495"/>
      <c r="O418" s="437">
        <f t="shared" si="132"/>
        <v>0</v>
      </c>
      <c r="P418" s="437"/>
      <c r="Q418" s="495"/>
      <c r="R418" s="437"/>
      <c r="S418" s="437"/>
      <c r="T418" s="437"/>
      <c r="U418" s="437"/>
      <c r="V418" s="437"/>
      <c r="W418" s="437"/>
      <c r="X418" s="437"/>
      <c r="Y418" s="437"/>
      <c r="Z418" s="437">
        <v>157</v>
      </c>
      <c r="AA418" s="437">
        <v>127</v>
      </c>
      <c r="AB418" s="437">
        <v>0</v>
      </c>
      <c r="AC418" s="437">
        <v>15</v>
      </c>
      <c r="AD418" s="437"/>
      <c r="AE418" s="437">
        <v>15</v>
      </c>
      <c r="AF418" s="437">
        <v>157</v>
      </c>
      <c r="AG418" s="437">
        <v>127</v>
      </c>
      <c r="AH418" s="437">
        <v>0</v>
      </c>
      <c r="AI418" s="437">
        <v>15</v>
      </c>
      <c r="AJ418" s="437"/>
      <c r="AK418" s="437">
        <v>15</v>
      </c>
      <c r="AL418" s="438"/>
      <c r="AM418" s="429"/>
      <c r="AS418" s="331">
        <f t="shared" si="133"/>
        <v>0</v>
      </c>
      <c r="AT418" s="331">
        <f t="shared" si="134"/>
        <v>127</v>
      </c>
      <c r="AU418" s="331">
        <f t="shared" si="135"/>
        <v>0</v>
      </c>
      <c r="AV418" s="331">
        <f t="shared" si="136"/>
        <v>0</v>
      </c>
      <c r="AW418" s="331">
        <f t="shared" si="137"/>
        <v>0</v>
      </c>
    </row>
    <row r="419" spans="1:49" s="365" customFormat="1" ht="30" customHeight="1" collapsed="1">
      <c r="A419" s="425" t="s">
        <v>1934</v>
      </c>
      <c r="B419" s="426" t="s">
        <v>1961</v>
      </c>
      <c r="C419" s="426"/>
      <c r="D419" s="425"/>
      <c r="E419" s="425"/>
      <c r="F419" s="425"/>
      <c r="G419" s="425"/>
      <c r="H419" s="425"/>
      <c r="I419" s="427">
        <f>I420+I432</f>
        <v>33813.022060093557</v>
      </c>
      <c r="J419" s="427">
        <f>J420+J432</f>
        <v>29759.681031</v>
      </c>
      <c r="K419" s="427">
        <f>K420+K432</f>
        <v>1000</v>
      </c>
      <c r="L419" s="427">
        <f>L420+L432</f>
        <v>882.38888888888891</v>
      </c>
      <c r="M419" s="427">
        <f>M420+M432</f>
        <v>2170.296649204678</v>
      </c>
      <c r="N419" s="495"/>
      <c r="O419" s="427">
        <f>O420+O432</f>
        <v>16071.043051040933</v>
      </c>
      <c r="P419" s="427">
        <f>P420+P432</f>
        <v>14995.547084</v>
      </c>
      <c r="Q419" s="495"/>
      <c r="R419" s="427">
        <f t="shared" ref="R419:AC419" si="138">R420+R432</f>
        <v>214.38888888888891</v>
      </c>
      <c r="S419" s="427">
        <f t="shared" si="138"/>
        <v>861.10707815204682</v>
      </c>
      <c r="T419" s="427">
        <f t="shared" si="138"/>
        <v>1502.146</v>
      </c>
      <c r="U419" s="427">
        <f t="shared" si="138"/>
        <v>834.14599999999996</v>
      </c>
      <c r="V419" s="427">
        <f t="shared" si="138"/>
        <v>668</v>
      </c>
      <c r="W419" s="427">
        <f t="shared" si="138"/>
        <v>1502.146</v>
      </c>
      <c r="X419" s="427">
        <f t="shared" si="138"/>
        <v>834.14599999999996</v>
      </c>
      <c r="Y419" s="427">
        <f t="shared" si="138"/>
        <v>668</v>
      </c>
      <c r="Z419" s="427">
        <f t="shared" si="138"/>
        <v>27351.619566315785</v>
      </c>
      <c r="AA419" s="427">
        <f t="shared" si="138"/>
        <v>25182.525037999996</v>
      </c>
      <c r="AB419" s="427">
        <f t="shared" si="138"/>
        <v>1000</v>
      </c>
      <c r="AC419" s="427">
        <f t="shared" si="138"/>
        <v>263</v>
      </c>
      <c r="AD419" s="427"/>
      <c r="AE419" s="427">
        <f>AE420+AE432</f>
        <v>906.09452831578949</v>
      </c>
      <c r="AF419" s="427">
        <f>AF420+AF432</f>
        <v>27352.089566315786</v>
      </c>
      <c r="AG419" s="427">
        <f>AG420+AG432</f>
        <v>25182.995037999997</v>
      </c>
      <c r="AH419" s="427">
        <f>AH420+AH432</f>
        <v>1000</v>
      </c>
      <c r="AI419" s="427">
        <f>AI420+AI432</f>
        <v>263</v>
      </c>
      <c r="AJ419" s="427"/>
      <c r="AK419" s="427">
        <f>AK420+AK432</f>
        <v>906.09452831578949</v>
      </c>
      <c r="AL419" s="428"/>
      <c r="AM419" s="429"/>
      <c r="AS419" s="331">
        <f t="shared" si="133"/>
        <v>4958.7864937777704</v>
      </c>
      <c r="AT419" s="331">
        <f t="shared" si="134"/>
        <v>25182.995037999997</v>
      </c>
      <c r="AU419" s="331">
        <f t="shared" si="135"/>
        <v>0</v>
      </c>
      <c r="AV419" s="331">
        <f t="shared" si="136"/>
        <v>4576.6859930000028</v>
      </c>
      <c r="AW419" s="331">
        <f t="shared" si="137"/>
        <v>6460.932493777771</v>
      </c>
    </row>
    <row r="420" spans="1:49" s="365" customFormat="1" ht="30" hidden="1" customHeight="1" outlineLevel="1">
      <c r="A420" s="430" t="s">
        <v>1909</v>
      </c>
      <c r="B420" s="431" t="s">
        <v>2328</v>
      </c>
      <c r="C420" s="431"/>
      <c r="D420" s="430"/>
      <c r="E420" s="430"/>
      <c r="F420" s="430"/>
      <c r="G420" s="430"/>
      <c r="H420" s="430"/>
      <c r="I420" s="432">
        <f>I421</f>
        <v>8433.3928830000004</v>
      </c>
      <c r="J420" s="432">
        <f>J421</f>
        <v>6765.3928830000004</v>
      </c>
      <c r="K420" s="432">
        <f>K421</f>
        <v>0</v>
      </c>
      <c r="L420" s="432">
        <f>L421</f>
        <v>668</v>
      </c>
      <c r="M420" s="432">
        <f>M421</f>
        <v>1000</v>
      </c>
      <c r="N420" s="495"/>
      <c r="O420" s="432">
        <f>O421</f>
        <v>0</v>
      </c>
      <c r="P420" s="432">
        <f>P421</f>
        <v>0</v>
      </c>
      <c r="Q420" s="495"/>
      <c r="R420" s="432">
        <f t="shared" ref="R420:AC420" si="139">R421</f>
        <v>0</v>
      </c>
      <c r="S420" s="432">
        <f t="shared" si="139"/>
        <v>0</v>
      </c>
      <c r="T420" s="432">
        <f t="shared" si="139"/>
        <v>1502.146</v>
      </c>
      <c r="U420" s="432">
        <f t="shared" si="139"/>
        <v>834.14599999999996</v>
      </c>
      <c r="V420" s="432">
        <f t="shared" si="139"/>
        <v>668</v>
      </c>
      <c r="W420" s="432">
        <f t="shared" si="139"/>
        <v>1502.146</v>
      </c>
      <c r="X420" s="432">
        <f t="shared" si="139"/>
        <v>834.14599999999996</v>
      </c>
      <c r="Y420" s="432">
        <f t="shared" si="139"/>
        <v>668</v>
      </c>
      <c r="Z420" s="432">
        <f t="shared" si="139"/>
        <v>2448.3379999999997</v>
      </c>
      <c r="AA420" s="432">
        <f t="shared" si="139"/>
        <v>2399.3379999999997</v>
      </c>
      <c r="AB420" s="432">
        <f t="shared" si="139"/>
        <v>0</v>
      </c>
      <c r="AC420" s="432">
        <f t="shared" si="139"/>
        <v>49</v>
      </c>
      <c r="AD420" s="432"/>
      <c r="AE420" s="432">
        <f>AE421</f>
        <v>0</v>
      </c>
      <c r="AF420" s="432">
        <f>AF421</f>
        <v>2448.3379999999997</v>
      </c>
      <c r="AG420" s="432">
        <f>AG421</f>
        <v>2399.3379999999997</v>
      </c>
      <c r="AH420" s="432">
        <f>AH421</f>
        <v>0</v>
      </c>
      <c r="AI420" s="432">
        <f>AI421</f>
        <v>49</v>
      </c>
      <c r="AJ420" s="432"/>
      <c r="AK420" s="432">
        <f>AK421</f>
        <v>0</v>
      </c>
      <c r="AL420" s="433"/>
      <c r="AM420" s="429"/>
      <c r="AS420" s="331">
        <f t="shared" si="133"/>
        <v>4482.908883000001</v>
      </c>
      <c r="AT420" s="331">
        <f t="shared" si="134"/>
        <v>2399.3379999999997</v>
      </c>
      <c r="AU420" s="331">
        <f t="shared" si="135"/>
        <v>0</v>
      </c>
      <c r="AV420" s="331">
        <f t="shared" si="136"/>
        <v>4366.0548830000007</v>
      </c>
      <c r="AW420" s="331">
        <f t="shared" si="137"/>
        <v>5985.0548830000007</v>
      </c>
    </row>
    <row r="421" spans="1:49" s="365" customFormat="1" ht="30" hidden="1" customHeight="1" outlineLevel="1">
      <c r="A421" s="430" t="s">
        <v>3002</v>
      </c>
      <c r="B421" s="431" t="s">
        <v>2329</v>
      </c>
      <c r="C421" s="431"/>
      <c r="D421" s="430"/>
      <c r="E421" s="430"/>
      <c r="F421" s="430"/>
      <c r="G421" s="430"/>
      <c r="H421" s="430"/>
      <c r="I421" s="432">
        <f>SUM(I422:I431)</f>
        <v>8433.3928830000004</v>
      </c>
      <c r="J421" s="432">
        <f>SUM(J422:J431)</f>
        <v>6765.3928830000004</v>
      </c>
      <c r="K421" s="432">
        <f>SUM(K422:K431)</f>
        <v>0</v>
      </c>
      <c r="L421" s="432">
        <f>SUM(L422:L431)</f>
        <v>668</v>
      </c>
      <c r="M421" s="432">
        <f>SUM(M422:M431)</f>
        <v>1000</v>
      </c>
      <c r="N421" s="495"/>
      <c r="O421" s="432">
        <f>SUM(O422:O431)</f>
        <v>0</v>
      </c>
      <c r="P421" s="432">
        <f>SUM(P422:P431)</f>
        <v>0</v>
      </c>
      <c r="Q421" s="495"/>
      <c r="R421" s="432">
        <f t="shared" ref="R421:AK421" si="140">SUM(R422:R431)</f>
        <v>0</v>
      </c>
      <c r="S421" s="432">
        <f t="shared" si="140"/>
        <v>0</v>
      </c>
      <c r="T421" s="432">
        <f t="shared" si="140"/>
        <v>1502.146</v>
      </c>
      <c r="U421" s="432">
        <f t="shared" si="140"/>
        <v>834.14599999999996</v>
      </c>
      <c r="V421" s="432">
        <f t="shared" si="140"/>
        <v>668</v>
      </c>
      <c r="W421" s="432">
        <f t="shared" si="140"/>
        <v>1502.146</v>
      </c>
      <c r="X421" s="432">
        <f t="shared" si="140"/>
        <v>834.14599999999996</v>
      </c>
      <c r="Y421" s="432">
        <f t="shared" si="140"/>
        <v>668</v>
      </c>
      <c r="Z421" s="432">
        <f t="shared" si="140"/>
        <v>2448.3379999999997</v>
      </c>
      <c r="AA421" s="432">
        <f t="shared" si="140"/>
        <v>2399.3379999999997</v>
      </c>
      <c r="AB421" s="432">
        <f t="shared" si="140"/>
        <v>0</v>
      </c>
      <c r="AC421" s="432">
        <f t="shared" si="140"/>
        <v>49</v>
      </c>
      <c r="AD421" s="432">
        <f t="shared" si="140"/>
        <v>0</v>
      </c>
      <c r="AE421" s="432">
        <f t="shared" si="140"/>
        <v>0</v>
      </c>
      <c r="AF421" s="432">
        <f t="shared" si="140"/>
        <v>2448.3379999999997</v>
      </c>
      <c r="AG421" s="432">
        <f t="shared" si="140"/>
        <v>2399.3379999999997</v>
      </c>
      <c r="AH421" s="432">
        <f t="shared" si="140"/>
        <v>0</v>
      </c>
      <c r="AI421" s="432">
        <f t="shared" si="140"/>
        <v>49</v>
      </c>
      <c r="AJ421" s="432">
        <f t="shared" si="140"/>
        <v>0</v>
      </c>
      <c r="AK421" s="432">
        <f t="shared" si="140"/>
        <v>0</v>
      </c>
      <c r="AL421" s="433"/>
      <c r="AM421" s="429"/>
      <c r="AS421" s="331">
        <f t="shared" si="133"/>
        <v>4482.908883000001</v>
      </c>
      <c r="AT421" s="331">
        <f t="shared" si="134"/>
        <v>2399.3379999999997</v>
      </c>
      <c r="AU421" s="331">
        <f t="shared" si="135"/>
        <v>0</v>
      </c>
      <c r="AV421" s="331">
        <f t="shared" si="136"/>
        <v>4366.0548830000007</v>
      </c>
      <c r="AW421" s="331">
        <f t="shared" si="137"/>
        <v>5985.0548830000007</v>
      </c>
    </row>
    <row r="422" spans="1:49" s="365" customFormat="1" ht="30" hidden="1" customHeight="1" outlineLevel="1">
      <c r="A422" s="435"/>
      <c r="B422" s="436" t="s">
        <v>1661</v>
      </c>
      <c r="C422" s="436">
        <v>7460934</v>
      </c>
      <c r="D422" s="435" t="s">
        <v>1226</v>
      </c>
      <c r="E422" s="435" t="s">
        <v>1222</v>
      </c>
      <c r="F422" s="435" t="s">
        <v>1662</v>
      </c>
      <c r="G422" s="435">
        <v>2014</v>
      </c>
      <c r="H422" s="435" t="s">
        <v>1663</v>
      </c>
      <c r="I422" s="437">
        <v>2200</v>
      </c>
      <c r="J422" s="437">
        <v>1532</v>
      </c>
      <c r="K422" s="437"/>
      <c r="L422" s="437">
        <v>668</v>
      </c>
      <c r="M422" s="437"/>
      <c r="N422" s="495"/>
      <c r="O422" s="437">
        <f t="shared" ref="O422:O431" si="141">SUM(P422:S422)</f>
        <v>0</v>
      </c>
      <c r="P422" s="437"/>
      <c r="Q422" s="495"/>
      <c r="R422" s="437"/>
      <c r="S422" s="437"/>
      <c r="T422" s="437">
        <f t="shared" ref="T422:T431" si="142">SUM(U422:V422)</f>
        <v>668</v>
      </c>
      <c r="U422" s="437">
        <v>0</v>
      </c>
      <c r="V422" s="437">
        <v>668</v>
      </c>
      <c r="W422" s="437">
        <f t="shared" ref="W422:W431" si="143">SUM(X422:Y422)</f>
        <v>668</v>
      </c>
      <c r="X422" s="437"/>
      <c r="Y422" s="437">
        <v>668</v>
      </c>
      <c r="Z422" s="437">
        <f>AA422+AB422+AC422+AE422</f>
        <v>385</v>
      </c>
      <c r="AA422" s="437">
        <v>336</v>
      </c>
      <c r="AB422" s="437"/>
      <c r="AC422" s="437">
        <v>49</v>
      </c>
      <c r="AD422" s="437"/>
      <c r="AE422" s="437"/>
      <c r="AF422" s="437">
        <v>385</v>
      </c>
      <c r="AG422" s="437">
        <v>336</v>
      </c>
      <c r="AH422" s="437"/>
      <c r="AI422" s="437">
        <v>49</v>
      </c>
      <c r="AJ422" s="437"/>
      <c r="AK422" s="437"/>
      <c r="AL422" s="438"/>
      <c r="AM422" s="429"/>
      <c r="AS422" s="331">
        <f t="shared" si="133"/>
        <v>1147</v>
      </c>
      <c r="AT422" s="331">
        <f t="shared" si="134"/>
        <v>336</v>
      </c>
      <c r="AU422" s="331">
        <f t="shared" si="135"/>
        <v>0</v>
      </c>
      <c r="AV422" s="331">
        <f t="shared" si="136"/>
        <v>1196</v>
      </c>
      <c r="AW422" s="331">
        <f t="shared" si="137"/>
        <v>1815</v>
      </c>
    </row>
    <row r="423" spans="1:49" s="365" customFormat="1" ht="30" hidden="1" customHeight="1" outlineLevel="1">
      <c r="A423" s="435"/>
      <c r="B423" s="436" t="s">
        <v>1664</v>
      </c>
      <c r="C423" s="436">
        <v>7514635</v>
      </c>
      <c r="D423" s="435" t="s">
        <v>1226</v>
      </c>
      <c r="E423" s="435" t="s">
        <v>1222</v>
      </c>
      <c r="F423" s="435" t="s">
        <v>1665</v>
      </c>
      <c r="G423" s="435">
        <v>2015</v>
      </c>
      <c r="H423" s="435" t="s">
        <v>1666</v>
      </c>
      <c r="I423" s="437">
        <v>1616.3848009999999</v>
      </c>
      <c r="J423" s="437">
        <v>1616.3848009999999</v>
      </c>
      <c r="K423" s="437"/>
      <c r="L423" s="437"/>
      <c r="M423" s="437"/>
      <c r="N423" s="495"/>
      <c r="O423" s="437">
        <f t="shared" si="141"/>
        <v>0</v>
      </c>
      <c r="P423" s="437"/>
      <c r="Q423" s="495"/>
      <c r="R423" s="437"/>
      <c r="S423" s="437"/>
      <c r="T423" s="437">
        <f t="shared" si="142"/>
        <v>500</v>
      </c>
      <c r="U423" s="437">
        <v>500</v>
      </c>
      <c r="V423" s="437"/>
      <c r="W423" s="437">
        <f t="shared" si="143"/>
        <v>500</v>
      </c>
      <c r="X423" s="437">
        <v>500</v>
      </c>
      <c r="Y423" s="437"/>
      <c r="Z423" s="437">
        <f>AA423+AB423+AC423+AE423</f>
        <v>912</v>
      </c>
      <c r="AA423" s="437">
        <f>381+531</f>
        <v>912</v>
      </c>
      <c r="AB423" s="437">
        <v>0</v>
      </c>
      <c r="AC423" s="437"/>
      <c r="AD423" s="437"/>
      <c r="AE423" s="437"/>
      <c r="AF423" s="437">
        <v>912</v>
      </c>
      <c r="AG423" s="437">
        <v>912</v>
      </c>
      <c r="AH423" s="437">
        <v>0</v>
      </c>
      <c r="AI423" s="437"/>
      <c r="AJ423" s="437"/>
      <c r="AK423" s="437"/>
      <c r="AL423" s="438">
        <v>88.535441999999875</v>
      </c>
      <c r="AM423" s="429"/>
      <c r="AS423" s="331">
        <f t="shared" si="133"/>
        <v>204.38480099999992</v>
      </c>
      <c r="AT423" s="331">
        <f t="shared" si="134"/>
        <v>912</v>
      </c>
      <c r="AU423" s="331">
        <f t="shared" si="135"/>
        <v>0</v>
      </c>
      <c r="AV423" s="331">
        <f t="shared" si="136"/>
        <v>704.38480099999992</v>
      </c>
      <c r="AW423" s="331">
        <f t="shared" si="137"/>
        <v>704.38480099999992</v>
      </c>
    </row>
    <row r="424" spans="1:49" s="365" customFormat="1" ht="30" hidden="1" customHeight="1" outlineLevel="1">
      <c r="A424" s="435"/>
      <c r="B424" s="436" t="s">
        <v>1667</v>
      </c>
      <c r="C424" s="436">
        <v>7471872</v>
      </c>
      <c r="D424" s="435" t="s">
        <v>1668</v>
      </c>
      <c r="E424" s="435" t="s">
        <v>1669</v>
      </c>
      <c r="F424" s="435" t="s">
        <v>1670</v>
      </c>
      <c r="G424" s="435">
        <v>2014</v>
      </c>
      <c r="H424" s="435" t="s">
        <v>1671</v>
      </c>
      <c r="I424" s="437">
        <v>2959.16392</v>
      </c>
      <c r="J424" s="437">
        <v>1959.16392</v>
      </c>
      <c r="K424" s="437"/>
      <c r="L424" s="437"/>
      <c r="M424" s="437">
        <f>I424-J424</f>
        <v>1000</v>
      </c>
      <c r="N424" s="495"/>
      <c r="O424" s="437">
        <f t="shared" si="141"/>
        <v>0</v>
      </c>
      <c r="P424" s="437"/>
      <c r="Q424" s="495"/>
      <c r="R424" s="437"/>
      <c r="S424" s="437"/>
      <c r="T424" s="437">
        <f t="shared" si="142"/>
        <v>0</v>
      </c>
      <c r="U424" s="437">
        <v>0</v>
      </c>
      <c r="V424" s="437"/>
      <c r="W424" s="437">
        <f t="shared" si="143"/>
        <v>0</v>
      </c>
      <c r="X424" s="437"/>
      <c r="Y424" s="437"/>
      <c r="Z424" s="437">
        <f>AA424+AB424+AC424+AE424</f>
        <v>743</v>
      </c>
      <c r="AA424" s="437">
        <v>743</v>
      </c>
      <c r="AB424" s="437"/>
      <c r="AC424" s="437"/>
      <c r="AD424" s="437"/>
      <c r="AE424" s="437"/>
      <c r="AF424" s="437">
        <v>743</v>
      </c>
      <c r="AG424" s="437">
        <v>743</v>
      </c>
      <c r="AH424" s="437"/>
      <c r="AI424" s="437"/>
      <c r="AJ424" s="437"/>
      <c r="AK424" s="437"/>
      <c r="AL424" s="438"/>
      <c r="AM424" s="429"/>
      <c r="AS424" s="331">
        <f t="shared" si="133"/>
        <v>2216.16392</v>
      </c>
      <c r="AT424" s="331">
        <f t="shared" si="134"/>
        <v>743</v>
      </c>
      <c r="AU424" s="331">
        <f t="shared" si="135"/>
        <v>0</v>
      </c>
      <c r="AV424" s="331">
        <f t="shared" si="136"/>
        <v>1216.16392</v>
      </c>
      <c r="AW424" s="331">
        <f t="shared" si="137"/>
        <v>2216.16392</v>
      </c>
    </row>
    <row r="425" spans="1:49" s="365" customFormat="1" ht="30" hidden="1" customHeight="1" outlineLevel="1">
      <c r="A425" s="435"/>
      <c r="B425" s="436" t="s">
        <v>1672</v>
      </c>
      <c r="C425" s="436">
        <v>7446591</v>
      </c>
      <c r="D425" s="435" t="s">
        <v>2987</v>
      </c>
      <c r="E425" s="435" t="s">
        <v>2264</v>
      </c>
      <c r="F425" s="435" t="s">
        <v>1673</v>
      </c>
      <c r="G425" s="435">
        <v>2014</v>
      </c>
      <c r="H425" s="435" t="s">
        <v>1674</v>
      </c>
      <c r="I425" s="437">
        <f>J425</f>
        <v>389.996803</v>
      </c>
      <c r="J425" s="437">
        <v>389.996803</v>
      </c>
      <c r="K425" s="437"/>
      <c r="L425" s="437"/>
      <c r="M425" s="437"/>
      <c r="N425" s="495"/>
      <c r="O425" s="437">
        <f t="shared" si="141"/>
        <v>0</v>
      </c>
      <c r="P425" s="437"/>
      <c r="Q425" s="495"/>
      <c r="R425" s="437"/>
      <c r="S425" s="437"/>
      <c r="T425" s="437">
        <f t="shared" si="142"/>
        <v>334.14599999999996</v>
      </c>
      <c r="U425" s="437">
        <v>334.14599999999996</v>
      </c>
      <c r="V425" s="437"/>
      <c r="W425" s="437">
        <f t="shared" si="143"/>
        <v>334.14599999999996</v>
      </c>
      <c r="X425" s="437">
        <v>334.14599999999996</v>
      </c>
      <c r="Y425" s="437"/>
      <c r="Z425" s="437">
        <v>51.545000000000002</v>
      </c>
      <c r="AA425" s="437">
        <v>51.545000000000002</v>
      </c>
      <c r="AB425" s="437"/>
      <c r="AC425" s="437"/>
      <c r="AD425" s="437"/>
      <c r="AE425" s="437"/>
      <c r="AF425" s="437">
        <v>51.545000000000002</v>
      </c>
      <c r="AG425" s="437">
        <v>51.545000000000002</v>
      </c>
      <c r="AH425" s="437"/>
      <c r="AI425" s="437"/>
      <c r="AJ425" s="437"/>
      <c r="AK425" s="437"/>
      <c r="AL425" s="438">
        <f>SUM(AL443:AL458)</f>
        <v>0</v>
      </c>
      <c r="AM425" s="429"/>
      <c r="AS425" s="331">
        <f t="shared" si="133"/>
        <v>4.30580300000004</v>
      </c>
      <c r="AT425" s="331">
        <f t="shared" si="134"/>
        <v>51.545000000000002</v>
      </c>
      <c r="AU425" s="331">
        <f t="shared" si="135"/>
        <v>0</v>
      </c>
      <c r="AV425" s="331">
        <f t="shared" si="136"/>
        <v>338.45180299999998</v>
      </c>
      <c r="AW425" s="331">
        <f t="shared" si="137"/>
        <v>338.45180299999998</v>
      </c>
    </row>
    <row r="426" spans="1:49" s="365" customFormat="1" ht="30" hidden="1" customHeight="1" outlineLevel="1">
      <c r="A426" s="435"/>
      <c r="B426" s="436" t="s">
        <v>1675</v>
      </c>
      <c r="C426" s="436">
        <v>7460941</v>
      </c>
      <c r="D426" s="435" t="s">
        <v>1676</v>
      </c>
      <c r="E426" s="435" t="s">
        <v>1677</v>
      </c>
      <c r="F426" s="435" t="s">
        <v>1678</v>
      </c>
      <c r="G426" s="435">
        <v>2014</v>
      </c>
      <c r="H426" s="435" t="s">
        <v>1679</v>
      </c>
      <c r="I426" s="437">
        <v>202.076121</v>
      </c>
      <c r="J426" s="437">
        <v>202.076121</v>
      </c>
      <c r="K426" s="437"/>
      <c r="L426" s="437"/>
      <c r="M426" s="437"/>
      <c r="N426" s="495"/>
      <c r="O426" s="437">
        <f t="shared" si="141"/>
        <v>0</v>
      </c>
      <c r="P426" s="437"/>
      <c r="Q426" s="495"/>
      <c r="R426" s="437"/>
      <c r="S426" s="437"/>
      <c r="T426" s="437">
        <f t="shared" si="142"/>
        <v>0</v>
      </c>
      <c r="U426" s="437">
        <v>0</v>
      </c>
      <c r="V426" s="437"/>
      <c r="W426" s="437">
        <f t="shared" si="143"/>
        <v>0</v>
      </c>
      <c r="X426" s="437"/>
      <c r="Y426" s="437"/>
      <c r="Z426" s="437">
        <f t="shared" ref="Z426:Z431" si="144">AA426+AB426+AC426+AE426</f>
        <v>64.14</v>
      </c>
      <c r="AA426" s="437">
        <v>64.14</v>
      </c>
      <c r="AB426" s="437"/>
      <c r="AC426" s="437"/>
      <c r="AD426" s="437"/>
      <c r="AE426" s="437"/>
      <c r="AF426" s="437">
        <v>64.14</v>
      </c>
      <c r="AG426" s="437">
        <v>64.14</v>
      </c>
      <c r="AH426" s="437"/>
      <c r="AI426" s="437"/>
      <c r="AJ426" s="437"/>
      <c r="AK426" s="437"/>
      <c r="AL426" s="438"/>
      <c r="AM426" s="429"/>
      <c r="AS426" s="331">
        <f t="shared" si="133"/>
        <v>137.93612100000001</v>
      </c>
      <c r="AT426" s="331">
        <f t="shared" si="134"/>
        <v>64.14</v>
      </c>
      <c r="AU426" s="331">
        <f t="shared" si="135"/>
        <v>0</v>
      </c>
      <c r="AV426" s="331">
        <f t="shared" si="136"/>
        <v>137.93612100000001</v>
      </c>
      <c r="AW426" s="331">
        <f t="shared" si="137"/>
        <v>137.93612100000001</v>
      </c>
    </row>
    <row r="427" spans="1:49" s="365" customFormat="1" ht="30" hidden="1" customHeight="1" outlineLevel="1">
      <c r="A427" s="435"/>
      <c r="B427" s="436" t="s">
        <v>1680</v>
      </c>
      <c r="C427" s="436">
        <v>7506767</v>
      </c>
      <c r="D427" s="435" t="s">
        <v>1676</v>
      </c>
      <c r="E427" s="435" t="s">
        <v>1677</v>
      </c>
      <c r="F427" s="435" t="s">
        <v>1681</v>
      </c>
      <c r="G427" s="435">
        <v>2015</v>
      </c>
      <c r="H427" s="435" t="s">
        <v>1682</v>
      </c>
      <c r="I427" s="437">
        <v>166.06932900000001</v>
      </c>
      <c r="J427" s="437">
        <v>166.06932900000001</v>
      </c>
      <c r="K427" s="437"/>
      <c r="L427" s="437"/>
      <c r="M427" s="437"/>
      <c r="N427" s="495"/>
      <c r="O427" s="437">
        <f t="shared" si="141"/>
        <v>0</v>
      </c>
      <c r="P427" s="437"/>
      <c r="Q427" s="495"/>
      <c r="R427" s="437"/>
      <c r="S427" s="437"/>
      <c r="T427" s="437">
        <f t="shared" si="142"/>
        <v>0</v>
      </c>
      <c r="U427" s="437">
        <v>0</v>
      </c>
      <c r="V427" s="437"/>
      <c r="W427" s="437">
        <f t="shared" si="143"/>
        <v>0</v>
      </c>
      <c r="X427" s="437"/>
      <c r="Y427" s="437"/>
      <c r="Z427" s="437">
        <f t="shared" si="144"/>
        <v>27.369</v>
      </c>
      <c r="AA427" s="437">
        <v>27.369</v>
      </c>
      <c r="AB427" s="437"/>
      <c r="AC427" s="437"/>
      <c r="AD427" s="437"/>
      <c r="AE427" s="437"/>
      <c r="AF427" s="437">
        <v>27.369</v>
      </c>
      <c r="AG427" s="437">
        <v>27.369</v>
      </c>
      <c r="AH427" s="437"/>
      <c r="AI427" s="437"/>
      <c r="AJ427" s="437"/>
      <c r="AK427" s="437"/>
      <c r="AL427" s="438"/>
      <c r="AM427" s="429"/>
      <c r="AS427" s="331">
        <f t="shared" si="133"/>
        <v>138.70032900000001</v>
      </c>
      <c r="AT427" s="331">
        <f t="shared" si="134"/>
        <v>27.369</v>
      </c>
      <c r="AU427" s="331">
        <f t="shared" si="135"/>
        <v>0</v>
      </c>
      <c r="AV427" s="331">
        <f t="shared" si="136"/>
        <v>138.70032900000001</v>
      </c>
      <c r="AW427" s="331">
        <f t="shared" si="137"/>
        <v>138.70032900000001</v>
      </c>
    </row>
    <row r="428" spans="1:49" s="365" customFormat="1" ht="30" hidden="1" customHeight="1" outlineLevel="1">
      <c r="A428" s="435"/>
      <c r="B428" s="436" t="s">
        <v>1683</v>
      </c>
      <c r="C428" s="436">
        <v>7506786</v>
      </c>
      <c r="D428" s="435" t="s">
        <v>1676</v>
      </c>
      <c r="E428" s="435" t="s">
        <v>1677</v>
      </c>
      <c r="F428" s="435" t="s">
        <v>1684</v>
      </c>
      <c r="G428" s="435">
        <v>2015</v>
      </c>
      <c r="H428" s="435" t="s">
        <v>1685</v>
      </c>
      <c r="I428" s="437">
        <v>195.97814</v>
      </c>
      <c r="J428" s="437">
        <v>195.97814</v>
      </c>
      <c r="K428" s="437"/>
      <c r="L428" s="437"/>
      <c r="M428" s="437"/>
      <c r="N428" s="495"/>
      <c r="O428" s="437">
        <f t="shared" si="141"/>
        <v>0</v>
      </c>
      <c r="P428" s="437"/>
      <c r="Q428" s="495"/>
      <c r="R428" s="437"/>
      <c r="S428" s="437"/>
      <c r="T428" s="437">
        <f t="shared" si="142"/>
        <v>0</v>
      </c>
      <c r="U428" s="437">
        <v>0</v>
      </c>
      <c r="V428" s="437"/>
      <c r="W428" s="437">
        <f t="shared" si="143"/>
        <v>0</v>
      </c>
      <c r="X428" s="437"/>
      <c r="Y428" s="437"/>
      <c r="Z428" s="437">
        <f t="shared" si="144"/>
        <v>86.7</v>
      </c>
      <c r="AA428" s="437">
        <v>86.7</v>
      </c>
      <c r="AB428" s="437"/>
      <c r="AC428" s="437"/>
      <c r="AD428" s="437"/>
      <c r="AE428" s="437"/>
      <c r="AF428" s="437">
        <v>86.7</v>
      </c>
      <c r="AG428" s="437">
        <v>86.7</v>
      </c>
      <c r="AH428" s="437"/>
      <c r="AI428" s="437"/>
      <c r="AJ428" s="437"/>
      <c r="AK428" s="437"/>
      <c r="AL428" s="438"/>
      <c r="AM428" s="429"/>
      <c r="AS428" s="331">
        <f t="shared" si="133"/>
        <v>109.27813999999999</v>
      </c>
      <c r="AT428" s="331">
        <f t="shared" si="134"/>
        <v>86.7</v>
      </c>
      <c r="AU428" s="331">
        <f t="shared" si="135"/>
        <v>0</v>
      </c>
      <c r="AV428" s="331">
        <f t="shared" si="136"/>
        <v>109.27813999999999</v>
      </c>
      <c r="AW428" s="331">
        <f t="shared" si="137"/>
        <v>109.27813999999999</v>
      </c>
    </row>
    <row r="429" spans="1:49" s="365" customFormat="1" ht="30" hidden="1" customHeight="1" outlineLevel="1">
      <c r="A429" s="435"/>
      <c r="B429" s="436" t="s">
        <v>1686</v>
      </c>
      <c r="C429" s="436">
        <v>7451053</v>
      </c>
      <c r="D429" s="435" t="s">
        <v>1676</v>
      </c>
      <c r="E429" s="435" t="s">
        <v>1677</v>
      </c>
      <c r="F429" s="435" t="s">
        <v>1687</v>
      </c>
      <c r="G429" s="435">
        <v>2013</v>
      </c>
      <c r="H429" s="435" t="s">
        <v>1688</v>
      </c>
      <c r="I429" s="437">
        <v>337.15699999999998</v>
      </c>
      <c r="J429" s="437">
        <v>337.15699999999998</v>
      </c>
      <c r="K429" s="437"/>
      <c r="L429" s="437"/>
      <c r="M429" s="437"/>
      <c r="N429" s="495"/>
      <c r="O429" s="437">
        <f t="shared" si="141"/>
        <v>0</v>
      </c>
      <c r="P429" s="437"/>
      <c r="Q429" s="495"/>
      <c r="R429" s="437"/>
      <c r="S429" s="437"/>
      <c r="T429" s="437">
        <f t="shared" si="142"/>
        <v>0</v>
      </c>
      <c r="U429" s="437">
        <v>0</v>
      </c>
      <c r="V429" s="437"/>
      <c r="W429" s="437">
        <f t="shared" si="143"/>
        <v>0</v>
      </c>
      <c r="X429" s="437"/>
      <c r="Y429" s="437"/>
      <c r="Z429" s="437">
        <f t="shared" si="144"/>
        <v>19.516999999999996</v>
      </c>
      <c r="AA429" s="437">
        <v>19.516999999999996</v>
      </c>
      <c r="AB429" s="437"/>
      <c r="AC429" s="437"/>
      <c r="AD429" s="437"/>
      <c r="AE429" s="437"/>
      <c r="AF429" s="437">
        <v>19.516999999999996</v>
      </c>
      <c r="AG429" s="437">
        <v>19.516999999999996</v>
      </c>
      <c r="AH429" s="437"/>
      <c r="AI429" s="437"/>
      <c r="AJ429" s="437"/>
      <c r="AK429" s="437"/>
      <c r="AL429" s="438"/>
      <c r="AM429" s="429"/>
      <c r="AS429" s="331">
        <f t="shared" si="133"/>
        <v>317.64</v>
      </c>
      <c r="AT429" s="331">
        <f t="shared" si="134"/>
        <v>19.516999999999996</v>
      </c>
      <c r="AU429" s="331">
        <f t="shared" si="135"/>
        <v>0</v>
      </c>
      <c r="AV429" s="331">
        <f t="shared" si="136"/>
        <v>317.64</v>
      </c>
      <c r="AW429" s="331">
        <f t="shared" si="137"/>
        <v>317.64</v>
      </c>
    </row>
    <row r="430" spans="1:49" s="365" customFormat="1" ht="30" hidden="1" customHeight="1" outlineLevel="1">
      <c r="A430" s="435"/>
      <c r="B430" s="436" t="s">
        <v>1689</v>
      </c>
      <c r="C430" s="436">
        <v>7535349</v>
      </c>
      <c r="D430" s="435" t="s">
        <v>1676</v>
      </c>
      <c r="E430" s="435" t="s">
        <v>1677</v>
      </c>
      <c r="F430" s="435" t="s">
        <v>1690</v>
      </c>
      <c r="G430" s="435">
        <v>2015</v>
      </c>
      <c r="H430" s="435" t="s">
        <v>1691</v>
      </c>
      <c r="I430" s="437">
        <v>173.578</v>
      </c>
      <c r="J430" s="437">
        <v>173.578</v>
      </c>
      <c r="K430" s="437"/>
      <c r="L430" s="437"/>
      <c r="M430" s="437"/>
      <c r="N430" s="495"/>
      <c r="O430" s="437">
        <f t="shared" si="141"/>
        <v>0</v>
      </c>
      <c r="P430" s="437"/>
      <c r="Q430" s="495"/>
      <c r="R430" s="437"/>
      <c r="S430" s="437"/>
      <c r="T430" s="437">
        <f t="shared" si="142"/>
        <v>0</v>
      </c>
      <c r="U430" s="437">
        <v>0</v>
      </c>
      <c r="V430" s="437"/>
      <c r="W430" s="437">
        <f t="shared" si="143"/>
        <v>0</v>
      </c>
      <c r="X430" s="437"/>
      <c r="Y430" s="437"/>
      <c r="Z430" s="437">
        <f t="shared" si="144"/>
        <v>64.867000000000004</v>
      </c>
      <c r="AA430" s="437">
        <v>64.867000000000004</v>
      </c>
      <c r="AB430" s="437"/>
      <c r="AC430" s="437"/>
      <c r="AD430" s="437"/>
      <c r="AE430" s="437"/>
      <c r="AF430" s="437">
        <v>64.867000000000004</v>
      </c>
      <c r="AG430" s="437">
        <v>64.867000000000004</v>
      </c>
      <c r="AH430" s="437"/>
      <c r="AI430" s="437"/>
      <c r="AJ430" s="437"/>
      <c r="AK430" s="437"/>
      <c r="AL430" s="438"/>
      <c r="AM430" s="429"/>
      <c r="AS430" s="331">
        <f t="shared" si="133"/>
        <v>108.711</v>
      </c>
      <c r="AT430" s="331">
        <f t="shared" si="134"/>
        <v>64.867000000000004</v>
      </c>
      <c r="AU430" s="331">
        <f t="shared" si="135"/>
        <v>0</v>
      </c>
      <c r="AV430" s="331">
        <f t="shared" si="136"/>
        <v>108.711</v>
      </c>
      <c r="AW430" s="331">
        <f t="shared" si="137"/>
        <v>108.711</v>
      </c>
    </row>
    <row r="431" spans="1:49" s="365" customFormat="1" ht="30" hidden="1" customHeight="1" outlineLevel="1">
      <c r="A431" s="435"/>
      <c r="B431" s="436" t="s">
        <v>1692</v>
      </c>
      <c r="C431" s="436">
        <v>7506777</v>
      </c>
      <c r="D431" s="435" t="s">
        <v>1676</v>
      </c>
      <c r="E431" s="435" t="s">
        <v>1677</v>
      </c>
      <c r="F431" s="435" t="s">
        <v>1693</v>
      </c>
      <c r="G431" s="435">
        <v>2015</v>
      </c>
      <c r="H431" s="435" t="s">
        <v>1694</v>
      </c>
      <c r="I431" s="437">
        <v>192.98876899999999</v>
      </c>
      <c r="J431" s="437">
        <v>192.98876899999999</v>
      </c>
      <c r="K431" s="437"/>
      <c r="L431" s="437"/>
      <c r="M431" s="437"/>
      <c r="N431" s="495"/>
      <c r="O431" s="437">
        <f t="shared" si="141"/>
        <v>0</v>
      </c>
      <c r="P431" s="437"/>
      <c r="Q431" s="495"/>
      <c r="R431" s="437"/>
      <c r="S431" s="437"/>
      <c r="T431" s="437">
        <f t="shared" si="142"/>
        <v>0</v>
      </c>
      <c r="U431" s="437">
        <v>0</v>
      </c>
      <c r="V431" s="437"/>
      <c r="W431" s="437">
        <f t="shared" si="143"/>
        <v>0</v>
      </c>
      <c r="X431" s="437"/>
      <c r="Y431" s="437"/>
      <c r="Z431" s="437">
        <f t="shared" si="144"/>
        <v>94.2</v>
      </c>
      <c r="AA431" s="437">
        <v>94.2</v>
      </c>
      <c r="AB431" s="437"/>
      <c r="AC431" s="437"/>
      <c r="AD431" s="437"/>
      <c r="AE431" s="437"/>
      <c r="AF431" s="437">
        <v>94.2</v>
      </c>
      <c r="AG431" s="437">
        <v>94.2</v>
      </c>
      <c r="AH431" s="437"/>
      <c r="AI431" s="437"/>
      <c r="AJ431" s="437"/>
      <c r="AK431" s="437"/>
      <c r="AL431" s="438"/>
      <c r="AM431" s="429"/>
      <c r="AS431" s="331">
        <f t="shared" si="133"/>
        <v>98.788768999999988</v>
      </c>
      <c r="AT431" s="331">
        <f t="shared" si="134"/>
        <v>94.2</v>
      </c>
      <c r="AU431" s="331">
        <f t="shared" si="135"/>
        <v>0</v>
      </c>
      <c r="AV431" s="331">
        <f t="shared" si="136"/>
        <v>98.788768999999988</v>
      </c>
      <c r="AW431" s="331">
        <f t="shared" si="137"/>
        <v>98.788768999999988</v>
      </c>
    </row>
    <row r="432" spans="1:49" s="365" customFormat="1" ht="30" hidden="1" customHeight="1" outlineLevel="1">
      <c r="A432" s="430" t="s">
        <v>1923</v>
      </c>
      <c r="B432" s="431" t="s">
        <v>2361</v>
      </c>
      <c r="C432" s="431"/>
      <c r="D432" s="430"/>
      <c r="E432" s="430"/>
      <c r="F432" s="430"/>
      <c r="G432" s="430"/>
      <c r="H432" s="430"/>
      <c r="I432" s="432">
        <f>I433</f>
        <v>25379.62917709356</v>
      </c>
      <c r="J432" s="432">
        <f>J433</f>
        <v>22994.288148</v>
      </c>
      <c r="K432" s="432">
        <f>K433</f>
        <v>1000</v>
      </c>
      <c r="L432" s="432">
        <f>L433</f>
        <v>214.38888888888891</v>
      </c>
      <c r="M432" s="432">
        <f>M433</f>
        <v>1170.296649204678</v>
      </c>
      <c r="N432" s="495"/>
      <c r="O432" s="432">
        <f>O433</f>
        <v>16071.043051040933</v>
      </c>
      <c r="P432" s="432">
        <f>P433</f>
        <v>14995.547084</v>
      </c>
      <c r="Q432" s="495"/>
      <c r="R432" s="432">
        <f t="shared" ref="R432:AC432" si="145">R433</f>
        <v>214.38888888888891</v>
      </c>
      <c r="S432" s="432">
        <f t="shared" si="145"/>
        <v>861.10707815204682</v>
      </c>
      <c r="T432" s="432">
        <f t="shared" si="145"/>
        <v>0</v>
      </c>
      <c r="U432" s="432">
        <f t="shared" si="145"/>
        <v>0</v>
      </c>
      <c r="V432" s="432">
        <f t="shared" si="145"/>
        <v>0</v>
      </c>
      <c r="W432" s="432">
        <f t="shared" si="145"/>
        <v>0</v>
      </c>
      <c r="X432" s="432">
        <f t="shared" si="145"/>
        <v>0</v>
      </c>
      <c r="Y432" s="432">
        <f t="shared" si="145"/>
        <v>0</v>
      </c>
      <c r="Z432" s="432">
        <f t="shared" si="145"/>
        <v>24903.281566315785</v>
      </c>
      <c r="AA432" s="432">
        <f t="shared" si="145"/>
        <v>22783.187037999996</v>
      </c>
      <c r="AB432" s="432">
        <f t="shared" si="145"/>
        <v>1000</v>
      </c>
      <c r="AC432" s="432">
        <f t="shared" si="145"/>
        <v>214</v>
      </c>
      <c r="AD432" s="432"/>
      <c r="AE432" s="432">
        <f>AE433</f>
        <v>906.09452831578949</v>
      </c>
      <c r="AF432" s="432">
        <f>AF433</f>
        <v>24903.751566315786</v>
      </c>
      <c r="AG432" s="432">
        <f>AG433</f>
        <v>22783.657037999998</v>
      </c>
      <c r="AH432" s="432">
        <f>AH433</f>
        <v>1000</v>
      </c>
      <c r="AI432" s="432">
        <f>AI433</f>
        <v>214</v>
      </c>
      <c r="AJ432" s="432"/>
      <c r="AK432" s="432">
        <f>AK433</f>
        <v>906.09452831578949</v>
      </c>
      <c r="AL432" s="433"/>
      <c r="AM432" s="429"/>
      <c r="AS432" s="331">
        <f t="shared" si="133"/>
        <v>475.87761077777395</v>
      </c>
      <c r="AT432" s="331">
        <f t="shared" si="134"/>
        <v>22783.657037999998</v>
      </c>
      <c r="AU432" s="331">
        <f t="shared" si="135"/>
        <v>0</v>
      </c>
      <c r="AV432" s="331">
        <f t="shared" si="136"/>
        <v>210.63111000000208</v>
      </c>
      <c r="AW432" s="331">
        <f t="shared" si="137"/>
        <v>475.87761077777395</v>
      </c>
    </row>
    <row r="433" spans="1:49" s="365" customFormat="1" ht="30" hidden="1" customHeight="1" outlineLevel="1">
      <c r="A433" s="430"/>
      <c r="B433" s="431" t="s">
        <v>1493</v>
      </c>
      <c r="C433" s="431"/>
      <c r="D433" s="430"/>
      <c r="E433" s="430"/>
      <c r="F433" s="430"/>
      <c r="G433" s="430"/>
      <c r="H433" s="430"/>
      <c r="I433" s="432">
        <f>SUM(I434:I486)</f>
        <v>25379.62917709356</v>
      </c>
      <c r="J433" s="432">
        <f>SUM(J434:J486)</f>
        <v>22994.288148</v>
      </c>
      <c r="K433" s="432">
        <f>SUM(K434:K486)</f>
        <v>1000</v>
      </c>
      <c r="L433" s="432">
        <f>SUM(L434:L486)</f>
        <v>214.38888888888891</v>
      </c>
      <c r="M433" s="432">
        <f>SUM(M434:M486)</f>
        <v>1170.296649204678</v>
      </c>
      <c r="N433" s="495"/>
      <c r="O433" s="432">
        <f>SUM(O434:O486)</f>
        <v>16071.043051040933</v>
      </c>
      <c r="P433" s="432">
        <f>SUM(P434:P486)</f>
        <v>14995.547084</v>
      </c>
      <c r="Q433" s="495"/>
      <c r="R433" s="432">
        <f t="shared" ref="R433:AC433" si="146">SUM(R434:R486)</f>
        <v>214.38888888888891</v>
      </c>
      <c r="S433" s="432">
        <f t="shared" si="146"/>
        <v>861.10707815204682</v>
      </c>
      <c r="T433" s="432">
        <f t="shared" si="146"/>
        <v>0</v>
      </c>
      <c r="U433" s="432">
        <f t="shared" si="146"/>
        <v>0</v>
      </c>
      <c r="V433" s="432">
        <f t="shared" si="146"/>
        <v>0</v>
      </c>
      <c r="W433" s="432">
        <f t="shared" si="146"/>
        <v>0</v>
      </c>
      <c r="X433" s="432">
        <f t="shared" si="146"/>
        <v>0</v>
      </c>
      <c r="Y433" s="432">
        <f t="shared" si="146"/>
        <v>0</v>
      </c>
      <c r="Z433" s="432">
        <f t="shared" si="146"/>
        <v>24903.281566315785</v>
      </c>
      <c r="AA433" s="432">
        <f t="shared" si="146"/>
        <v>22783.187037999996</v>
      </c>
      <c r="AB433" s="432">
        <f t="shared" si="146"/>
        <v>1000</v>
      </c>
      <c r="AC433" s="432">
        <f t="shared" si="146"/>
        <v>214</v>
      </c>
      <c r="AD433" s="432"/>
      <c r="AE433" s="432">
        <f>SUM(AE434:AE486)</f>
        <v>906.09452831578949</v>
      </c>
      <c r="AF433" s="432">
        <f>SUM(AF434:AF486)</f>
        <v>24903.751566315786</v>
      </c>
      <c r="AG433" s="432">
        <f>SUM(AG434:AG486)</f>
        <v>22783.657037999998</v>
      </c>
      <c r="AH433" s="432">
        <f>SUM(AH434:AH486)</f>
        <v>1000</v>
      </c>
      <c r="AI433" s="432">
        <f>SUM(AI434:AI486)</f>
        <v>214</v>
      </c>
      <c r="AJ433" s="432"/>
      <c r="AK433" s="432">
        <f>SUM(AK434:AK486)</f>
        <v>906.09452831578949</v>
      </c>
      <c r="AL433" s="433"/>
      <c r="AM433" s="429"/>
      <c r="AS433" s="331">
        <f t="shared" si="133"/>
        <v>475.87761077777395</v>
      </c>
      <c r="AT433" s="331">
        <f t="shared" si="134"/>
        <v>22783.657037999998</v>
      </c>
      <c r="AU433" s="331">
        <f t="shared" si="135"/>
        <v>0</v>
      </c>
      <c r="AV433" s="331">
        <f t="shared" si="136"/>
        <v>210.63111000000208</v>
      </c>
      <c r="AW433" s="331">
        <f t="shared" si="137"/>
        <v>475.87761077777395</v>
      </c>
    </row>
    <row r="434" spans="1:49" s="365" customFormat="1" ht="30" hidden="1" customHeight="1" outlineLevel="1">
      <c r="A434" s="435"/>
      <c r="B434" s="436" t="s">
        <v>1695</v>
      </c>
      <c r="C434" s="436" t="s">
        <v>1696</v>
      </c>
      <c r="D434" s="435" t="s">
        <v>1676</v>
      </c>
      <c r="E434" s="435" t="s">
        <v>2209</v>
      </c>
      <c r="F434" s="435" t="s">
        <v>1697</v>
      </c>
      <c r="G434" s="435">
        <v>2016</v>
      </c>
      <c r="H434" s="435" t="s">
        <v>1698</v>
      </c>
      <c r="I434" s="437">
        <v>137</v>
      </c>
      <c r="J434" s="437">
        <v>126.85552000000001</v>
      </c>
      <c r="K434" s="437"/>
      <c r="L434" s="437"/>
      <c r="M434" s="437">
        <v>9.9</v>
      </c>
      <c r="N434" s="495"/>
      <c r="O434" s="437">
        <f t="shared" ref="O434:O465" si="147">SUM(P434:S434)</f>
        <v>138</v>
      </c>
      <c r="P434" s="437">
        <v>128</v>
      </c>
      <c r="Q434" s="495"/>
      <c r="R434" s="437"/>
      <c r="S434" s="437">
        <v>10</v>
      </c>
      <c r="T434" s="437"/>
      <c r="U434" s="437"/>
      <c r="V434" s="437"/>
      <c r="W434" s="437"/>
      <c r="X434" s="437"/>
      <c r="Y434" s="437"/>
      <c r="Z434" s="437">
        <f t="shared" ref="Z434:Z462" si="148">AA434+AB434+AC434+AE434</f>
        <v>127.764</v>
      </c>
      <c r="AA434" s="437">
        <v>127.764</v>
      </c>
      <c r="AB434" s="437"/>
      <c r="AC434" s="437"/>
      <c r="AD434" s="437"/>
      <c r="AE434" s="437"/>
      <c r="AF434" s="437">
        <v>127.764</v>
      </c>
      <c r="AG434" s="437">
        <v>127.764</v>
      </c>
      <c r="AH434" s="437"/>
      <c r="AI434" s="437"/>
      <c r="AJ434" s="437"/>
      <c r="AK434" s="437"/>
      <c r="AL434" s="438"/>
      <c r="AM434" s="429"/>
      <c r="AS434" s="331">
        <f t="shared" si="133"/>
        <v>9.2360000000000042</v>
      </c>
      <c r="AT434" s="331">
        <f t="shared" si="134"/>
        <v>127.764</v>
      </c>
      <c r="AU434" s="331">
        <f t="shared" si="135"/>
        <v>0</v>
      </c>
      <c r="AV434" s="331">
        <f t="shared" si="136"/>
        <v>-0.90847999999998308</v>
      </c>
      <c r="AW434" s="331">
        <f t="shared" si="137"/>
        <v>9.2360000000000042</v>
      </c>
    </row>
    <row r="435" spans="1:49" s="365" customFormat="1" ht="30" hidden="1" customHeight="1" outlineLevel="1">
      <c r="A435" s="435"/>
      <c r="B435" s="436" t="s">
        <v>1699</v>
      </c>
      <c r="C435" s="436" t="s">
        <v>1700</v>
      </c>
      <c r="D435" s="435" t="s">
        <v>1676</v>
      </c>
      <c r="E435" s="435" t="s">
        <v>2209</v>
      </c>
      <c r="F435" s="435" t="s">
        <v>1701</v>
      </c>
      <c r="G435" s="435">
        <v>2016</v>
      </c>
      <c r="H435" s="435" t="s">
        <v>1702</v>
      </c>
      <c r="I435" s="437">
        <v>94.3</v>
      </c>
      <c r="J435" s="437">
        <v>86.3</v>
      </c>
      <c r="K435" s="437"/>
      <c r="L435" s="437"/>
      <c r="M435" s="437">
        <v>7.9</v>
      </c>
      <c r="N435" s="495"/>
      <c r="O435" s="437">
        <f t="shared" si="147"/>
        <v>94</v>
      </c>
      <c r="P435" s="437">
        <v>86</v>
      </c>
      <c r="Q435" s="495"/>
      <c r="R435" s="437"/>
      <c r="S435" s="437">
        <v>8</v>
      </c>
      <c r="T435" s="437"/>
      <c r="U435" s="437"/>
      <c r="V435" s="437"/>
      <c r="W435" s="437"/>
      <c r="X435" s="437"/>
      <c r="Y435" s="437"/>
      <c r="Z435" s="437">
        <f t="shared" si="148"/>
        <v>86.3</v>
      </c>
      <c r="AA435" s="437">
        <v>86.3</v>
      </c>
      <c r="AB435" s="437"/>
      <c r="AC435" s="437"/>
      <c r="AD435" s="437"/>
      <c r="AE435" s="437"/>
      <c r="AF435" s="437">
        <v>86.3</v>
      </c>
      <c r="AG435" s="437">
        <v>86.3</v>
      </c>
      <c r="AH435" s="437"/>
      <c r="AI435" s="437"/>
      <c r="AJ435" s="437"/>
      <c r="AK435" s="437"/>
      <c r="AL435" s="438"/>
      <c r="AM435" s="429"/>
      <c r="AS435" s="331">
        <f t="shared" si="133"/>
        <v>8</v>
      </c>
      <c r="AT435" s="331">
        <f t="shared" si="134"/>
        <v>86.3</v>
      </c>
      <c r="AU435" s="331">
        <f t="shared" si="135"/>
        <v>0</v>
      </c>
      <c r="AV435" s="331">
        <f t="shared" si="136"/>
        <v>0</v>
      </c>
      <c r="AW435" s="331">
        <f t="shared" si="137"/>
        <v>8</v>
      </c>
    </row>
    <row r="436" spans="1:49" s="365" customFormat="1" ht="30" hidden="1" customHeight="1" outlineLevel="1">
      <c r="A436" s="435"/>
      <c r="B436" s="436" t="s">
        <v>1703</v>
      </c>
      <c r="C436" s="436" t="s">
        <v>1704</v>
      </c>
      <c r="D436" s="435" t="s">
        <v>1676</v>
      </c>
      <c r="E436" s="435" t="s">
        <v>2209</v>
      </c>
      <c r="F436" s="435" t="s">
        <v>1705</v>
      </c>
      <c r="G436" s="435">
        <v>2016</v>
      </c>
      <c r="H436" s="435" t="s">
        <v>1706</v>
      </c>
      <c r="I436" s="437">
        <v>165.143</v>
      </c>
      <c r="J436" s="437">
        <v>153.143</v>
      </c>
      <c r="K436" s="437"/>
      <c r="L436" s="437"/>
      <c r="M436" s="437">
        <v>11.933</v>
      </c>
      <c r="N436" s="495"/>
      <c r="O436" s="437">
        <f t="shared" si="147"/>
        <v>165</v>
      </c>
      <c r="P436" s="437">
        <v>153</v>
      </c>
      <c r="Q436" s="495"/>
      <c r="R436" s="437"/>
      <c r="S436" s="437">
        <v>12</v>
      </c>
      <c r="T436" s="437"/>
      <c r="U436" s="437"/>
      <c r="V436" s="437"/>
      <c r="W436" s="437"/>
      <c r="X436" s="437"/>
      <c r="Y436" s="437"/>
      <c r="Z436" s="437">
        <f t="shared" si="148"/>
        <v>153.143</v>
      </c>
      <c r="AA436" s="437">
        <v>153.143</v>
      </c>
      <c r="AB436" s="437"/>
      <c r="AC436" s="437"/>
      <c r="AD436" s="437"/>
      <c r="AE436" s="437"/>
      <c r="AF436" s="437">
        <v>153.143</v>
      </c>
      <c r="AG436" s="437">
        <v>153.143</v>
      </c>
      <c r="AH436" s="437"/>
      <c r="AI436" s="437"/>
      <c r="AJ436" s="437"/>
      <c r="AK436" s="437"/>
      <c r="AL436" s="438"/>
      <c r="AM436" s="429"/>
      <c r="AS436" s="331">
        <f t="shared" si="133"/>
        <v>12</v>
      </c>
      <c r="AT436" s="331">
        <f t="shared" si="134"/>
        <v>153.143</v>
      </c>
      <c r="AU436" s="331">
        <f t="shared" si="135"/>
        <v>0</v>
      </c>
      <c r="AV436" s="331">
        <f t="shared" si="136"/>
        <v>0</v>
      </c>
      <c r="AW436" s="331">
        <f t="shared" si="137"/>
        <v>12</v>
      </c>
    </row>
    <row r="437" spans="1:49" s="365" customFormat="1" ht="30" hidden="1" customHeight="1" outlineLevel="1">
      <c r="A437" s="435"/>
      <c r="B437" s="436" t="s">
        <v>1707</v>
      </c>
      <c r="C437" s="436" t="s">
        <v>1708</v>
      </c>
      <c r="D437" s="435" t="s">
        <v>1709</v>
      </c>
      <c r="E437" s="435" t="s">
        <v>2264</v>
      </c>
      <c r="F437" s="435" t="s">
        <v>1710</v>
      </c>
      <c r="G437" s="435">
        <v>2016</v>
      </c>
      <c r="H437" s="435" t="s">
        <v>1711</v>
      </c>
      <c r="I437" s="437">
        <v>242</v>
      </c>
      <c r="J437" s="437">
        <v>220</v>
      </c>
      <c r="K437" s="437"/>
      <c r="L437" s="437"/>
      <c r="M437" s="437">
        <v>21.9925</v>
      </c>
      <c r="N437" s="495"/>
      <c r="O437" s="437">
        <f t="shared" si="147"/>
        <v>242</v>
      </c>
      <c r="P437" s="437">
        <v>220</v>
      </c>
      <c r="Q437" s="495"/>
      <c r="R437" s="437"/>
      <c r="S437" s="437">
        <v>22</v>
      </c>
      <c r="T437" s="437"/>
      <c r="U437" s="437"/>
      <c r="V437" s="437"/>
      <c r="W437" s="437"/>
      <c r="X437" s="437"/>
      <c r="Y437" s="437"/>
      <c r="Z437" s="437">
        <f t="shared" si="148"/>
        <v>220</v>
      </c>
      <c r="AA437" s="437">
        <v>220</v>
      </c>
      <c r="AB437" s="437"/>
      <c r="AC437" s="437"/>
      <c r="AD437" s="437"/>
      <c r="AE437" s="437"/>
      <c r="AF437" s="437">
        <v>220</v>
      </c>
      <c r="AG437" s="437">
        <v>220</v>
      </c>
      <c r="AH437" s="437"/>
      <c r="AI437" s="437"/>
      <c r="AJ437" s="437"/>
      <c r="AK437" s="437"/>
      <c r="AL437" s="438"/>
      <c r="AM437" s="429"/>
      <c r="AS437" s="331">
        <f t="shared" si="133"/>
        <v>22</v>
      </c>
      <c r="AT437" s="331">
        <f t="shared" si="134"/>
        <v>220</v>
      </c>
      <c r="AU437" s="331">
        <f t="shared" si="135"/>
        <v>0</v>
      </c>
      <c r="AV437" s="331">
        <f t="shared" si="136"/>
        <v>0</v>
      </c>
      <c r="AW437" s="331">
        <f t="shared" si="137"/>
        <v>22</v>
      </c>
    </row>
    <row r="438" spans="1:49" s="365" customFormat="1" ht="30" hidden="1" customHeight="1" outlineLevel="1">
      <c r="A438" s="435"/>
      <c r="B438" s="436" t="s">
        <v>1712</v>
      </c>
      <c r="C438" s="436" t="s">
        <v>1713</v>
      </c>
      <c r="D438" s="435" t="s">
        <v>1709</v>
      </c>
      <c r="E438" s="435" t="s">
        <v>2264</v>
      </c>
      <c r="F438" s="435" t="s">
        <v>1714</v>
      </c>
      <c r="G438" s="435">
        <v>2016</v>
      </c>
      <c r="H438" s="435" t="s">
        <v>1715</v>
      </c>
      <c r="I438" s="437">
        <v>208</v>
      </c>
      <c r="J438" s="437">
        <v>189</v>
      </c>
      <c r="K438" s="437"/>
      <c r="L438" s="437"/>
      <c r="M438" s="437">
        <v>18.9968</v>
      </c>
      <c r="N438" s="495"/>
      <c r="O438" s="437">
        <f t="shared" si="147"/>
        <v>208</v>
      </c>
      <c r="P438" s="437">
        <v>189</v>
      </c>
      <c r="Q438" s="495"/>
      <c r="R438" s="437"/>
      <c r="S438" s="437">
        <v>19</v>
      </c>
      <c r="T438" s="437"/>
      <c r="U438" s="437"/>
      <c r="V438" s="437"/>
      <c r="W438" s="437"/>
      <c r="X438" s="437"/>
      <c r="Y438" s="437"/>
      <c r="Z438" s="437">
        <f t="shared" si="148"/>
        <v>189</v>
      </c>
      <c r="AA438" s="437">
        <v>189</v>
      </c>
      <c r="AB438" s="437"/>
      <c r="AC438" s="437"/>
      <c r="AD438" s="437"/>
      <c r="AE438" s="437"/>
      <c r="AF438" s="437">
        <v>189</v>
      </c>
      <c r="AG438" s="437">
        <v>189</v>
      </c>
      <c r="AH438" s="437"/>
      <c r="AI438" s="437"/>
      <c r="AJ438" s="437"/>
      <c r="AK438" s="437"/>
      <c r="AL438" s="438"/>
      <c r="AM438" s="429"/>
      <c r="AS438" s="331">
        <f t="shared" si="133"/>
        <v>19</v>
      </c>
      <c r="AT438" s="331">
        <f t="shared" si="134"/>
        <v>189</v>
      </c>
      <c r="AU438" s="331">
        <f t="shared" si="135"/>
        <v>0</v>
      </c>
      <c r="AV438" s="331">
        <f t="shared" si="136"/>
        <v>0</v>
      </c>
      <c r="AW438" s="331">
        <f t="shared" si="137"/>
        <v>19</v>
      </c>
    </row>
    <row r="439" spans="1:49" s="365" customFormat="1" ht="30" hidden="1" customHeight="1" outlineLevel="1">
      <c r="A439" s="435"/>
      <c r="B439" s="436" t="s">
        <v>1716</v>
      </c>
      <c r="C439" s="436" t="s">
        <v>1717</v>
      </c>
      <c r="D439" s="435" t="s">
        <v>2981</v>
      </c>
      <c r="E439" s="435" t="s">
        <v>1718</v>
      </c>
      <c r="F439" s="435" t="s">
        <v>1719</v>
      </c>
      <c r="G439" s="435">
        <v>2016</v>
      </c>
      <c r="H439" s="435" t="s">
        <v>1720</v>
      </c>
      <c r="I439" s="437">
        <v>190</v>
      </c>
      <c r="J439" s="437">
        <v>173</v>
      </c>
      <c r="K439" s="437"/>
      <c r="L439" s="437"/>
      <c r="M439" s="437">
        <v>16.994</v>
      </c>
      <c r="N439" s="495"/>
      <c r="O439" s="437">
        <f t="shared" si="147"/>
        <v>190</v>
      </c>
      <c r="P439" s="437">
        <v>173</v>
      </c>
      <c r="Q439" s="495"/>
      <c r="R439" s="437"/>
      <c r="S439" s="437">
        <v>17</v>
      </c>
      <c r="T439" s="437"/>
      <c r="U439" s="437"/>
      <c r="V439" s="437"/>
      <c r="W439" s="437"/>
      <c r="X439" s="437"/>
      <c r="Y439" s="437"/>
      <c r="Z439" s="437">
        <f t="shared" si="148"/>
        <v>173</v>
      </c>
      <c r="AA439" s="437">
        <v>173</v>
      </c>
      <c r="AB439" s="437"/>
      <c r="AC439" s="437"/>
      <c r="AD439" s="437"/>
      <c r="AE439" s="437"/>
      <c r="AF439" s="437">
        <v>173</v>
      </c>
      <c r="AG439" s="437">
        <v>173</v>
      </c>
      <c r="AH439" s="437"/>
      <c r="AI439" s="437"/>
      <c r="AJ439" s="437"/>
      <c r="AK439" s="437"/>
      <c r="AL439" s="438"/>
      <c r="AM439" s="429"/>
      <c r="AS439" s="331">
        <f t="shared" si="133"/>
        <v>17</v>
      </c>
      <c r="AT439" s="331">
        <f t="shared" si="134"/>
        <v>173</v>
      </c>
      <c r="AU439" s="331">
        <f t="shared" si="135"/>
        <v>0</v>
      </c>
      <c r="AV439" s="331">
        <f t="shared" si="136"/>
        <v>0</v>
      </c>
      <c r="AW439" s="331">
        <f t="shared" si="137"/>
        <v>17</v>
      </c>
    </row>
    <row r="440" spans="1:49" s="365" customFormat="1" ht="30" hidden="1" customHeight="1" outlineLevel="1">
      <c r="A440" s="435"/>
      <c r="B440" s="436" t="s">
        <v>1721</v>
      </c>
      <c r="C440" s="436" t="s">
        <v>1722</v>
      </c>
      <c r="D440" s="435" t="s">
        <v>1723</v>
      </c>
      <c r="E440" s="435" t="s">
        <v>1175</v>
      </c>
      <c r="F440" s="435" t="s">
        <v>1724</v>
      </c>
      <c r="G440" s="435">
        <v>2016</v>
      </c>
      <c r="H440" s="435" t="s">
        <v>1725</v>
      </c>
      <c r="I440" s="437">
        <v>419</v>
      </c>
      <c r="J440" s="437">
        <v>381.02717799999999</v>
      </c>
      <c r="K440" s="437"/>
      <c r="L440" s="437"/>
      <c r="M440" s="437">
        <v>37.985999999999997</v>
      </c>
      <c r="N440" s="495"/>
      <c r="O440" s="437">
        <f t="shared" si="147"/>
        <v>420</v>
      </c>
      <c r="P440" s="437">
        <v>382</v>
      </c>
      <c r="Q440" s="495"/>
      <c r="R440" s="437"/>
      <c r="S440" s="437">
        <v>38</v>
      </c>
      <c r="T440" s="437">
        <f>SUM(U440:V440)</f>
        <v>0</v>
      </c>
      <c r="U440" s="437">
        <v>0</v>
      </c>
      <c r="V440" s="437"/>
      <c r="W440" s="437">
        <f>SUM(X440:Y440)</f>
        <v>0</v>
      </c>
      <c r="X440" s="437"/>
      <c r="Y440" s="437"/>
      <c r="Z440" s="437">
        <f t="shared" si="148"/>
        <v>382</v>
      </c>
      <c r="AA440" s="437">
        <v>382</v>
      </c>
      <c r="AB440" s="437"/>
      <c r="AC440" s="437"/>
      <c r="AD440" s="437"/>
      <c r="AE440" s="437"/>
      <c r="AF440" s="437">
        <v>382</v>
      </c>
      <c r="AG440" s="437">
        <v>382</v>
      </c>
      <c r="AH440" s="437"/>
      <c r="AI440" s="437"/>
      <c r="AJ440" s="437"/>
      <c r="AK440" s="437"/>
      <c r="AL440" s="438"/>
      <c r="AM440" s="429"/>
      <c r="AS440" s="331">
        <f t="shared" si="133"/>
        <v>37</v>
      </c>
      <c r="AT440" s="331">
        <f t="shared" si="134"/>
        <v>382</v>
      </c>
      <c r="AU440" s="331">
        <f t="shared" si="135"/>
        <v>0</v>
      </c>
      <c r="AV440" s="331">
        <f t="shared" si="136"/>
        <v>-0.97282200000000785</v>
      </c>
      <c r="AW440" s="331">
        <f t="shared" si="137"/>
        <v>37</v>
      </c>
    </row>
    <row r="441" spans="1:49" s="365" customFormat="1" ht="30" hidden="1" customHeight="1" outlineLevel="1">
      <c r="A441" s="435"/>
      <c r="B441" s="436" t="s">
        <v>1726</v>
      </c>
      <c r="C441" s="436" t="s">
        <v>1727</v>
      </c>
      <c r="D441" s="435" t="s">
        <v>1723</v>
      </c>
      <c r="E441" s="435" t="s">
        <v>1175</v>
      </c>
      <c r="F441" s="435" t="s">
        <v>1728</v>
      </c>
      <c r="G441" s="435">
        <v>2016</v>
      </c>
      <c r="H441" s="435" t="s">
        <v>1729</v>
      </c>
      <c r="I441" s="437">
        <v>664</v>
      </c>
      <c r="J441" s="437">
        <v>602.92684699999995</v>
      </c>
      <c r="K441" s="437"/>
      <c r="L441" s="437"/>
      <c r="M441" s="437">
        <v>61.422187000000001</v>
      </c>
      <c r="N441" s="495"/>
      <c r="O441" s="437">
        <f t="shared" si="147"/>
        <v>669</v>
      </c>
      <c r="P441" s="437">
        <v>609</v>
      </c>
      <c r="Q441" s="495"/>
      <c r="R441" s="437"/>
      <c r="S441" s="437">
        <v>60</v>
      </c>
      <c r="T441" s="437">
        <f>SUM(U441:V441)</f>
        <v>0</v>
      </c>
      <c r="U441" s="437">
        <v>0</v>
      </c>
      <c r="V441" s="437"/>
      <c r="W441" s="437">
        <f>SUM(X441:Y441)</f>
        <v>0</v>
      </c>
      <c r="X441" s="437"/>
      <c r="Y441" s="437"/>
      <c r="Z441" s="437">
        <f t="shared" si="148"/>
        <v>609</v>
      </c>
      <c r="AA441" s="437">
        <v>609</v>
      </c>
      <c r="AB441" s="437"/>
      <c r="AC441" s="437"/>
      <c r="AD441" s="437"/>
      <c r="AE441" s="437"/>
      <c r="AF441" s="437">
        <v>609</v>
      </c>
      <c r="AG441" s="437">
        <v>609</v>
      </c>
      <c r="AH441" s="437"/>
      <c r="AI441" s="437"/>
      <c r="AJ441" s="437"/>
      <c r="AK441" s="437"/>
      <c r="AL441" s="438"/>
      <c r="AM441" s="429"/>
      <c r="AS441" s="331">
        <f t="shared" si="133"/>
        <v>55</v>
      </c>
      <c r="AT441" s="331">
        <f t="shared" si="134"/>
        <v>609</v>
      </c>
      <c r="AU441" s="331">
        <f t="shared" si="135"/>
        <v>0</v>
      </c>
      <c r="AV441" s="331">
        <f t="shared" si="136"/>
        <v>-6.0731530000000475</v>
      </c>
      <c r="AW441" s="331">
        <f t="shared" si="137"/>
        <v>55</v>
      </c>
    </row>
    <row r="442" spans="1:49" s="365" customFormat="1" ht="30" hidden="1" customHeight="1" outlineLevel="1">
      <c r="A442" s="435"/>
      <c r="B442" s="436" t="s">
        <v>1730</v>
      </c>
      <c r="C442" s="436" t="s">
        <v>1731</v>
      </c>
      <c r="D442" s="435" t="s">
        <v>1732</v>
      </c>
      <c r="E442" s="435" t="s">
        <v>2179</v>
      </c>
      <c r="F442" s="435" t="s">
        <v>1733</v>
      </c>
      <c r="G442" s="435">
        <v>2016</v>
      </c>
      <c r="H442" s="435" t="s">
        <v>1734</v>
      </c>
      <c r="I442" s="437">
        <v>870.40618800000004</v>
      </c>
      <c r="J442" s="437">
        <v>799.717443</v>
      </c>
      <c r="K442" s="437"/>
      <c r="L442" s="437"/>
      <c r="M442" s="437">
        <v>70.688744999999997</v>
      </c>
      <c r="N442" s="495"/>
      <c r="O442" s="437">
        <f t="shared" si="147"/>
        <v>885</v>
      </c>
      <c r="P442" s="437">
        <v>805</v>
      </c>
      <c r="Q442" s="495"/>
      <c r="R442" s="437"/>
      <c r="S442" s="437">
        <v>80</v>
      </c>
      <c r="T442" s="437">
        <f>SUM(U442:V442)</f>
        <v>0</v>
      </c>
      <c r="U442" s="437">
        <v>0</v>
      </c>
      <c r="V442" s="437"/>
      <c r="W442" s="437">
        <f>SUM(X442:Y442)</f>
        <v>0</v>
      </c>
      <c r="X442" s="437"/>
      <c r="Y442" s="437"/>
      <c r="Z442" s="437">
        <f t="shared" si="148"/>
        <v>805</v>
      </c>
      <c r="AA442" s="437">
        <v>805</v>
      </c>
      <c r="AB442" s="437"/>
      <c r="AC442" s="437"/>
      <c r="AD442" s="437"/>
      <c r="AE442" s="437"/>
      <c r="AF442" s="437">
        <v>805</v>
      </c>
      <c r="AG442" s="437">
        <v>805</v>
      </c>
      <c r="AH442" s="437"/>
      <c r="AI442" s="437"/>
      <c r="AJ442" s="437"/>
      <c r="AK442" s="437"/>
      <c r="AL442" s="438"/>
      <c r="AM442" s="429"/>
      <c r="AS442" s="331">
        <f t="shared" si="133"/>
        <v>65.406188000000043</v>
      </c>
      <c r="AT442" s="331">
        <f t="shared" si="134"/>
        <v>805</v>
      </c>
      <c r="AU442" s="331">
        <f t="shared" si="135"/>
        <v>0</v>
      </c>
      <c r="AV442" s="331">
        <f t="shared" si="136"/>
        <v>-5.2825569999999971</v>
      </c>
      <c r="AW442" s="331">
        <f t="shared" si="137"/>
        <v>65.406188000000043</v>
      </c>
    </row>
    <row r="443" spans="1:49" s="365" customFormat="1" ht="30" hidden="1" customHeight="1" outlineLevel="1">
      <c r="A443" s="435"/>
      <c r="B443" s="436" t="s">
        <v>1735</v>
      </c>
      <c r="C443" s="436">
        <v>7564376</v>
      </c>
      <c r="D443" s="435" t="s">
        <v>1226</v>
      </c>
      <c r="E443" s="435" t="s">
        <v>1222</v>
      </c>
      <c r="F443" s="435" t="s">
        <v>1736</v>
      </c>
      <c r="G443" s="435">
        <v>2016</v>
      </c>
      <c r="H443" s="435" t="s">
        <v>1737</v>
      </c>
      <c r="I443" s="437">
        <v>1999.410836</v>
      </c>
      <c r="J443" s="437">
        <f>I443-K443</f>
        <v>1499.410836</v>
      </c>
      <c r="K443" s="437">
        <v>500</v>
      </c>
      <c r="L443" s="437"/>
      <c r="M443" s="437"/>
      <c r="N443" s="495"/>
      <c r="O443" s="437">
        <f t="shared" si="147"/>
        <v>0</v>
      </c>
      <c r="P443" s="437"/>
      <c r="Q443" s="495"/>
      <c r="R443" s="437"/>
      <c r="S443" s="437"/>
      <c r="T443" s="437"/>
      <c r="U443" s="437"/>
      <c r="V443" s="437"/>
      <c r="W443" s="437"/>
      <c r="X443" s="437"/>
      <c r="Y443" s="437"/>
      <c r="Z443" s="437">
        <f t="shared" si="148"/>
        <v>1893.3904419999999</v>
      </c>
      <c r="AA443" s="437">
        <v>1393.3904419999999</v>
      </c>
      <c r="AB443" s="437">
        <v>500</v>
      </c>
      <c r="AC443" s="437"/>
      <c r="AD443" s="437"/>
      <c r="AE443" s="437"/>
      <c r="AF443" s="437">
        <v>1893.3904419999999</v>
      </c>
      <c r="AG443" s="437">
        <v>1393.3904419999999</v>
      </c>
      <c r="AH443" s="437">
        <v>500</v>
      </c>
      <c r="AI443" s="437"/>
      <c r="AJ443" s="437"/>
      <c r="AK443" s="437"/>
      <c r="AL443" s="438"/>
      <c r="AM443" s="429"/>
      <c r="AS443" s="331">
        <f t="shared" si="133"/>
        <v>106.02039400000012</v>
      </c>
      <c r="AT443" s="331">
        <f t="shared" si="134"/>
        <v>1393.3904419999999</v>
      </c>
      <c r="AU443" s="331">
        <f t="shared" si="135"/>
        <v>0</v>
      </c>
      <c r="AV443" s="331">
        <f t="shared" si="136"/>
        <v>106.02039400000012</v>
      </c>
      <c r="AW443" s="331">
        <f t="shared" si="137"/>
        <v>106.02039400000012</v>
      </c>
    </row>
    <row r="444" spans="1:49" s="365" customFormat="1" ht="30" hidden="1" customHeight="1" outlineLevel="1">
      <c r="A444" s="435"/>
      <c r="B444" s="436" t="s">
        <v>1738</v>
      </c>
      <c r="C444" s="436">
        <v>7565857</v>
      </c>
      <c r="D444" s="435" t="s">
        <v>1668</v>
      </c>
      <c r="E444" s="435" t="s">
        <v>1669</v>
      </c>
      <c r="F444" s="435" t="s">
        <v>1739</v>
      </c>
      <c r="G444" s="435">
        <v>2016</v>
      </c>
      <c r="H444" s="435" t="s">
        <v>1740</v>
      </c>
      <c r="I444" s="437">
        <v>999.82950000000005</v>
      </c>
      <c r="J444" s="437">
        <v>499.8295</v>
      </c>
      <c r="K444" s="437">
        <v>500</v>
      </c>
      <c r="L444" s="437"/>
      <c r="M444" s="437"/>
      <c r="N444" s="495"/>
      <c r="O444" s="437">
        <f t="shared" si="147"/>
        <v>0</v>
      </c>
      <c r="P444" s="437"/>
      <c r="Q444" s="495"/>
      <c r="R444" s="437"/>
      <c r="S444" s="437"/>
      <c r="T444" s="437"/>
      <c r="U444" s="437"/>
      <c r="V444" s="437"/>
      <c r="W444" s="437"/>
      <c r="X444" s="437"/>
      <c r="Y444" s="437"/>
      <c r="Z444" s="437">
        <f t="shared" si="148"/>
        <v>971.173</v>
      </c>
      <c r="AA444" s="437">
        <v>471.173</v>
      </c>
      <c r="AB444" s="437">
        <v>500</v>
      </c>
      <c r="AC444" s="437"/>
      <c r="AD444" s="437"/>
      <c r="AE444" s="437"/>
      <c r="AF444" s="437">
        <v>971.173</v>
      </c>
      <c r="AG444" s="437">
        <v>471.173</v>
      </c>
      <c r="AH444" s="437">
        <v>500</v>
      </c>
      <c r="AI444" s="437"/>
      <c r="AJ444" s="437"/>
      <c r="AK444" s="437"/>
      <c r="AL444" s="438"/>
      <c r="AM444" s="429"/>
      <c r="AS444" s="331">
        <f t="shared" si="133"/>
        <v>28.656500000000051</v>
      </c>
      <c r="AT444" s="331">
        <f t="shared" si="134"/>
        <v>471.173</v>
      </c>
      <c r="AU444" s="331">
        <f t="shared" si="135"/>
        <v>0</v>
      </c>
      <c r="AV444" s="331">
        <f t="shared" si="136"/>
        <v>28.656499999999994</v>
      </c>
      <c r="AW444" s="331">
        <f t="shared" si="137"/>
        <v>28.656500000000051</v>
      </c>
    </row>
    <row r="445" spans="1:49" s="365" customFormat="1" ht="30" hidden="1" customHeight="1" outlineLevel="1">
      <c r="A445" s="435"/>
      <c r="B445" s="436" t="s">
        <v>1741</v>
      </c>
      <c r="C445" s="436">
        <v>7628632</v>
      </c>
      <c r="D445" s="435" t="s">
        <v>1668</v>
      </c>
      <c r="E445" s="435" t="s">
        <v>1669</v>
      </c>
      <c r="F445" s="435" t="s">
        <v>1742</v>
      </c>
      <c r="G445" s="435">
        <v>2017</v>
      </c>
      <c r="H445" s="435" t="s">
        <v>1743</v>
      </c>
      <c r="I445" s="437">
        <v>535.97404300000005</v>
      </c>
      <c r="J445" s="437">
        <v>524.97404300000005</v>
      </c>
      <c r="K445" s="437"/>
      <c r="L445" s="437"/>
      <c r="M445" s="437">
        <v>11</v>
      </c>
      <c r="N445" s="495"/>
      <c r="O445" s="437">
        <f t="shared" si="147"/>
        <v>535</v>
      </c>
      <c r="P445" s="437">
        <v>526</v>
      </c>
      <c r="Q445" s="495"/>
      <c r="R445" s="437"/>
      <c r="S445" s="437">
        <v>9</v>
      </c>
      <c r="T445" s="437"/>
      <c r="U445" s="437"/>
      <c r="V445" s="437"/>
      <c r="W445" s="437"/>
      <c r="X445" s="437"/>
      <c r="Y445" s="437"/>
      <c r="Z445" s="437">
        <f t="shared" si="148"/>
        <v>535.97199999999998</v>
      </c>
      <c r="AA445" s="437">
        <v>524.97199999999998</v>
      </c>
      <c r="AB445" s="437"/>
      <c r="AC445" s="437"/>
      <c r="AD445" s="437"/>
      <c r="AE445" s="437">
        <v>11</v>
      </c>
      <c r="AF445" s="437">
        <v>535.97199999999998</v>
      </c>
      <c r="AG445" s="437">
        <v>524.97199999999998</v>
      </c>
      <c r="AH445" s="437"/>
      <c r="AI445" s="437"/>
      <c r="AJ445" s="437"/>
      <c r="AK445" s="437">
        <v>11</v>
      </c>
      <c r="AL445" s="438" t="s">
        <v>2862</v>
      </c>
      <c r="AM445" s="429"/>
      <c r="AS445" s="331">
        <f t="shared" si="133"/>
        <v>2.0430000000715154E-3</v>
      </c>
      <c r="AT445" s="331">
        <f t="shared" si="134"/>
        <v>524.97199999999998</v>
      </c>
      <c r="AU445" s="331">
        <f t="shared" si="135"/>
        <v>0</v>
      </c>
      <c r="AV445" s="331">
        <f t="shared" si="136"/>
        <v>2.0430000000715154E-3</v>
      </c>
      <c r="AW445" s="331">
        <f t="shared" si="137"/>
        <v>2.0430000000715154E-3</v>
      </c>
    </row>
    <row r="446" spans="1:49" s="365" customFormat="1" ht="30" hidden="1" customHeight="1" outlineLevel="1">
      <c r="A446" s="435"/>
      <c r="B446" s="436" t="s">
        <v>1744</v>
      </c>
      <c r="C446" s="436" t="s">
        <v>1745</v>
      </c>
      <c r="D446" s="435" t="s">
        <v>1723</v>
      </c>
      <c r="E446" s="435" t="s">
        <v>1175</v>
      </c>
      <c r="F446" s="435" t="s">
        <v>1746</v>
      </c>
      <c r="G446" s="435">
        <v>2017</v>
      </c>
      <c r="H446" s="435" t="s">
        <v>1747</v>
      </c>
      <c r="I446" s="437">
        <v>1020</v>
      </c>
      <c r="J446" s="437">
        <v>1000</v>
      </c>
      <c r="K446" s="437"/>
      <c r="L446" s="437"/>
      <c r="M446" s="437">
        <v>20</v>
      </c>
      <c r="N446" s="495"/>
      <c r="O446" s="437">
        <f t="shared" si="147"/>
        <v>1020</v>
      </c>
      <c r="P446" s="437">
        <v>1000</v>
      </c>
      <c r="Q446" s="495"/>
      <c r="R446" s="437"/>
      <c r="S446" s="437">
        <v>20</v>
      </c>
      <c r="T446" s="437"/>
      <c r="U446" s="437"/>
      <c r="V446" s="437"/>
      <c r="W446" s="437"/>
      <c r="X446" s="437"/>
      <c r="Y446" s="437"/>
      <c r="Z446" s="437">
        <f t="shared" si="148"/>
        <v>950.07100000000003</v>
      </c>
      <c r="AA446" s="437">
        <v>930.07100000000003</v>
      </c>
      <c r="AB446" s="437"/>
      <c r="AC446" s="437"/>
      <c r="AD446" s="437"/>
      <c r="AE446" s="437">
        <v>20</v>
      </c>
      <c r="AF446" s="437">
        <v>950.07100000000003</v>
      </c>
      <c r="AG446" s="437">
        <v>930.07100000000003</v>
      </c>
      <c r="AH446" s="437"/>
      <c r="AI446" s="437"/>
      <c r="AJ446" s="437"/>
      <c r="AK446" s="437">
        <v>20</v>
      </c>
      <c r="AL446" s="438"/>
      <c r="AM446" s="429"/>
      <c r="AS446" s="331">
        <f t="shared" si="133"/>
        <v>69.928999999999974</v>
      </c>
      <c r="AT446" s="331">
        <f t="shared" si="134"/>
        <v>930.07100000000003</v>
      </c>
      <c r="AU446" s="331">
        <f t="shared" si="135"/>
        <v>0</v>
      </c>
      <c r="AV446" s="331">
        <f t="shared" si="136"/>
        <v>69.928999999999974</v>
      </c>
      <c r="AW446" s="331">
        <f t="shared" si="137"/>
        <v>69.928999999999974</v>
      </c>
    </row>
    <row r="447" spans="1:49" s="365" customFormat="1" ht="30" hidden="1" customHeight="1" outlineLevel="1">
      <c r="A447" s="435"/>
      <c r="B447" s="436" t="s">
        <v>1748</v>
      </c>
      <c r="C447" s="436">
        <v>7628396</v>
      </c>
      <c r="D447" s="435" t="s">
        <v>2987</v>
      </c>
      <c r="E447" s="435" t="s">
        <v>2264</v>
      </c>
      <c r="F447" s="435" t="s">
        <v>1749</v>
      </c>
      <c r="G447" s="435">
        <v>2017</v>
      </c>
      <c r="H447" s="435" t="s">
        <v>1750</v>
      </c>
      <c r="I447" s="437">
        <v>155.957301</v>
      </c>
      <c r="J447" s="437">
        <v>147.957301</v>
      </c>
      <c r="K447" s="437"/>
      <c r="L447" s="437"/>
      <c r="M447" s="437">
        <v>8</v>
      </c>
      <c r="N447" s="495"/>
      <c r="O447" s="437">
        <f t="shared" si="147"/>
        <v>157</v>
      </c>
      <c r="P447" s="437">
        <v>148</v>
      </c>
      <c r="Q447" s="495"/>
      <c r="R447" s="437"/>
      <c r="S447" s="437">
        <v>9</v>
      </c>
      <c r="T447" s="437"/>
      <c r="U447" s="437"/>
      <c r="V447" s="437"/>
      <c r="W447" s="437"/>
      <c r="X447" s="437"/>
      <c r="Y447" s="437"/>
      <c r="Z447" s="437">
        <f t="shared" si="148"/>
        <v>156.45500000000001</v>
      </c>
      <c r="AA447" s="437">
        <v>148.45500000000001</v>
      </c>
      <c r="AB447" s="437"/>
      <c r="AC447" s="437"/>
      <c r="AD447" s="437"/>
      <c r="AE447" s="437">
        <v>8</v>
      </c>
      <c r="AF447" s="437">
        <v>156.45500000000001</v>
      </c>
      <c r="AG447" s="437">
        <v>148.45500000000001</v>
      </c>
      <c r="AH447" s="437"/>
      <c r="AI447" s="437"/>
      <c r="AJ447" s="437"/>
      <c r="AK447" s="437">
        <v>8</v>
      </c>
      <c r="AL447" s="438" t="s">
        <v>2862</v>
      </c>
      <c r="AM447" s="429"/>
      <c r="AS447" s="331">
        <f t="shared" si="133"/>
        <v>-0.49769900000001144</v>
      </c>
      <c r="AT447" s="331">
        <f t="shared" si="134"/>
        <v>148.45500000000001</v>
      </c>
      <c r="AU447" s="331">
        <f t="shared" si="135"/>
        <v>0</v>
      </c>
      <c r="AV447" s="331">
        <f t="shared" si="136"/>
        <v>-0.49769900000001144</v>
      </c>
      <c r="AW447" s="331">
        <f t="shared" si="137"/>
        <v>-0.49769900000001144</v>
      </c>
    </row>
    <row r="448" spans="1:49" s="365" customFormat="1" ht="30" hidden="1" customHeight="1" outlineLevel="1">
      <c r="A448" s="435"/>
      <c r="B448" s="436" t="s">
        <v>1751</v>
      </c>
      <c r="C448" s="436">
        <v>7628397</v>
      </c>
      <c r="D448" s="435" t="s">
        <v>2987</v>
      </c>
      <c r="E448" s="435" t="s">
        <v>2264</v>
      </c>
      <c r="F448" s="435" t="s">
        <v>1752</v>
      </c>
      <c r="G448" s="435">
        <v>2017</v>
      </c>
      <c r="H448" s="435" t="s">
        <v>1753</v>
      </c>
      <c r="I448" s="437">
        <v>203.38841400000001</v>
      </c>
      <c r="J448" s="437">
        <v>195.47966100000002</v>
      </c>
      <c r="K448" s="437"/>
      <c r="L448" s="437"/>
      <c r="M448" s="437">
        <v>7.9089999999999998</v>
      </c>
      <c r="N448" s="495"/>
      <c r="O448" s="437">
        <f t="shared" si="147"/>
        <v>208</v>
      </c>
      <c r="P448" s="437">
        <v>200</v>
      </c>
      <c r="Q448" s="495"/>
      <c r="R448" s="437"/>
      <c r="S448" s="437">
        <v>8</v>
      </c>
      <c r="T448" s="437"/>
      <c r="U448" s="437"/>
      <c r="V448" s="437"/>
      <c r="W448" s="437"/>
      <c r="X448" s="437"/>
      <c r="Y448" s="437"/>
      <c r="Z448" s="437">
        <f t="shared" si="148"/>
        <v>202.90899999999999</v>
      </c>
      <c r="AA448" s="437">
        <v>195</v>
      </c>
      <c r="AB448" s="437"/>
      <c r="AC448" s="437"/>
      <c r="AD448" s="437"/>
      <c r="AE448" s="437">
        <v>7.9089999999999998</v>
      </c>
      <c r="AF448" s="437">
        <v>202.90899999999999</v>
      </c>
      <c r="AG448" s="437">
        <v>195</v>
      </c>
      <c r="AH448" s="437"/>
      <c r="AI448" s="437"/>
      <c r="AJ448" s="437"/>
      <c r="AK448" s="437">
        <v>7.9089999999999998</v>
      </c>
      <c r="AL448" s="438"/>
      <c r="AM448" s="429"/>
      <c r="AS448" s="331">
        <f t="shared" si="133"/>
        <v>0.47941400000001977</v>
      </c>
      <c r="AT448" s="331">
        <f t="shared" si="134"/>
        <v>195</v>
      </c>
      <c r="AU448" s="331">
        <f t="shared" si="135"/>
        <v>0</v>
      </c>
      <c r="AV448" s="331">
        <f t="shared" si="136"/>
        <v>0.47966100000002143</v>
      </c>
      <c r="AW448" s="331">
        <f t="shared" si="137"/>
        <v>0.47941400000001977</v>
      </c>
    </row>
    <row r="449" spans="1:49" s="365" customFormat="1" ht="30" hidden="1" customHeight="1" outlineLevel="1">
      <c r="A449" s="435"/>
      <c r="B449" s="436" t="s">
        <v>1754</v>
      </c>
      <c r="C449" s="436">
        <v>7633250</v>
      </c>
      <c r="D449" s="435" t="s">
        <v>1676</v>
      </c>
      <c r="E449" s="435" t="s">
        <v>1677</v>
      </c>
      <c r="F449" s="435" t="s">
        <v>1755</v>
      </c>
      <c r="G449" s="435">
        <v>2017</v>
      </c>
      <c r="H449" s="435" t="s">
        <v>1756</v>
      </c>
      <c r="I449" s="437">
        <v>207.79772800000001</v>
      </c>
      <c r="J449" s="437">
        <v>199.79772800000001</v>
      </c>
      <c r="K449" s="437"/>
      <c r="L449" s="437"/>
      <c r="M449" s="437">
        <v>8</v>
      </c>
      <c r="N449" s="495"/>
      <c r="O449" s="437">
        <f t="shared" si="147"/>
        <v>208</v>
      </c>
      <c r="P449" s="437">
        <v>200</v>
      </c>
      <c r="Q449" s="495"/>
      <c r="R449" s="437"/>
      <c r="S449" s="437">
        <v>8</v>
      </c>
      <c r="T449" s="437"/>
      <c r="U449" s="437"/>
      <c r="V449" s="437"/>
      <c r="W449" s="437"/>
      <c r="X449" s="437"/>
      <c r="Y449" s="437"/>
      <c r="Z449" s="437">
        <f t="shared" si="148"/>
        <v>202</v>
      </c>
      <c r="AA449" s="437">
        <v>194</v>
      </c>
      <c r="AB449" s="437"/>
      <c r="AC449" s="437"/>
      <c r="AD449" s="437"/>
      <c r="AE449" s="437">
        <v>8</v>
      </c>
      <c r="AF449" s="437">
        <v>202</v>
      </c>
      <c r="AG449" s="437">
        <v>194</v>
      </c>
      <c r="AH449" s="437"/>
      <c r="AI449" s="437"/>
      <c r="AJ449" s="437"/>
      <c r="AK449" s="437">
        <v>8</v>
      </c>
      <c r="AL449" s="438"/>
      <c r="AM449" s="429"/>
      <c r="AS449" s="331">
        <f t="shared" si="133"/>
        <v>5.7977280000000064</v>
      </c>
      <c r="AT449" s="331">
        <f t="shared" si="134"/>
        <v>194</v>
      </c>
      <c r="AU449" s="331">
        <f t="shared" si="135"/>
        <v>0</v>
      </c>
      <c r="AV449" s="331">
        <f t="shared" si="136"/>
        <v>5.7977280000000064</v>
      </c>
      <c r="AW449" s="331">
        <f t="shared" si="137"/>
        <v>5.7977280000000064</v>
      </c>
    </row>
    <row r="450" spans="1:49" s="365" customFormat="1" ht="30" hidden="1" customHeight="1" outlineLevel="1">
      <c r="A450" s="435"/>
      <c r="B450" s="436" t="s">
        <v>1757</v>
      </c>
      <c r="C450" s="436">
        <v>7633248</v>
      </c>
      <c r="D450" s="435" t="s">
        <v>1676</v>
      </c>
      <c r="E450" s="435" t="s">
        <v>1677</v>
      </c>
      <c r="F450" s="435" t="s">
        <v>1758</v>
      </c>
      <c r="G450" s="435">
        <v>2017</v>
      </c>
      <c r="H450" s="435" t="s">
        <v>1759</v>
      </c>
      <c r="I450" s="437">
        <v>207.79328100000001</v>
      </c>
      <c r="J450" s="437">
        <v>199.79328100000001</v>
      </c>
      <c r="K450" s="437"/>
      <c r="L450" s="437"/>
      <c r="M450" s="437">
        <v>8</v>
      </c>
      <c r="N450" s="495"/>
      <c r="O450" s="437">
        <f t="shared" si="147"/>
        <v>208</v>
      </c>
      <c r="P450" s="437">
        <v>200</v>
      </c>
      <c r="Q450" s="495"/>
      <c r="R450" s="437"/>
      <c r="S450" s="437">
        <v>8</v>
      </c>
      <c r="T450" s="437"/>
      <c r="U450" s="437"/>
      <c r="V450" s="437"/>
      <c r="W450" s="437"/>
      <c r="X450" s="437"/>
      <c r="Y450" s="437"/>
      <c r="Z450" s="437">
        <f t="shared" si="148"/>
        <v>201</v>
      </c>
      <c r="AA450" s="437">
        <v>193</v>
      </c>
      <c r="AB450" s="437"/>
      <c r="AC450" s="437"/>
      <c r="AD450" s="437"/>
      <c r="AE450" s="437">
        <v>8</v>
      </c>
      <c r="AF450" s="437">
        <v>201</v>
      </c>
      <c r="AG450" s="437">
        <v>193</v>
      </c>
      <c r="AH450" s="437"/>
      <c r="AI450" s="437"/>
      <c r="AJ450" s="437"/>
      <c r="AK450" s="437">
        <v>8</v>
      </c>
      <c r="AL450" s="438"/>
      <c r="AM450" s="429"/>
      <c r="AS450" s="331">
        <f t="shared" si="133"/>
        <v>6.7932810000000075</v>
      </c>
      <c r="AT450" s="331">
        <f t="shared" si="134"/>
        <v>193</v>
      </c>
      <c r="AU450" s="331">
        <f t="shared" si="135"/>
        <v>0</v>
      </c>
      <c r="AV450" s="331">
        <f t="shared" si="136"/>
        <v>6.7932810000000075</v>
      </c>
      <c r="AW450" s="331">
        <f t="shared" si="137"/>
        <v>6.7932810000000075</v>
      </c>
    </row>
    <row r="451" spans="1:49" s="365" customFormat="1" ht="30" hidden="1" customHeight="1" outlineLevel="1">
      <c r="A451" s="435"/>
      <c r="B451" s="436" t="s">
        <v>1760</v>
      </c>
      <c r="C451" s="436">
        <v>7633247</v>
      </c>
      <c r="D451" s="435" t="s">
        <v>1676</v>
      </c>
      <c r="E451" s="435" t="s">
        <v>1677</v>
      </c>
      <c r="F451" s="435" t="s">
        <v>1761</v>
      </c>
      <c r="G451" s="435">
        <v>2017</v>
      </c>
      <c r="H451" s="435" t="s">
        <v>1762</v>
      </c>
      <c r="I451" s="437">
        <v>207.847117</v>
      </c>
      <c r="J451" s="437">
        <v>199.847117</v>
      </c>
      <c r="K451" s="437"/>
      <c r="L451" s="437"/>
      <c r="M451" s="437">
        <v>8</v>
      </c>
      <c r="N451" s="495"/>
      <c r="O451" s="437">
        <f t="shared" si="147"/>
        <v>208</v>
      </c>
      <c r="P451" s="437">
        <v>200</v>
      </c>
      <c r="Q451" s="495"/>
      <c r="R451" s="437"/>
      <c r="S451" s="437">
        <v>8</v>
      </c>
      <c r="T451" s="437"/>
      <c r="U451" s="437"/>
      <c r="V451" s="437"/>
      <c r="W451" s="437"/>
      <c r="X451" s="437"/>
      <c r="Y451" s="437"/>
      <c r="Z451" s="437">
        <f t="shared" si="148"/>
        <v>201</v>
      </c>
      <c r="AA451" s="437">
        <v>193</v>
      </c>
      <c r="AB451" s="437"/>
      <c r="AC451" s="437"/>
      <c r="AD451" s="437"/>
      <c r="AE451" s="437">
        <v>8</v>
      </c>
      <c r="AF451" s="437">
        <v>201</v>
      </c>
      <c r="AG451" s="437">
        <v>193</v>
      </c>
      <c r="AH451" s="437"/>
      <c r="AI451" s="437"/>
      <c r="AJ451" s="437"/>
      <c r="AK451" s="437">
        <v>8</v>
      </c>
      <c r="AL451" s="438"/>
      <c r="AM451" s="429"/>
      <c r="AS451" s="331">
        <f t="shared" si="133"/>
        <v>6.8471169999999972</v>
      </c>
      <c r="AT451" s="331">
        <f t="shared" si="134"/>
        <v>193</v>
      </c>
      <c r="AU451" s="331">
        <f t="shared" si="135"/>
        <v>0</v>
      </c>
      <c r="AV451" s="331">
        <f t="shared" si="136"/>
        <v>6.8471169999999972</v>
      </c>
      <c r="AW451" s="331">
        <f t="shared" si="137"/>
        <v>6.8471169999999972</v>
      </c>
    </row>
    <row r="452" spans="1:49" s="365" customFormat="1" ht="30" hidden="1" customHeight="1" outlineLevel="1">
      <c r="A452" s="435"/>
      <c r="B452" s="436" t="s">
        <v>1763</v>
      </c>
      <c r="C452" s="436">
        <v>7629143</v>
      </c>
      <c r="D452" s="435" t="s">
        <v>2981</v>
      </c>
      <c r="E452" s="435" t="s">
        <v>2982</v>
      </c>
      <c r="F452" s="435" t="s">
        <v>1764</v>
      </c>
      <c r="G452" s="435">
        <f>'[3]To trình chủ trương'!$J$17</f>
        <v>2017</v>
      </c>
      <c r="H452" s="435" t="s">
        <v>1765</v>
      </c>
      <c r="I452" s="437">
        <v>207.95514</v>
      </c>
      <c r="J452" s="437">
        <v>199.95514</v>
      </c>
      <c r="K452" s="437"/>
      <c r="L452" s="437"/>
      <c r="M452" s="437">
        <v>8</v>
      </c>
      <c r="N452" s="495"/>
      <c r="O452" s="437">
        <f t="shared" si="147"/>
        <v>208</v>
      </c>
      <c r="P452" s="437">
        <v>200</v>
      </c>
      <c r="Q452" s="495"/>
      <c r="R452" s="437"/>
      <c r="S452" s="437">
        <v>8</v>
      </c>
      <c r="T452" s="437"/>
      <c r="U452" s="437"/>
      <c r="V452" s="437"/>
      <c r="W452" s="437"/>
      <c r="X452" s="437"/>
      <c r="Y452" s="437"/>
      <c r="Z452" s="437">
        <f t="shared" si="148"/>
        <v>207.874</v>
      </c>
      <c r="AA452" s="437">
        <v>199.874</v>
      </c>
      <c r="AB452" s="437"/>
      <c r="AC452" s="437"/>
      <c r="AD452" s="437"/>
      <c r="AE452" s="437">
        <v>8</v>
      </c>
      <c r="AF452" s="437">
        <v>207.874</v>
      </c>
      <c r="AG452" s="437">
        <v>199.874</v>
      </c>
      <c r="AH452" s="437"/>
      <c r="AI452" s="437"/>
      <c r="AJ452" s="437"/>
      <c r="AK452" s="437">
        <v>8</v>
      </c>
      <c r="AL452" s="438"/>
      <c r="AM452" s="429"/>
      <c r="AS452" s="331">
        <f t="shared" si="133"/>
        <v>8.1140000000004875E-2</v>
      </c>
      <c r="AT452" s="331">
        <f t="shared" si="134"/>
        <v>199.874</v>
      </c>
      <c r="AU452" s="331">
        <f t="shared" si="135"/>
        <v>0</v>
      </c>
      <c r="AV452" s="331">
        <f t="shared" si="136"/>
        <v>8.1140000000004875E-2</v>
      </c>
      <c r="AW452" s="331">
        <f t="shared" si="137"/>
        <v>8.1140000000004875E-2</v>
      </c>
    </row>
    <row r="453" spans="1:49" s="365" customFormat="1" ht="30" hidden="1" customHeight="1" outlineLevel="1">
      <c r="A453" s="435"/>
      <c r="B453" s="436" t="s">
        <v>1766</v>
      </c>
      <c r="C453" s="436">
        <v>7646400</v>
      </c>
      <c r="D453" s="435" t="s">
        <v>2981</v>
      </c>
      <c r="E453" s="435" t="s">
        <v>2982</v>
      </c>
      <c r="F453" s="435" t="s">
        <v>1767</v>
      </c>
      <c r="G453" s="435">
        <v>2017</v>
      </c>
      <c r="H453" s="435" t="s">
        <v>1768</v>
      </c>
      <c r="I453" s="437">
        <f t="shared" ref="I453:I459" si="149">J453+K453+L453+M453</f>
        <v>1207.7777777777778</v>
      </c>
      <c r="J453" s="437">
        <v>1087</v>
      </c>
      <c r="K453" s="437"/>
      <c r="L453" s="437">
        <v>60.388888888888914</v>
      </c>
      <c r="M453" s="437">
        <v>60.388888888888914</v>
      </c>
      <c r="N453" s="495"/>
      <c r="O453" s="437">
        <f t="shared" si="147"/>
        <v>1207.7777777777778</v>
      </c>
      <c r="P453" s="437">
        <v>1087</v>
      </c>
      <c r="Q453" s="495"/>
      <c r="R453" s="437">
        <v>60.388888888888914</v>
      </c>
      <c r="S453" s="437">
        <v>60.388888888888914</v>
      </c>
      <c r="T453" s="437"/>
      <c r="U453" s="437"/>
      <c r="V453" s="437"/>
      <c r="W453" s="437"/>
      <c r="X453" s="437"/>
      <c r="Y453" s="437"/>
      <c r="Z453" s="437">
        <f t="shared" si="148"/>
        <v>1207.126</v>
      </c>
      <c r="AA453" s="437">
        <v>1087.126</v>
      </c>
      <c r="AB453" s="437"/>
      <c r="AC453" s="437">
        <v>60</v>
      </c>
      <c r="AD453" s="437"/>
      <c r="AE453" s="437">
        <v>60</v>
      </c>
      <c r="AF453" s="437">
        <v>1207.126</v>
      </c>
      <c r="AG453" s="437">
        <v>1087.126</v>
      </c>
      <c r="AH453" s="437"/>
      <c r="AI453" s="437">
        <v>60</v>
      </c>
      <c r="AJ453" s="437"/>
      <c r="AK453" s="437">
        <v>60</v>
      </c>
      <c r="AL453" s="438" t="s">
        <v>2862</v>
      </c>
      <c r="AM453" s="429"/>
      <c r="AS453" s="331">
        <f t="shared" si="133"/>
        <v>0.65177777777785195</v>
      </c>
      <c r="AT453" s="331">
        <f t="shared" si="134"/>
        <v>1087.126</v>
      </c>
      <c r="AU453" s="331">
        <f t="shared" si="135"/>
        <v>0</v>
      </c>
      <c r="AV453" s="331">
        <f t="shared" si="136"/>
        <v>-0.12599999999997635</v>
      </c>
      <c r="AW453" s="331">
        <f t="shared" si="137"/>
        <v>0.65177777777785195</v>
      </c>
    </row>
    <row r="454" spans="1:49" s="365" customFormat="1" ht="30" hidden="1" customHeight="1" outlineLevel="1">
      <c r="A454" s="435"/>
      <c r="B454" s="436" t="s">
        <v>1769</v>
      </c>
      <c r="C454" s="436">
        <v>7646657</v>
      </c>
      <c r="D454" s="435" t="s">
        <v>1668</v>
      </c>
      <c r="E454" s="435" t="s">
        <v>1669</v>
      </c>
      <c r="F454" s="435" t="s">
        <v>1770</v>
      </c>
      <c r="G454" s="435" t="s">
        <v>2431</v>
      </c>
      <c r="H454" s="435" t="s">
        <v>1771</v>
      </c>
      <c r="I454" s="437">
        <f t="shared" si="149"/>
        <v>35.354956999999956</v>
      </c>
      <c r="J454" s="437">
        <f>907-J445-350.671</f>
        <v>31.354956999999956</v>
      </c>
      <c r="K454" s="437"/>
      <c r="L454" s="437">
        <v>2</v>
      </c>
      <c r="M454" s="437">
        <v>2</v>
      </c>
      <c r="N454" s="495"/>
      <c r="O454" s="437">
        <f t="shared" si="147"/>
        <v>35.354956999999956</v>
      </c>
      <c r="P454" s="437">
        <v>31.354956999999956</v>
      </c>
      <c r="Q454" s="495"/>
      <c r="R454" s="437">
        <v>2</v>
      </c>
      <c r="S454" s="437">
        <v>2</v>
      </c>
      <c r="T454" s="437"/>
      <c r="U454" s="437"/>
      <c r="V454" s="437"/>
      <c r="W454" s="437"/>
      <c r="X454" s="437"/>
      <c r="Y454" s="437"/>
      <c r="Z454" s="437">
        <f t="shared" si="148"/>
        <v>35</v>
      </c>
      <c r="AA454" s="437">
        <v>31</v>
      </c>
      <c r="AB454" s="437"/>
      <c r="AC454" s="437">
        <v>2</v>
      </c>
      <c r="AD454" s="437"/>
      <c r="AE454" s="437">
        <v>2</v>
      </c>
      <c r="AF454" s="437">
        <v>35</v>
      </c>
      <c r="AG454" s="437">
        <v>31</v>
      </c>
      <c r="AH454" s="437"/>
      <c r="AI454" s="437">
        <v>2</v>
      </c>
      <c r="AJ454" s="437"/>
      <c r="AK454" s="437">
        <v>2</v>
      </c>
      <c r="AL454" s="438"/>
      <c r="AM454" s="429"/>
      <c r="AS454" s="331">
        <f t="shared" si="133"/>
        <v>0.35495699999995622</v>
      </c>
      <c r="AT454" s="331">
        <f t="shared" si="134"/>
        <v>31</v>
      </c>
      <c r="AU454" s="331">
        <f t="shared" si="135"/>
        <v>0</v>
      </c>
      <c r="AV454" s="331">
        <f t="shared" si="136"/>
        <v>0.35495699999995622</v>
      </c>
      <c r="AW454" s="331">
        <f t="shared" si="137"/>
        <v>0.35495699999995622</v>
      </c>
    </row>
    <row r="455" spans="1:49" s="365" customFormat="1" ht="30" hidden="1" customHeight="1" outlineLevel="1">
      <c r="A455" s="435"/>
      <c r="B455" s="436" t="s">
        <v>1772</v>
      </c>
      <c r="C455" s="436">
        <v>7645879</v>
      </c>
      <c r="D455" s="435" t="s">
        <v>1732</v>
      </c>
      <c r="E455" s="435" t="s">
        <v>1773</v>
      </c>
      <c r="F455" s="435" t="s">
        <v>1774</v>
      </c>
      <c r="G455" s="435" t="s">
        <v>2431</v>
      </c>
      <c r="H455" s="435" t="s">
        <v>1775</v>
      </c>
      <c r="I455" s="437">
        <f t="shared" si="149"/>
        <v>330</v>
      </c>
      <c r="J455" s="437">
        <f>201+95</f>
        <v>296</v>
      </c>
      <c r="K455" s="437"/>
      <c r="L455" s="437">
        <v>17</v>
      </c>
      <c r="M455" s="437">
        <v>17</v>
      </c>
      <c r="N455" s="495"/>
      <c r="O455" s="437">
        <f t="shared" si="147"/>
        <v>330</v>
      </c>
      <c r="P455" s="437">
        <v>296</v>
      </c>
      <c r="Q455" s="495"/>
      <c r="R455" s="437">
        <v>17</v>
      </c>
      <c r="S455" s="437">
        <v>17</v>
      </c>
      <c r="T455" s="437"/>
      <c r="U455" s="437"/>
      <c r="V455" s="437"/>
      <c r="W455" s="437"/>
      <c r="X455" s="437"/>
      <c r="Y455" s="437"/>
      <c r="Z455" s="437">
        <f t="shared" si="148"/>
        <v>330</v>
      </c>
      <c r="AA455" s="437">
        <v>296</v>
      </c>
      <c r="AB455" s="437"/>
      <c r="AC455" s="437">
        <v>17</v>
      </c>
      <c r="AD455" s="437"/>
      <c r="AE455" s="437">
        <v>17</v>
      </c>
      <c r="AF455" s="437">
        <v>330</v>
      </c>
      <c r="AG455" s="437">
        <v>296</v>
      </c>
      <c r="AH455" s="437"/>
      <c r="AI455" s="437">
        <v>17</v>
      </c>
      <c r="AJ455" s="437"/>
      <c r="AK455" s="437">
        <v>17</v>
      </c>
      <c r="AL455" s="438"/>
      <c r="AM455" s="429"/>
      <c r="AS455" s="331">
        <f t="shared" si="133"/>
        <v>0</v>
      </c>
      <c r="AT455" s="331">
        <f t="shared" si="134"/>
        <v>296</v>
      </c>
      <c r="AU455" s="331">
        <f t="shared" si="135"/>
        <v>0</v>
      </c>
      <c r="AV455" s="331">
        <f t="shared" si="136"/>
        <v>0</v>
      </c>
      <c r="AW455" s="331">
        <f t="shared" si="137"/>
        <v>0</v>
      </c>
    </row>
    <row r="456" spans="1:49" s="365" customFormat="1" ht="30" hidden="1" customHeight="1" outlineLevel="1">
      <c r="A456" s="435"/>
      <c r="B456" s="436" t="s">
        <v>1776</v>
      </c>
      <c r="C456" s="436">
        <v>7645877</v>
      </c>
      <c r="D456" s="435" t="s">
        <v>1732</v>
      </c>
      <c r="E456" s="435" t="s">
        <v>1773</v>
      </c>
      <c r="F456" s="435" t="s">
        <v>1774</v>
      </c>
      <c r="G456" s="435" t="s">
        <v>2431</v>
      </c>
      <c r="H456" s="435" t="s">
        <v>1777</v>
      </c>
      <c r="I456" s="437">
        <f t="shared" si="149"/>
        <v>330</v>
      </c>
      <c r="J456" s="437">
        <f>201+95</f>
        <v>296</v>
      </c>
      <c r="K456" s="437"/>
      <c r="L456" s="437">
        <v>17</v>
      </c>
      <c r="M456" s="437">
        <v>17</v>
      </c>
      <c r="N456" s="495"/>
      <c r="O456" s="437">
        <f t="shared" si="147"/>
        <v>330</v>
      </c>
      <c r="P456" s="437">
        <v>296</v>
      </c>
      <c r="Q456" s="495"/>
      <c r="R456" s="437">
        <v>17</v>
      </c>
      <c r="S456" s="437">
        <v>17</v>
      </c>
      <c r="T456" s="437"/>
      <c r="U456" s="437"/>
      <c r="V456" s="437"/>
      <c r="W456" s="437"/>
      <c r="X456" s="437"/>
      <c r="Y456" s="437"/>
      <c r="Z456" s="437">
        <f t="shared" si="148"/>
        <v>330</v>
      </c>
      <c r="AA456" s="437">
        <v>296</v>
      </c>
      <c r="AB456" s="437"/>
      <c r="AC456" s="437">
        <v>17</v>
      </c>
      <c r="AD456" s="437"/>
      <c r="AE456" s="437">
        <v>17</v>
      </c>
      <c r="AF456" s="437">
        <v>330</v>
      </c>
      <c r="AG456" s="437">
        <v>296</v>
      </c>
      <c r="AH456" s="437"/>
      <c r="AI456" s="437">
        <v>17</v>
      </c>
      <c r="AJ456" s="437"/>
      <c r="AK456" s="437">
        <v>17</v>
      </c>
      <c r="AL456" s="438"/>
      <c r="AM456" s="429"/>
      <c r="AS456" s="331">
        <f t="shared" si="133"/>
        <v>0</v>
      </c>
      <c r="AT456" s="331">
        <f t="shared" si="134"/>
        <v>296</v>
      </c>
      <c r="AU456" s="331">
        <f t="shared" si="135"/>
        <v>0</v>
      </c>
      <c r="AV456" s="331">
        <f t="shared" si="136"/>
        <v>0</v>
      </c>
      <c r="AW456" s="331">
        <f t="shared" si="137"/>
        <v>0</v>
      </c>
    </row>
    <row r="457" spans="1:49" s="365" customFormat="1" ht="30" hidden="1" customHeight="1" outlineLevel="1">
      <c r="A457" s="435"/>
      <c r="B457" s="436" t="s">
        <v>1778</v>
      </c>
      <c r="C457" s="436">
        <v>7645878</v>
      </c>
      <c r="D457" s="435" t="s">
        <v>1732</v>
      </c>
      <c r="E457" s="435" t="s">
        <v>1773</v>
      </c>
      <c r="F457" s="435" t="s">
        <v>1774</v>
      </c>
      <c r="G457" s="435" t="s">
        <v>2431</v>
      </c>
      <c r="H457" s="435" t="s">
        <v>1779</v>
      </c>
      <c r="I457" s="437">
        <f t="shared" si="149"/>
        <v>330</v>
      </c>
      <c r="J457" s="437">
        <f>201+95</f>
        <v>296</v>
      </c>
      <c r="K457" s="437"/>
      <c r="L457" s="437">
        <v>17</v>
      </c>
      <c r="M457" s="437">
        <v>17</v>
      </c>
      <c r="N457" s="495"/>
      <c r="O457" s="437">
        <f t="shared" si="147"/>
        <v>330</v>
      </c>
      <c r="P457" s="437">
        <v>296</v>
      </c>
      <c r="Q457" s="495"/>
      <c r="R457" s="437">
        <v>17</v>
      </c>
      <c r="S457" s="437">
        <v>17</v>
      </c>
      <c r="T457" s="437"/>
      <c r="U457" s="437"/>
      <c r="V457" s="437"/>
      <c r="W457" s="437"/>
      <c r="X457" s="437"/>
      <c r="Y457" s="437"/>
      <c r="Z457" s="437">
        <f t="shared" si="148"/>
        <v>330</v>
      </c>
      <c r="AA457" s="437">
        <v>296</v>
      </c>
      <c r="AB457" s="437"/>
      <c r="AC457" s="437">
        <v>17</v>
      </c>
      <c r="AD457" s="437"/>
      <c r="AE457" s="437">
        <v>17</v>
      </c>
      <c r="AF457" s="437">
        <v>330</v>
      </c>
      <c r="AG457" s="437">
        <v>296</v>
      </c>
      <c r="AH457" s="437"/>
      <c r="AI457" s="437">
        <v>17</v>
      </c>
      <c r="AJ457" s="437"/>
      <c r="AK457" s="437">
        <v>17</v>
      </c>
      <c r="AL457" s="438"/>
      <c r="AM457" s="429"/>
      <c r="AS457" s="331">
        <f t="shared" si="133"/>
        <v>0</v>
      </c>
      <c r="AT457" s="331">
        <f t="shared" si="134"/>
        <v>296</v>
      </c>
      <c r="AU457" s="331">
        <f t="shared" si="135"/>
        <v>0</v>
      </c>
      <c r="AV457" s="331">
        <f t="shared" si="136"/>
        <v>0</v>
      </c>
      <c r="AW457" s="331">
        <f t="shared" si="137"/>
        <v>0</v>
      </c>
    </row>
    <row r="458" spans="1:49" s="365" customFormat="1" ht="30" hidden="1" customHeight="1" outlineLevel="1">
      <c r="A458" s="435"/>
      <c r="B458" s="436" t="s">
        <v>1780</v>
      </c>
      <c r="C458" s="436">
        <v>7649763</v>
      </c>
      <c r="D458" s="435" t="s">
        <v>1723</v>
      </c>
      <c r="E458" s="435" t="s">
        <v>1175</v>
      </c>
      <c r="F458" s="435" t="s">
        <v>1781</v>
      </c>
      <c r="G458" s="435" t="s">
        <v>2431</v>
      </c>
      <c r="H458" s="435" t="s">
        <v>1782</v>
      </c>
      <c r="I458" s="437">
        <f t="shared" si="149"/>
        <v>592.37377000000004</v>
      </c>
      <c r="J458" s="437">
        <v>532.37377000000004</v>
      </c>
      <c r="K458" s="437"/>
      <c r="L458" s="437">
        <v>30</v>
      </c>
      <c r="M458" s="437">
        <v>30</v>
      </c>
      <c r="N458" s="495"/>
      <c r="O458" s="437">
        <f t="shared" si="147"/>
        <v>592</v>
      </c>
      <c r="P458" s="437">
        <v>532</v>
      </c>
      <c r="Q458" s="495"/>
      <c r="R458" s="437">
        <v>30</v>
      </c>
      <c r="S458" s="437">
        <v>30</v>
      </c>
      <c r="T458" s="437"/>
      <c r="U458" s="437"/>
      <c r="V458" s="437"/>
      <c r="W458" s="437"/>
      <c r="X458" s="437"/>
      <c r="Y458" s="437"/>
      <c r="Z458" s="437">
        <f t="shared" si="148"/>
        <v>592.37377000000004</v>
      </c>
      <c r="AA458" s="437">
        <v>532.37377000000004</v>
      </c>
      <c r="AB458" s="437"/>
      <c r="AC458" s="437">
        <v>30</v>
      </c>
      <c r="AD458" s="437"/>
      <c r="AE458" s="437">
        <v>30</v>
      </c>
      <c r="AF458" s="437">
        <v>592.37377000000004</v>
      </c>
      <c r="AG458" s="437">
        <v>532.37377000000004</v>
      </c>
      <c r="AH458" s="437"/>
      <c r="AI458" s="437">
        <v>30</v>
      </c>
      <c r="AJ458" s="437"/>
      <c r="AK458" s="437">
        <v>30</v>
      </c>
      <c r="AL458" s="438"/>
      <c r="AM458" s="429"/>
      <c r="AS458" s="331">
        <f t="shared" si="133"/>
        <v>0</v>
      </c>
      <c r="AT458" s="331">
        <f t="shared" si="134"/>
        <v>532.37377000000004</v>
      </c>
      <c r="AU458" s="331">
        <f t="shared" si="135"/>
        <v>0</v>
      </c>
      <c r="AV458" s="331">
        <f t="shared" si="136"/>
        <v>0</v>
      </c>
      <c r="AW458" s="331">
        <f t="shared" si="137"/>
        <v>0</v>
      </c>
    </row>
    <row r="459" spans="1:49" s="365" customFormat="1" ht="30" hidden="1" customHeight="1" outlineLevel="1">
      <c r="A459" s="435"/>
      <c r="B459" s="436" t="s">
        <v>1783</v>
      </c>
      <c r="C459" s="436"/>
      <c r="D459" s="435" t="s">
        <v>1784</v>
      </c>
      <c r="E459" s="435" t="s">
        <v>1222</v>
      </c>
      <c r="F459" s="435" t="s">
        <v>1785</v>
      </c>
      <c r="G459" s="435" t="s">
        <v>2431</v>
      </c>
      <c r="H459" s="435" t="s">
        <v>1786</v>
      </c>
      <c r="I459" s="437">
        <f t="shared" si="149"/>
        <v>1412.6095580000001</v>
      </c>
      <c r="J459" s="437">
        <v>1270.6095580000001</v>
      </c>
      <c r="K459" s="437"/>
      <c r="L459" s="437">
        <v>71</v>
      </c>
      <c r="M459" s="437">
        <v>71</v>
      </c>
      <c r="N459" s="495"/>
      <c r="O459" s="437">
        <f t="shared" si="147"/>
        <v>1412.6095580000001</v>
      </c>
      <c r="P459" s="437">
        <v>1270.6095580000001</v>
      </c>
      <c r="Q459" s="495"/>
      <c r="R459" s="437">
        <v>71</v>
      </c>
      <c r="S459" s="437">
        <v>71</v>
      </c>
      <c r="T459" s="437"/>
      <c r="U459" s="437"/>
      <c r="V459" s="437"/>
      <c r="W459" s="437"/>
      <c r="X459" s="437"/>
      <c r="Y459" s="437"/>
      <c r="Z459" s="437">
        <f t="shared" si="148"/>
        <v>1412.6095580000001</v>
      </c>
      <c r="AA459" s="437">
        <v>1270.6095580000001</v>
      </c>
      <c r="AB459" s="437"/>
      <c r="AC459" s="437">
        <v>71</v>
      </c>
      <c r="AD459" s="437"/>
      <c r="AE459" s="437">
        <v>71</v>
      </c>
      <c r="AF459" s="437">
        <f t="shared" ref="AF459:AF486" si="150">AG459+AH459+AI459+AK459</f>
        <v>1412.6095580000001</v>
      </c>
      <c r="AG459" s="437">
        <v>1270.6095580000001</v>
      </c>
      <c r="AH459" s="437"/>
      <c r="AI459" s="437">
        <v>71</v>
      </c>
      <c r="AJ459" s="437"/>
      <c r="AK459" s="437">
        <v>71</v>
      </c>
      <c r="AL459" s="438"/>
      <c r="AM459" s="429"/>
      <c r="AS459" s="331">
        <f t="shared" si="133"/>
        <v>0</v>
      </c>
      <c r="AT459" s="331">
        <f t="shared" si="134"/>
        <v>1270.6095580000001</v>
      </c>
      <c r="AU459" s="331">
        <f t="shared" si="135"/>
        <v>0</v>
      </c>
      <c r="AV459" s="331">
        <f t="shared" si="136"/>
        <v>0</v>
      </c>
      <c r="AW459" s="331">
        <f t="shared" si="137"/>
        <v>0</v>
      </c>
    </row>
    <row r="460" spans="1:49" s="365" customFormat="1" ht="30" hidden="1" customHeight="1" outlineLevel="1">
      <c r="A460" s="435"/>
      <c r="B460" s="436" t="s">
        <v>1787</v>
      </c>
      <c r="C460" s="436"/>
      <c r="D460" s="435" t="s">
        <v>1723</v>
      </c>
      <c r="E460" s="435" t="s">
        <v>1175</v>
      </c>
      <c r="F460" s="435" t="s">
        <v>1788</v>
      </c>
      <c r="G460" s="435">
        <v>2018</v>
      </c>
      <c r="H460" s="435"/>
      <c r="I460" s="437">
        <v>669</v>
      </c>
      <c r="J460" s="437">
        <v>635.55522999999994</v>
      </c>
      <c r="K460" s="437"/>
      <c r="L460" s="437">
        <v>0</v>
      </c>
      <c r="M460" s="437">
        <v>33</v>
      </c>
      <c r="N460" s="495"/>
      <c r="O460" s="437">
        <f t="shared" si="147"/>
        <v>668.55522999999994</v>
      </c>
      <c r="P460" s="437">
        <v>635.55522999999994</v>
      </c>
      <c r="Q460" s="495"/>
      <c r="R460" s="437"/>
      <c r="S460" s="437">
        <v>33</v>
      </c>
      <c r="T460" s="437"/>
      <c r="U460" s="437"/>
      <c r="V460" s="437"/>
      <c r="W460" s="437"/>
      <c r="X460" s="437"/>
      <c r="Y460" s="437"/>
      <c r="Z460" s="437">
        <f t="shared" si="148"/>
        <v>668.55522999999994</v>
      </c>
      <c r="AA460" s="437">
        <v>635.55522999999994</v>
      </c>
      <c r="AB460" s="437"/>
      <c r="AC460" s="437"/>
      <c r="AD460" s="437"/>
      <c r="AE460" s="437">
        <v>33</v>
      </c>
      <c r="AF460" s="437">
        <f t="shared" si="150"/>
        <v>668.55522999999994</v>
      </c>
      <c r="AG460" s="437">
        <v>635.55522999999994</v>
      </c>
      <c r="AH460" s="437"/>
      <c r="AI460" s="437"/>
      <c r="AJ460" s="437"/>
      <c r="AK460" s="437">
        <v>33</v>
      </c>
      <c r="AL460" s="438"/>
      <c r="AM460" s="429"/>
      <c r="AS460" s="331">
        <f t="shared" si="133"/>
        <v>0.44477000000006228</v>
      </c>
      <c r="AT460" s="331">
        <f t="shared" si="134"/>
        <v>635.55522999999994</v>
      </c>
      <c r="AU460" s="331">
        <f t="shared" si="135"/>
        <v>0</v>
      </c>
      <c r="AV460" s="331">
        <f t="shared" si="136"/>
        <v>0</v>
      </c>
      <c r="AW460" s="331">
        <f t="shared" si="137"/>
        <v>0.44477000000006228</v>
      </c>
    </row>
    <row r="461" spans="1:49" s="365" customFormat="1" ht="30" hidden="1" customHeight="1" outlineLevel="1">
      <c r="A461" s="435"/>
      <c r="B461" s="436" t="s">
        <v>1789</v>
      </c>
      <c r="C461" s="436"/>
      <c r="D461" s="435" t="s">
        <v>1668</v>
      </c>
      <c r="E461" s="435" t="s">
        <v>1669</v>
      </c>
      <c r="F461" s="435" t="s">
        <v>1790</v>
      </c>
      <c r="G461" s="435">
        <v>2018</v>
      </c>
      <c r="H461" s="435"/>
      <c r="I461" s="437">
        <v>1264</v>
      </c>
      <c r="J461" s="437">
        <v>1200.855</v>
      </c>
      <c r="K461" s="437"/>
      <c r="L461" s="437"/>
      <c r="M461" s="437">
        <v>63</v>
      </c>
      <c r="N461" s="495"/>
      <c r="O461" s="437">
        <f t="shared" si="147"/>
        <v>1264.2168714736843</v>
      </c>
      <c r="P461" s="437">
        <v>1201</v>
      </c>
      <c r="Q461" s="495"/>
      <c r="R461" s="437"/>
      <c r="S461" s="437">
        <v>63.21687147368425</v>
      </c>
      <c r="T461" s="437"/>
      <c r="U461" s="437"/>
      <c r="V461" s="437"/>
      <c r="W461" s="437"/>
      <c r="X461" s="437"/>
      <c r="Y461" s="437"/>
      <c r="Z461" s="437">
        <f t="shared" si="148"/>
        <v>1263.855</v>
      </c>
      <c r="AA461" s="437">
        <v>1200.855</v>
      </c>
      <c r="AB461" s="437"/>
      <c r="AC461" s="437"/>
      <c r="AD461" s="437"/>
      <c r="AE461" s="437">
        <v>63</v>
      </c>
      <c r="AF461" s="437">
        <f t="shared" si="150"/>
        <v>1263.855</v>
      </c>
      <c r="AG461" s="437">
        <v>1200.855</v>
      </c>
      <c r="AH461" s="437"/>
      <c r="AI461" s="437"/>
      <c r="AJ461" s="437"/>
      <c r="AK461" s="437">
        <v>63</v>
      </c>
      <c r="AL461" s="438"/>
      <c r="AM461" s="429"/>
      <c r="AS461" s="331">
        <f t="shared" ref="AS461:AS524" si="151">I461-W461-AF461</f>
        <v>0.14499999999998181</v>
      </c>
      <c r="AT461" s="331">
        <f t="shared" ref="AT461:AT524" si="152">AF461-AH461-AI461-AK461</f>
        <v>1200.855</v>
      </c>
      <c r="AU461" s="331">
        <f t="shared" ref="AU461:AU524" si="153">AG461-AT461</f>
        <v>0</v>
      </c>
      <c r="AV461" s="331">
        <f t="shared" ref="AV461:AV524" si="154">J461-AG461</f>
        <v>0</v>
      </c>
      <c r="AW461" s="331">
        <f t="shared" ref="AW461:AW524" si="155">I461-AF461</f>
        <v>0.14499999999998181</v>
      </c>
    </row>
    <row r="462" spans="1:49" s="365" customFormat="1" ht="30" hidden="1" customHeight="1" outlineLevel="1">
      <c r="A462" s="435"/>
      <c r="B462" s="436" t="s">
        <v>1791</v>
      </c>
      <c r="C462" s="436"/>
      <c r="D462" s="435" t="s">
        <v>1784</v>
      </c>
      <c r="E462" s="435" t="s">
        <v>1792</v>
      </c>
      <c r="F462" s="435" t="s">
        <v>1793</v>
      </c>
      <c r="G462" s="435">
        <v>2018</v>
      </c>
      <c r="H462" s="435"/>
      <c r="I462" s="437">
        <v>1349</v>
      </c>
      <c r="J462" s="437">
        <v>1282</v>
      </c>
      <c r="K462" s="437"/>
      <c r="L462" s="437"/>
      <c r="M462" s="437">
        <v>67</v>
      </c>
      <c r="N462" s="495"/>
      <c r="O462" s="437">
        <f t="shared" si="147"/>
        <v>1349</v>
      </c>
      <c r="P462" s="437">
        <v>1282</v>
      </c>
      <c r="Q462" s="495"/>
      <c r="R462" s="437"/>
      <c r="S462" s="437">
        <v>67</v>
      </c>
      <c r="T462" s="437"/>
      <c r="U462" s="437"/>
      <c r="V462" s="437"/>
      <c r="W462" s="437"/>
      <c r="X462" s="437"/>
      <c r="Y462" s="437"/>
      <c r="Z462" s="437">
        <f t="shared" si="148"/>
        <v>1343</v>
      </c>
      <c r="AA462" s="437">
        <v>1282</v>
      </c>
      <c r="AB462" s="437"/>
      <c r="AC462" s="437"/>
      <c r="AD462" s="437"/>
      <c r="AE462" s="437">
        <v>61</v>
      </c>
      <c r="AF462" s="437">
        <f t="shared" si="150"/>
        <v>1343</v>
      </c>
      <c r="AG462" s="437">
        <v>1282</v>
      </c>
      <c r="AH462" s="437"/>
      <c r="AI462" s="437"/>
      <c r="AJ462" s="437"/>
      <c r="AK462" s="437">
        <v>61</v>
      </c>
      <c r="AL462" s="438"/>
      <c r="AM462" s="429"/>
      <c r="AS462" s="331">
        <f t="shared" si="151"/>
        <v>6</v>
      </c>
      <c r="AT462" s="331">
        <f t="shared" si="152"/>
        <v>1282</v>
      </c>
      <c r="AU462" s="331">
        <f t="shared" si="153"/>
        <v>0</v>
      </c>
      <c r="AV462" s="331">
        <f t="shared" si="154"/>
        <v>0</v>
      </c>
      <c r="AW462" s="331">
        <f t="shared" si="155"/>
        <v>6</v>
      </c>
    </row>
    <row r="463" spans="1:49" s="365" customFormat="1" ht="30" hidden="1" customHeight="1" outlineLevel="1">
      <c r="A463" s="435"/>
      <c r="B463" s="436" t="s">
        <v>1794</v>
      </c>
      <c r="C463" s="436"/>
      <c r="D463" s="435" t="s">
        <v>1676</v>
      </c>
      <c r="E463" s="435" t="s">
        <v>1677</v>
      </c>
      <c r="F463" s="435" t="s">
        <v>1795</v>
      </c>
      <c r="G463" s="435" t="s">
        <v>2365</v>
      </c>
      <c r="H463" s="435"/>
      <c r="I463" s="437">
        <f t="shared" ref="I463:I486" si="156">J463*100/95</f>
        <v>340.23578947368418</v>
      </c>
      <c r="J463" s="437">
        <v>323.22399999999999</v>
      </c>
      <c r="K463" s="437"/>
      <c r="L463" s="437"/>
      <c r="M463" s="437">
        <f t="shared" ref="M463:M486" si="157">I463-J463</f>
        <v>17.011789473684189</v>
      </c>
      <c r="N463" s="495"/>
      <c r="O463" s="437">
        <f t="shared" si="147"/>
        <v>390.76210526315793</v>
      </c>
      <c r="P463" s="437">
        <v>371.22399999999999</v>
      </c>
      <c r="Q463" s="495"/>
      <c r="R463" s="437"/>
      <c r="S463" s="437">
        <v>19.538105263157945</v>
      </c>
      <c r="T463" s="437"/>
      <c r="U463" s="437"/>
      <c r="V463" s="437"/>
      <c r="W463" s="437"/>
      <c r="X463" s="437"/>
      <c r="Y463" s="437"/>
      <c r="Z463" s="437">
        <v>340.23578947368418</v>
      </c>
      <c r="AA463" s="437">
        <v>323.22399999999999</v>
      </c>
      <c r="AB463" s="437"/>
      <c r="AC463" s="437"/>
      <c r="AD463" s="437"/>
      <c r="AE463" s="437">
        <v>17.011789473684189</v>
      </c>
      <c r="AF463" s="437">
        <f t="shared" si="150"/>
        <v>340.23578947368418</v>
      </c>
      <c r="AG463" s="437">
        <v>323.22399999999999</v>
      </c>
      <c r="AH463" s="437"/>
      <c r="AI463" s="437"/>
      <c r="AJ463" s="437"/>
      <c r="AK463" s="437">
        <v>17.011789473684189</v>
      </c>
      <c r="AL463" s="438"/>
      <c r="AM463" s="429"/>
      <c r="AS463" s="331">
        <f t="shared" si="151"/>
        <v>0</v>
      </c>
      <c r="AT463" s="331">
        <f t="shared" si="152"/>
        <v>323.22399999999999</v>
      </c>
      <c r="AU463" s="331">
        <f t="shared" si="153"/>
        <v>0</v>
      </c>
      <c r="AV463" s="331">
        <f t="shared" si="154"/>
        <v>0</v>
      </c>
      <c r="AW463" s="331">
        <f t="shared" si="155"/>
        <v>0</v>
      </c>
    </row>
    <row r="464" spans="1:49" s="365" customFormat="1" ht="30" hidden="1" customHeight="1" outlineLevel="1">
      <c r="A464" s="435"/>
      <c r="B464" s="436" t="s">
        <v>1796</v>
      </c>
      <c r="C464" s="436"/>
      <c r="D464" s="435" t="s">
        <v>1676</v>
      </c>
      <c r="E464" s="435" t="s">
        <v>1677</v>
      </c>
      <c r="F464" s="435" t="s">
        <v>1797</v>
      </c>
      <c r="G464" s="435" t="s">
        <v>2365</v>
      </c>
      <c r="H464" s="435"/>
      <c r="I464" s="437">
        <f t="shared" si="156"/>
        <v>337.50736842105266</v>
      </c>
      <c r="J464" s="437">
        <v>320.63200000000001</v>
      </c>
      <c r="K464" s="437"/>
      <c r="L464" s="437"/>
      <c r="M464" s="437">
        <f t="shared" si="157"/>
        <v>16.875368421052656</v>
      </c>
      <c r="N464" s="495"/>
      <c r="O464" s="437">
        <f t="shared" si="147"/>
        <v>388.0336842105263</v>
      </c>
      <c r="P464" s="437">
        <v>368.63200000000001</v>
      </c>
      <c r="Q464" s="495"/>
      <c r="R464" s="437"/>
      <c r="S464" s="437">
        <v>19.401684210526298</v>
      </c>
      <c r="T464" s="437"/>
      <c r="U464" s="437"/>
      <c r="V464" s="437"/>
      <c r="W464" s="437"/>
      <c r="X464" s="437"/>
      <c r="Y464" s="437"/>
      <c r="Z464" s="437">
        <v>337.50736842105266</v>
      </c>
      <c r="AA464" s="437">
        <v>320.63200000000001</v>
      </c>
      <c r="AB464" s="437"/>
      <c r="AC464" s="437"/>
      <c r="AD464" s="437"/>
      <c r="AE464" s="437">
        <v>16.875368421052656</v>
      </c>
      <c r="AF464" s="437">
        <f t="shared" si="150"/>
        <v>337.50736842105266</v>
      </c>
      <c r="AG464" s="437">
        <v>320.63200000000001</v>
      </c>
      <c r="AH464" s="437"/>
      <c r="AI464" s="437"/>
      <c r="AJ464" s="437"/>
      <c r="AK464" s="437">
        <v>16.875368421052656</v>
      </c>
      <c r="AL464" s="438"/>
      <c r="AM464" s="429"/>
      <c r="AS464" s="331">
        <f t="shared" si="151"/>
        <v>0</v>
      </c>
      <c r="AT464" s="331">
        <f t="shared" si="152"/>
        <v>320.63200000000001</v>
      </c>
      <c r="AU464" s="331">
        <f t="shared" si="153"/>
        <v>0</v>
      </c>
      <c r="AV464" s="331">
        <f t="shared" si="154"/>
        <v>0</v>
      </c>
      <c r="AW464" s="331">
        <f t="shared" si="155"/>
        <v>0</v>
      </c>
    </row>
    <row r="465" spans="1:49" s="365" customFormat="1" ht="30" hidden="1" customHeight="1" outlineLevel="1">
      <c r="A465" s="435"/>
      <c r="B465" s="436" t="s">
        <v>1798</v>
      </c>
      <c r="C465" s="436"/>
      <c r="D465" s="435" t="s">
        <v>1676</v>
      </c>
      <c r="E465" s="435" t="s">
        <v>1677</v>
      </c>
      <c r="F465" s="435" t="s">
        <v>1797</v>
      </c>
      <c r="G465" s="435" t="s">
        <v>2365</v>
      </c>
      <c r="H465" s="435"/>
      <c r="I465" s="437">
        <f t="shared" si="156"/>
        <v>338.58000000000004</v>
      </c>
      <c r="J465" s="437">
        <v>321.65100000000001</v>
      </c>
      <c r="K465" s="437"/>
      <c r="L465" s="437"/>
      <c r="M465" s="437">
        <f t="shared" si="157"/>
        <v>16.92900000000003</v>
      </c>
      <c r="N465" s="495"/>
      <c r="O465" s="437">
        <f t="shared" si="147"/>
        <v>390.15894736842102</v>
      </c>
      <c r="P465" s="437">
        <v>370.65100000000001</v>
      </c>
      <c r="Q465" s="495"/>
      <c r="R465" s="437"/>
      <c r="S465" s="437">
        <v>19.507947368421014</v>
      </c>
      <c r="T465" s="437"/>
      <c r="U465" s="437"/>
      <c r="V465" s="437"/>
      <c r="W465" s="437"/>
      <c r="X465" s="437"/>
      <c r="Y465" s="437"/>
      <c r="Z465" s="437">
        <v>338.58</v>
      </c>
      <c r="AA465" s="437">
        <v>321.65100000000001</v>
      </c>
      <c r="AB465" s="437"/>
      <c r="AC465" s="437"/>
      <c r="AD465" s="437"/>
      <c r="AE465" s="437">
        <v>16.92900000000003</v>
      </c>
      <c r="AF465" s="437">
        <f t="shared" si="150"/>
        <v>338.58000000000004</v>
      </c>
      <c r="AG465" s="437">
        <v>321.65100000000001</v>
      </c>
      <c r="AH465" s="437"/>
      <c r="AI465" s="437"/>
      <c r="AJ465" s="437"/>
      <c r="AK465" s="437">
        <v>16.92900000000003</v>
      </c>
      <c r="AL465" s="438"/>
      <c r="AM465" s="429"/>
      <c r="AS465" s="331">
        <f t="shared" si="151"/>
        <v>0</v>
      </c>
      <c r="AT465" s="331">
        <f t="shared" si="152"/>
        <v>321.65100000000001</v>
      </c>
      <c r="AU465" s="331">
        <f t="shared" si="153"/>
        <v>0</v>
      </c>
      <c r="AV465" s="331">
        <f t="shared" si="154"/>
        <v>0</v>
      </c>
      <c r="AW465" s="331">
        <f t="shared" si="155"/>
        <v>0</v>
      </c>
    </row>
    <row r="466" spans="1:49" s="365" customFormat="1" ht="30" hidden="1" customHeight="1" outlineLevel="1">
      <c r="A466" s="435"/>
      <c r="B466" s="436" t="s">
        <v>1799</v>
      </c>
      <c r="C466" s="436"/>
      <c r="D466" s="435" t="s">
        <v>2987</v>
      </c>
      <c r="E466" s="435" t="s">
        <v>2264</v>
      </c>
      <c r="F466" s="435" t="s">
        <v>1800</v>
      </c>
      <c r="G466" s="435" t="s">
        <v>2365</v>
      </c>
      <c r="H466" s="435"/>
      <c r="I466" s="437">
        <f t="shared" si="156"/>
        <v>336.33719894736845</v>
      </c>
      <c r="J466" s="437">
        <v>319.52033900000004</v>
      </c>
      <c r="K466" s="437"/>
      <c r="L466" s="437"/>
      <c r="M466" s="437">
        <f t="shared" si="157"/>
        <v>16.816859947368414</v>
      </c>
      <c r="N466" s="495"/>
      <c r="O466" s="437">
        <f t="shared" ref="O466:O486" si="158">SUM(P466:S466)</f>
        <v>387.91614631578949</v>
      </c>
      <c r="P466" s="437">
        <v>368.52033900000004</v>
      </c>
      <c r="Q466" s="495"/>
      <c r="R466" s="437"/>
      <c r="S466" s="437">
        <v>19.395807315789455</v>
      </c>
      <c r="T466" s="437"/>
      <c r="U466" s="437"/>
      <c r="V466" s="437"/>
      <c r="W466" s="437"/>
      <c r="X466" s="437"/>
      <c r="Y466" s="437"/>
      <c r="Z466" s="437">
        <v>336.33719894736845</v>
      </c>
      <c r="AA466" s="437">
        <v>319.52033900000004</v>
      </c>
      <c r="AB466" s="437"/>
      <c r="AC466" s="437"/>
      <c r="AD466" s="437"/>
      <c r="AE466" s="437">
        <v>16.816859947368414</v>
      </c>
      <c r="AF466" s="437">
        <f t="shared" si="150"/>
        <v>336.33719894736845</v>
      </c>
      <c r="AG466" s="437">
        <v>319.52033900000004</v>
      </c>
      <c r="AH466" s="437"/>
      <c r="AI466" s="437"/>
      <c r="AJ466" s="437"/>
      <c r="AK466" s="437">
        <v>16.816859947368414</v>
      </c>
      <c r="AL466" s="438"/>
      <c r="AM466" s="429"/>
      <c r="AS466" s="331">
        <f t="shared" si="151"/>
        <v>0</v>
      </c>
      <c r="AT466" s="331">
        <f t="shared" si="152"/>
        <v>319.52033900000004</v>
      </c>
      <c r="AU466" s="331">
        <f t="shared" si="153"/>
        <v>0</v>
      </c>
      <c r="AV466" s="331">
        <f t="shared" si="154"/>
        <v>0</v>
      </c>
      <c r="AW466" s="331">
        <f t="shared" si="155"/>
        <v>0</v>
      </c>
    </row>
    <row r="467" spans="1:49" s="365" customFormat="1" ht="30" hidden="1" customHeight="1" outlineLevel="1">
      <c r="A467" s="435"/>
      <c r="B467" s="436" t="s">
        <v>1801</v>
      </c>
      <c r="C467" s="436"/>
      <c r="D467" s="435" t="s">
        <v>2987</v>
      </c>
      <c r="E467" s="435" t="s">
        <v>2264</v>
      </c>
      <c r="F467" s="435" t="s">
        <v>1800</v>
      </c>
      <c r="G467" s="435" t="s">
        <v>2365</v>
      </c>
      <c r="H467" s="435"/>
      <c r="I467" s="437">
        <f t="shared" si="156"/>
        <v>333.15547263157896</v>
      </c>
      <c r="J467" s="437">
        <v>316.49769900000001</v>
      </c>
      <c r="K467" s="437"/>
      <c r="L467" s="437"/>
      <c r="M467" s="437">
        <f t="shared" si="157"/>
        <v>16.657773631578948</v>
      </c>
      <c r="N467" s="495"/>
      <c r="O467" s="437">
        <f t="shared" si="158"/>
        <v>383.81566836842103</v>
      </c>
      <c r="P467" s="437">
        <v>365</v>
      </c>
      <c r="Q467" s="495"/>
      <c r="R467" s="437"/>
      <c r="S467" s="437">
        <v>18.815668368421029</v>
      </c>
      <c r="T467" s="437"/>
      <c r="U467" s="437"/>
      <c r="V467" s="437"/>
      <c r="W467" s="437"/>
      <c r="X467" s="437"/>
      <c r="Y467" s="437"/>
      <c r="Z467" s="437">
        <f>AA467+AB467+AC467+AE467</f>
        <v>333.15547263157896</v>
      </c>
      <c r="AA467" s="437">
        <v>316.49769900000001</v>
      </c>
      <c r="AB467" s="437"/>
      <c r="AC467" s="437"/>
      <c r="AD467" s="437"/>
      <c r="AE467" s="437">
        <v>16.657773631578948</v>
      </c>
      <c r="AF467" s="437">
        <f t="shared" si="150"/>
        <v>333.15547263157896</v>
      </c>
      <c r="AG467" s="437">
        <v>316.49769900000001</v>
      </c>
      <c r="AH467" s="437"/>
      <c r="AI467" s="437"/>
      <c r="AJ467" s="437"/>
      <c r="AK467" s="437">
        <v>16.657773631578948</v>
      </c>
      <c r="AL467" s="438"/>
      <c r="AM467" s="429"/>
      <c r="AS467" s="331">
        <f t="shared" si="151"/>
        <v>0</v>
      </c>
      <c r="AT467" s="331">
        <f t="shared" si="152"/>
        <v>316.49769900000001</v>
      </c>
      <c r="AU467" s="331">
        <f t="shared" si="153"/>
        <v>0</v>
      </c>
      <c r="AV467" s="331">
        <f t="shared" si="154"/>
        <v>0</v>
      </c>
      <c r="AW467" s="331">
        <f t="shared" si="155"/>
        <v>0</v>
      </c>
    </row>
    <row r="468" spans="1:49" s="365" customFormat="1" ht="30" hidden="1" customHeight="1" outlineLevel="1">
      <c r="A468" s="435"/>
      <c r="B468" s="436" t="s">
        <v>1802</v>
      </c>
      <c r="C468" s="436"/>
      <c r="D468" s="435" t="s">
        <v>1732</v>
      </c>
      <c r="E468" s="435" t="s">
        <v>1773</v>
      </c>
      <c r="F468" s="435" t="s">
        <v>1803</v>
      </c>
      <c r="G468" s="435" t="s">
        <v>2365</v>
      </c>
      <c r="H468" s="435"/>
      <c r="I468" s="437">
        <f t="shared" si="156"/>
        <v>229.47368421052633</v>
      </c>
      <c r="J468" s="437">
        <v>218</v>
      </c>
      <c r="K468" s="437"/>
      <c r="L468" s="437"/>
      <c r="M468" s="437">
        <f t="shared" si="157"/>
        <v>11.473684210526329</v>
      </c>
      <c r="N468" s="495"/>
      <c r="O468" s="437">
        <f t="shared" si="158"/>
        <v>282.42105263157896</v>
      </c>
      <c r="P468" s="437">
        <v>268</v>
      </c>
      <c r="Q468" s="495"/>
      <c r="R468" s="437"/>
      <c r="S468" s="437">
        <v>14.421052631578959</v>
      </c>
      <c r="T468" s="437"/>
      <c r="U468" s="437"/>
      <c r="V468" s="437"/>
      <c r="W468" s="437"/>
      <c r="X468" s="437"/>
      <c r="Y468" s="437"/>
      <c r="Z468" s="437">
        <v>229.47368421052633</v>
      </c>
      <c r="AA468" s="437">
        <v>218</v>
      </c>
      <c r="AB468" s="437"/>
      <c r="AC468" s="437"/>
      <c r="AD468" s="437"/>
      <c r="AE468" s="437">
        <v>11.473684210526329</v>
      </c>
      <c r="AF468" s="437">
        <f t="shared" si="150"/>
        <v>229.47368421052633</v>
      </c>
      <c r="AG468" s="437">
        <v>218</v>
      </c>
      <c r="AH468" s="437"/>
      <c r="AI468" s="437"/>
      <c r="AJ468" s="437"/>
      <c r="AK468" s="437">
        <v>11.473684210526329</v>
      </c>
      <c r="AL468" s="438"/>
      <c r="AM468" s="429"/>
      <c r="AS468" s="331">
        <f t="shared" si="151"/>
        <v>0</v>
      </c>
      <c r="AT468" s="331">
        <f t="shared" si="152"/>
        <v>218</v>
      </c>
      <c r="AU468" s="331">
        <f t="shared" si="153"/>
        <v>0</v>
      </c>
      <c r="AV468" s="331">
        <f t="shared" si="154"/>
        <v>0</v>
      </c>
      <c r="AW468" s="331">
        <f t="shared" si="155"/>
        <v>0</v>
      </c>
    </row>
    <row r="469" spans="1:49" s="365" customFormat="1" ht="30" hidden="1" customHeight="1" outlineLevel="1">
      <c r="A469" s="435"/>
      <c r="B469" s="436" t="s">
        <v>1804</v>
      </c>
      <c r="C469" s="436"/>
      <c r="D469" s="435" t="s">
        <v>1732</v>
      </c>
      <c r="E469" s="435" t="s">
        <v>1773</v>
      </c>
      <c r="F469" s="435" t="s">
        <v>1803</v>
      </c>
      <c r="G469" s="435" t="s">
        <v>2365</v>
      </c>
      <c r="H469" s="435"/>
      <c r="I469" s="437">
        <f t="shared" si="156"/>
        <v>232.63157894736841</v>
      </c>
      <c r="J469" s="437">
        <v>221</v>
      </c>
      <c r="K469" s="437"/>
      <c r="L469" s="437"/>
      <c r="M469" s="437">
        <f t="shared" si="157"/>
        <v>11.631578947368411</v>
      </c>
      <c r="N469" s="495"/>
      <c r="O469" s="437">
        <f t="shared" si="158"/>
        <v>283</v>
      </c>
      <c r="P469" s="437">
        <v>269</v>
      </c>
      <c r="Q469" s="495"/>
      <c r="R469" s="437"/>
      <c r="S469" s="437">
        <v>14</v>
      </c>
      <c r="T469" s="437"/>
      <c r="U469" s="437"/>
      <c r="V469" s="437"/>
      <c r="W469" s="437"/>
      <c r="X469" s="437"/>
      <c r="Y469" s="437"/>
      <c r="Z469" s="437">
        <v>232.63157894736841</v>
      </c>
      <c r="AA469" s="437">
        <v>221</v>
      </c>
      <c r="AB469" s="437"/>
      <c r="AC469" s="437"/>
      <c r="AD469" s="437"/>
      <c r="AE469" s="437">
        <v>11.631578947368411</v>
      </c>
      <c r="AF469" s="437">
        <f t="shared" si="150"/>
        <v>232.63157894736841</v>
      </c>
      <c r="AG469" s="437">
        <v>221</v>
      </c>
      <c r="AH469" s="437"/>
      <c r="AI469" s="437"/>
      <c r="AJ469" s="437"/>
      <c r="AK469" s="437">
        <v>11.631578947368411</v>
      </c>
      <c r="AL469" s="438"/>
      <c r="AM469" s="429"/>
      <c r="AS469" s="331">
        <f t="shared" si="151"/>
        <v>0</v>
      </c>
      <c r="AT469" s="331">
        <f t="shared" si="152"/>
        <v>221</v>
      </c>
      <c r="AU469" s="331">
        <f t="shared" si="153"/>
        <v>0</v>
      </c>
      <c r="AV469" s="331">
        <f t="shared" si="154"/>
        <v>0</v>
      </c>
      <c r="AW469" s="331">
        <f t="shared" si="155"/>
        <v>0</v>
      </c>
    </row>
    <row r="470" spans="1:49" s="365" customFormat="1" ht="30" hidden="1" customHeight="1" outlineLevel="1">
      <c r="A470" s="435"/>
      <c r="B470" s="436" t="s">
        <v>1805</v>
      </c>
      <c r="C470" s="436"/>
      <c r="D470" s="435" t="s">
        <v>1732</v>
      </c>
      <c r="E470" s="435" t="s">
        <v>1773</v>
      </c>
      <c r="F470" s="435" t="s">
        <v>1803</v>
      </c>
      <c r="G470" s="435" t="s">
        <v>2365</v>
      </c>
      <c r="H470" s="435"/>
      <c r="I470" s="437">
        <f t="shared" si="156"/>
        <v>230.52631578947367</v>
      </c>
      <c r="J470" s="437">
        <v>219</v>
      </c>
      <c r="K470" s="437"/>
      <c r="L470" s="437"/>
      <c r="M470" s="437">
        <f t="shared" si="157"/>
        <v>11.526315789473671</v>
      </c>
      <c r="N470" s="495"/>
      <c r="O470" s="437">
        <f t="shared" si="158"/>
        <v>282.42105263157896</v>
      </c>
      <c r="P470" s="437">
        <v>268</v>
      </c>
      <c r="Q470" s="495"/>
      <c r="R470" s="437"/>
      <c r="S470" s="437">
        <v>14.421052631578959</v>
      </c>
      <c r="T470" s="437"/>
      <c r="U470" s="437"/>
      <c r="V470" s="437"/>
      <c r="W470" s="437"/>
      <c r="X470" s="437"/>
      <c r="Y470" s="437"/>
      <c r="Z470" s="437">
        <v>230.52631578947367</v>
      </c>
      <c r="AA470" s="437">
        <v>219</v>
      </c>
      <c r="AB470" s="437"/>
      <c r="AC470" s="437"/>
      <c r="AD470" s="437"/>
      <c r="AE470" s="437">
        <v>11.526315789473671</v>
      </c>
      <c r="AF470" s="437">
        <f t="shared" si="150"/>
        <v>230.52631578947367</v>
      </c>
      <c r="AG470" s="437">
        <v>219</v>
      </c>
      <c r="AH470" s="437"/>
      <c r="AI470" s="437"/>
      <c r="AJ470" s="437"/>
      <c r="AK470" s="437">
        <v>11.526315789473671</v>
      </c>
      <c r="AL470" s="438"/>
      <c r="AM470" s="429"/>
      <c r="AS470" s="331">
        <f t="shared" si="151"/>
        <v>0</v>
      </c>
      <c r="AT470" s="331">
        <f t="shared" si="152"/>
        <v>219</v>
      </c>
      <c r="AU470" s="331">
        <f t="shared" si="153"/>
        <v>0</v>
      </c>
      <c r="AV470" s="331">
        <f t="shared" si="154"/>
        <v>0</v>
      </c>
      <c r="AW470" s="331">
        <f t="shared" si="155"/>
        <v>0</v>
      </c>
    </row>
    <row r="471" spans="1:49" s="365" customFormat="1" ht="30" hidden="1" customHeight="1" outlineLevel="1">
      <c r="A471" s="435"/>
      <c r="B471" s="436" t="s">
        <v>1806</v>
      </c>
      <c r="C471" s="436"/>
      <c r="D471" s="435" t="s">
        <v>1226</v>
      </c>
      <c r="E471" s="435" t="s">
        <v>1222</v>
      </c>
      <c r="F471" s="435" t="s">
        <v>1807</v>
      </c>
      <c r="G471" s="435">
        <v>2019</v>
      </c>
      <c r="H471" s="435"/>
      <c r="I471" s="437">
        <f t="shared" si="156"/>
        <v>301.05263157894734</v>
      </c>
      <c r="J471" s="437">
        <v>286</v>
      </c>
      <c r="K471" s="437"/>
      <c r="L471" s="437"/>
      <c r="M471" s="437">
        <f t="shared" si="157"/>
        <v>15.052631578947341</v>
      </c>
      <c r="N471" s="495"/>
      <c r="O471" s="437">
        <f t="shared" si="158"/>
        <v>0</v>
      </c>
      <c r="P471" s="437"/>
      <c r="Q471" s="495"/>
      <c r="R471" s="437"/>
      <c r="S471" s="437"/>
      <c r="T471" s="437"/>
      <c r="U471" s="437"/>
      <c r="V471" s="437"/>
      <c r="W471" s="437"/>
      <c r="X471" s="437"/>
      <c r="Y471" s="437"/>
      <c r="Z471" s="437">
        <v>301.05263157894734</v>
      </c>
      <c r="AA471" s="437">
        <v>286</v>
      </c>
      <c r="AB471" s="437"/>
      <c r="AC471" s="437"/>
      <c r="AD471" s="437"/>
      <c r="AE471" s="437">
        <v>15.052631578947341</v>
      </c>
      <c r="AF471" s="437">
        <f t="shared" si="150"/>
        <v>301.05263157894734</v>
      </c>
      <c r="AG471" s="437">
        <v>286</v>
      </c>
      <c r="AH471" s="437"/>
      <c r="AI471" s="437"/>
      <c r="AJ471" s="437"/>
      <c r="AK471" s="437">
        <v>15.052631578947341</v>
      </c>
      <c r="AL471" s="438"/>
      <c r="AM471" s="429"/>
      <c r="AS471" s="331">
        <f t="shared" si="151"/>
        <v>0</v>
      </c>
      <c r="AT471" s="331">
        <f t="shared" si="152"/>
        <v>286</v>
      </c>
      <c r="AU471" s="331">
        <f t="shared" si="153"/>
        <v>0</v>
      </c>
      <c r="AV471" s="331">
        <f t="shared" si="154"/>
        <v>0</v>
      </c>
      <c r="AW471" s="331">
        <f t="shared" si="155"/>
        <v>0</v>
      </c>
    </row>
    <row r="472" spans="1:49" s="365" customFormat="1" ht="30" hidden="1" customHeight="1" outlineLevel="1">
      <c r="A472" s="435"/>
      <c r="B472" s="436" t="s">
        <v>1808</v>
      </c>
      <c r="C472" s="436"/>
      <c r="D472" s="435" t="s">
        <v>1668</v>
      </c>
      <c r="E472" s="435" t="s">
        <v>1669</v>
      </c>
      <c r="F472" s="435" t="s">
        <v>1809</v>
      </c>
      <c r="G472" s="435">
        <v>2019</v>
      </c>
      <c r="H472" s="435"/>
      <c r="I472" s="437">
        <f t="shared" si="156"/>
        <v>806.31578947368416</v>
      </c>
      <c r="J472" s="437">
        <v>766</v>
      </c>
      <c r="K472" s="437"/>
      <c r="L472" s="437"/>
      <c r="M472" s="437">
        <f t="shared" si="157"/>
        <v>40.315789473684163</v>
      </c>
      <c r="N472" s="495"/>
      <c r="O472" s="437">
        <f t="shared" si="158"/>
        <v>0</v>
      </c>
      <c r="P472" s="437"/>
      <c r="Q472" s="495"/>
      <c r="R472" s="437"/>
      <c r="S472" s="437"/>
      <c r="T472" s="437"/>
      <c r="U472" s="437"/>
      <c r="V472" s="437"/>
      <c r="W472" s="437"/>
      <c r="X472" s="437"/>
      <c r="Y472" s="437"/>
      <c r="Z472" s="437">
        <v>806.31578947368416</v>
      </c>
      <c r="AA472" s="437">
        <v>766</v>
      </c>
      <c r="AB472" s="437"/>
      <c r="AC472" s="437"/>
      <c r="AD472" s="437"/>
      <c r="AE472" s="437">
        <v>40.315789473684163</v>
      </c>
      <c r="AF472" s="437">
        <f t="shared" si="150"/>
        <v>806.31578947368416</v>
      </c>
      <c r="AG472" s="437">
        <v>766</v>
      </c>
      <c r="AH472" s="437"/>
      <c r="AI472" s="437"/>
      <c r="AJ472" s="437"/>
      <c r="AK472" s="437">
        <v>40.315789473684163</v>
      </c>
      <c r="AL472" s="438"/>
      <c r="AM472" s="429"/>
      <c r="AS472" s="331">
        <f t="shared" si="151"/>
        <v>0</v>
      </c>
      <c r="AT472" s="331">
        <f t="shared" si="152"/>
        <v>766</v>
      </c>
      <c r="AU472" s="331">
        <f t="shared" si="153"/>
        <v>0</v>
      </c>
      <c r="AV472" s="331">
        <f t="shared" si="154"/>
        <v>0</v>
      </c>
      <c r="AW472" s="331">
        <f t="shared" si="155"/>
        <v>0</v>
      </c>
    </row>
    <row r="473" spans="1:49" s="365" customFormat="1" ht="30" hidden="1" customHeight="1" outlineLevel="1">
      <c r="A473" s="435"/>
      <c r="B473" s="436" t="s">
        <v>1810</v>
      </c>
      <c r="C473" s="436"/>
      <c r="D473" s="435" t="s">
        <v>1723</v>
      </c>
      <c r="E473" s="435" t="s">
        <v>1175</v>
      </c>
      <c r="F473" s="435" t="s">
        <v>1811</v>
      </c>
      <c r="G473" s="435">
        <v>2019</v>
      </c>
      <c r="H473" s="435"/>
      <c r="I473" s="437">
        <f t="shared" si="156"/>
        <v>806.31578947368416</v>
      </c>
      <c r="J473" s="437">
        <v>766</v>
      </c>
      <c r="K473" s="437"/>
      <c r="L473" s="437"/>
      <c r="M473" s="437">
        <f t="shared" si="157"/>
        <v>40.315789473684163</v>
      </c>
      <c r="N473" s="495"/>
      <c r="O473" s="437">
        <f t="shared" si="158"/>
        <v>0</v>
      </c>
      <c r="P473" s="437"/>
      <c r="Q473" s="495"/>
      <c r="R473" s="437"/>
      <c r="S473" s="437"/>
      <c r="T473" s="437"/>
      <c r="U473" s="437"/>
      <c r="V473" s="437"/>
      <c r="W473" s="437"/>
      <c r="X473" s="437"/>
      <c r="Y473" s="437"/>
      <c r="Z473" s="437">
        <v>806.31578947368416</v>
      </c>
      <c r="AA473" s="437">
        <v>766</v>
      </c>
      <c r="AB473" s="437"/>
      <c r="AC473" s="437"/>
      <c r="AD473" s="437"/>
      <c r="AE473" s="437">
        <v>40.315789473684163</v>
      </c>
      <c r="AF473" s="437">
        <f t="shared" si="150"/>
        <v>806.31578947368416</v>
      </c>
      <c r="AG473" s="437">
        <v>766</v>
      </c>
      <c r="AH473" s="437"/>
      <c r="AI473" s="437"/>
      <c r="AJ473" s="437"/>
      <c r="AK473" s="437">
        <v>40.315789473684163</v>
      </c>
      <c r="AL473" s="438"/>
      <c r="AM473" s="429"/>
      <c r="AS473" s="331">
        <f t="shared" si="151"/>
        <v>0</v>
      </c>
      <c r="AT473" s="331">
        <f t="shared" si="152"/>
        <v>766</v>
      </c>
      <c r="AU473" s="331">
        <f t="shared" si="153"/>
        <v>0</v>
      </c>
      <c r="AV473" s="331">
        <f t="shared" si="154"/>
        <v>0</v>
      </c>
      <c r="AW473" s="331">
        <f t="shared" si="155"/>
        <v>0</v>
      </c>
    </row>
    <row r="474" spans="1:49" s="365" customFormat="1" ht="30" hidden="1" customHeight="1" outlineLevel="1">
      <c r="A474" s="435"/>
      <c r="B474" s="436" t="s">
        <v>1812</v>
      </c>
      <c r="C474" s="436"/>
      <c r="D474" s="435" t="s">
        <v>2981</v>
      </c>
      <c r="E474" s="435" t="s">
        <v>1792</v>
      </c>
      <c r="F474" s="435" t="s">
        <v>1813</v>
      </c>
      <c r="G474" s="435">
        <v>2019</v>
      </c>
      <c r="H474" s="435"/>
      <c r="I474" s="437">
        <f t="shared" si="156"/>
        <v>308.42105263157896</v>
      </c>
      <c r="J474" s="437">
        <v>293</v>
      </c>
      <c r="K474" s="437"/>
      <c r="L474" s="437"/>
      <c r="M474" s="437">
        <f t="shared" si="157"/>
        <v>15.421052631578959</v>
      </c>
      <c r="N474" s="495"/>
      <c r="O474" s="437">
        <f t="shared" si="158"/>
        <v>0</v>
      </c>
      <c r="P474" s="437"/>
      <c r="Q474" s="495"/>
      <c r="R474" s="437"/>
      <c r="S474" s="437"/>
      <c r="T474" s="437"/>
      <c r="U474" s="437"/>
      <c r="V474" s="437"/>
      <c r="W474" s="437"/>
      <c r="X474" s="437"/>
      <c r="Y474" s="437"/>
      <c r="Z474" s="437">
        <v>308.42105263157896</v>
      </c>
      <c r="AA474" s="437">
        <v>293</v>
      </c>
      <c r="AB474" s="437"/>
      <c r="AC474" s="437"/>
      <c r="AD474" s="437"/>
      <c r="AE474" s="437">
        <v>15.421052631578959</v>
      </c>
      <c r="AF474" s="437">
        <f t="shared" si="150"/>
        <v>308.42105263157896</v>
      </c>
      <c r="AG474" s="437">
        <v>293</v>
      </c>
      <c r="AH474" s="437"/>
      <c r="AI474" s="437"/>
      <c r="AJ474" s="437"/>
      <c r="AK474" s="437">
        <v>15.421052631578959</v>
      </c>
      <c r="AL474" s="438"/>
      <c r="AM474" s="429"/>
      <c r="AS474" s="331">
        <f t="shared" si="151"/>
        <v>0</v>
      </c>
      <c r="AT474" s="331">
        <f t="shared" si="152"/>
        <v>293</v>
      </c>
      <c r="AU474" s="331">
        <f t="shared" si="153"/>
        <v>0</v>
      </c>
      <c r="AV474" s="331">
        <f t="shared" si="154"/>
        <v>0</v>
      </c>
      <c r="AW474" s="331">
        <f t="shared" si="155"/>
        <v>0</v>
      </c>
    </row>
    <row r="475" spans="1:49" s="365" customFormat="1" ht="30" hidden="1" customHeight="1" outlineLevel="1">
      <c r="A475" s="435"/>
      <c r="B475" s="436" t="s">
        <v>1814</v>
      </c>
      <c r="C475" s="436"/>
      <c r="D475" s="435" t="s">
        <v>1226</v>
      </c>
      <c r="E475" s="435" t="s">
        <v>1222</v>
      </c>
      <c r="F475" s="435" t="s">
        <v>1807</v>
      </c>
      <c r="G475" s="435">
        <v>2020</v>
      </c>
      <c r="H475" s="435"/>
      <c r="I475" s="437">
        <f t="shared" si="156"/>
        <v>831.57894736842104</v>
      </c>
      <c r="J475" s="437">
        <v>790</v>
      </c>
      <c r="K475" s="437"/>
      <c r="L475" s="437"/>
      <c r="M475" s="437">
        <f t="shared" si="157"/>
        <v>41.578947368421041</v>
      </c>
      <c r="N475" s="495"/>
      <c r="O475" s="437">
        <f t="shared" si="158"/>
        <v>0</v>
      </c>
      <c r="P475" s="437"/>
      <c r="Q475" s="495"/>
      <c r="R475" s="437"/>
      <c r="S475" s="437"/>
      <c r="T475" s="437"/>
      <c r="U475" s="437"/>
      <c r="V475" s="437"/>
      <c r="W475" s="437"/>
      <c r="X475" s="437"/>
      <c r="Y475" s="437"/>
      <c r="Z475" s="437">
        <v>831.57894736842104</v>
      </c>
      <c r="AA475" s="437">
        <v>790</v>
      </c>
      <c r="AB475" s="437"/>
      <c r="AC475" s="437"/>
      <c r="AD475" s="437"/>
      <c r="AE475" s="437">
        <v>41.578947368421041</v>
      </c>
      <c r="AF475" s="437">
        <f t="shared" si="150"/>
        <v>831.57894736842104</v>
      </c>
      <c r="AG475" s="437">
        <v>790</v>
      </c>
      <c r="AH475" s="437"/>
      <c r="AI475" s="437"/>
      <c r="AJ475" s="437"/>
      <c r="AK475" s="437">
        <v>41.578947368421041</v>
      </c>
      <c r="AL475" s="438"/>
      <c r="AM475" s="429"/>
      <c r="AS475" s="331">
        <f t="shared" si="151"/>
        <v>0</v>
      </c>
      <c r="AT475" s="331">
        <f t="shared" si="152"/>
        <v>790</v>
      </c>
      <c r="AU475" s="331">
        <f t="shared" si="153"/>
        <v>0</v>
      </c>
      <c r="AV475" s="331">
        <f t="shared" si="154"/>
        <v>0</v>
      </c>
      <c r="AW475" s="331">
        <f t="shared" si="155"/>
        <v>0</v>
      </c>
    </row>
    <row r="476" spans="1:49" s="365" customFormat="1" ht="30" hidden="1" customHeight="1" outlineLevel="1">
      <c r="A476" s="435"/>
      <c r="B476" s="436" t="s">
        <v>1815</v>
      </c>
      <c r="C476" s="436"/>
      <c r="D476" s="435" t="s">
        <v>1668</v>
      </c>
      <c r="E476" s="435" t="s">
        <v>1669</v>
      </c>
      <c r="F476" s="435" t="s">
        <v>1790</v>
      </c>
      <c r="G476" s="435">
        <v>2020</v>
      </c>
      <c r="H476" s="435"/>
      <c r="I476" s="437">
        <f t="shared" si="156"/>
        <v>831.57894736842104</v>
      </c>
      <c r="J476" s="437">
        <v>790</v>
      </c>
      <c r="K476" s="437"/>
      <c r="L476" s="437"/>
      <c r="M476" s="437">
        <f t="shared" si="157"/>
        <v>41.578947368421041</v>
      </c>
      <c r="N476" s="495"/>
      <c r="O476" s="437">
        <f t="shared" si="158"/>
        <v>0</v>
      </c>
      <c r="P476" s="437"/>
      <c r="Q476" s="495"/>
      <c r="R476" s="437"/>
      <c r="S476" s="437"/>
      <c r="T476" s="437"/>
      <c r="U476" s="437"/>
      <c r="V476" s="437"/>
      <c r="W476" s="437"/>
      <c r="X476" s="437"/>
      <c r="Y476" s="437"/>
      <c r="Z476" s="437">
        <v>831.57894736842104</v>
      </c>
      <c r="AA476" s="437">
        <v>790</v>
      </c>
      <c r="AB476" s="437"/>
      <c r="AC476" s="437"/>
      <c r="AD476" s="437"/>
      <c r="AE476" s="437">
        <v>41.578947368421041</v>
      </c>
      <c r="AF476" s="437">
        <f t="shared" si="150"/>
        <v>831.57894736842104</v>
      </c>
      <c r="AG476" s="437">
        <v>790</v>
      </c>
      <c r="AH476" s="437"/>
      <c r="AI476" s="437"/>
      <c r="AJ476" s="437"/>
      <c r="AK476" s="437">
        <v>41.578947368421041</v>
      </c>
      <c r="AL476" s="438"/>
      <c r="AM476" s="429"/>
      <c r="AS476" s="331">
        <f t="shared" si="151"/>
        <v>0</v>
      </c>
      <c r="AT476" s="331">
        <f t="shared" si="152"/>
        <v>790</v>
      </c>
      <c r="AU476" s="331">
        <f t="shared" si="153"/>
        <v>0</v>
      </c>
      <c r="AV476" s="331">
        <f t="shared" si="154"/>
        <v>0</v>
      </c>
      <c r="AW476" s="331">
        <f t="shared" si="155"/>
        <v>0</v>
      </c>
    </row>
    <row r="477" spans="1:49" s="365" customFormat="1" ht="30" hidden="1" customHeight="1" outlineLevel="1">
      <c r="A477" s="435"/>
      <c r="B477" s="436" t="s">
        <v>1816</v>
      </c>
      <c r="C477" s="436"/>
      <c r="D477" s="435" t="s">
        <v>1723</v>
      </c>
      <c r="E477" s="435" t="s">
        <v>1175</v>
      </c>
      <c r="F477" s="435" t="s">
        <v>1793</v>
      </c>
      <c r="G477" s="435">
        <v>2020</v>
      </c>
      <c r="H477" s="435"/>
      <c r="I477" s="437">
        <f t="shared" si="156"/>
        <v>831.57894736842104</v>
      </c>
      <c r="J477" s="437">
        <v>790</v>
      </c>
      <c r="K477" s="437"/>
      <c r="L477" s="437"/>
      <c r="M477" s="437">
        <f t="shared" si="157"/>
        <v>41.578947368421041</v>
      </c>
      <c r="N477" s="495"/>
      <c r="O477" s="437">
        <f t="shared" si="158"/>
        <v>0</v>
      </c>
      <c r="P477" s="437"/>
      <c r="Q477" s="495"/>
      <c r="R477" s="437"/>
      <c r="S477" s="437"/>
      <c r="T477" s="437"/>
      <c r="U477" s="437"/>
      <c r="V477" s="437"/>
      <c r="W477" s="437"/>
      <c r="X477" s="437"/>
      <c r="Y477" s="437"/>
      <c r="Z477" s="437">
        <v>831.57894736842104</v>
      </c>
      <c r="AA477" s="437">
        <v>790</v>
      </c>
      <c r="AB477" s="437"/>
      <c r="AC477" s="437"/>
      <c r="AD477" s="437"/>
      <c r="AE477" s="437">
        <v>41.578947368421041</v>
      </c>
      <c r="AF477" s="437">
        <f t="shared" si="150"/>
        <v>831.57894736842104</v>
      </c>
      <c r="AG477" s="437">
        <v>790</v>
      </c>
      <c r="AH477" s="437"/>
      <c r="AI477" s="437"/>
      <c r="AJ477" s="437"/>
      <c r="AK477" s="437">
        <v>41.578947368421041</v>
      </c>
      <c r="AL477" s="438"/>
      <c r="AM477" s="429"/>
      <c r="AS477" s="331">
        <f t="shared" si="151"/>
        <v>0</v>
      </c>
      <c r="AT477" s="331">
        <f t="shared" si="152"/>
        <v>790</v>
      </c>
      <c r="AU477" s="331">
        <f t="shared" si="153"/>
        <v>0</v>
      </c>
      <c r="AV477" s="331">
        <f t="shared" si="154"/>
        <v>0</v>
      </c>
      <c r="AW477" s="331">
        <f t="shared" si="155"/>
        <v>0</v>
      </c>
    </row>
    <row r="478" spans="1:49" s="365" customFormat="1" ht="30" hidden="1" customHeight="1" outlineLevel="1">
      <c r="A478" s="435"/>
      <c r="B478" s="436" t="s">
        <v>1817</v>
      </c>
      <c r="C478" s="436"/>
      <c r="D478" s="435" t="s">
        <v>2981</v>
      </c>
      <c r="E478" s="435" t="s">
        <v>1792</v>
      </c>
      <c r="F478" s="435" t="s">
        <v>1813</v>
      </c>
      <c r="G478" s="435">
        <v>2020</v>
      </c>
      <c r="H478" s="435"/>
      <c r="I478" s="437">
        <f t="shared" si="156"/>
        <v>830.52631578947364</v>
      </c>
      <c r="J478" s="437">
        <v>789</v>
      </c>
      <c r="K478" s="437"/>
      <c r="L478" s="437"/>
      <c r="M478" s="437">
        <f t="shared" si="157"/>
        <v>41.526315789473642</v>
      </c>
      <c r="N478" s="495"/>
      <c r="O478" s="437">
        <f t="shared" si="158"/>
        <v>0</v>
      </c>
      <c r="P478" s="437"/>
      <c r="Q478" s="495"/>
      <c r="R478" s="437"/>
      <c r="S478" s="437"/>
      <c r="T478" s="437"/>
      <c r="U478" s="437"/>
      <c r="V478" s="437"/>
      <c r="W478" s="437"/>
      <c r="X478" s="437"/>
      <c r="Y478" s="437"/>
      <c r="Z478" s="437">
        <v>830.52631578947364</v>
      </c>
      <c r="AA478" s="437">
        <v>789</v>
      </c>
      <c r="AB478" s="437"/>
      <c r="AC478" s="437"/>
      <c r="AD478" s="437"/>
      <c r="AE478" s="437">
        <v>41.526315789473642</v>
      </c>
      <c r="AF478" s="437">
        <f t="shared" si="150"/>
        <v>830.52631578947364</v>
      </c>
      <c r="AG478" s="437">
        <v>789</v>
      </c>
      <c r="AH478" s="437"/>
      <c r="AI478" s="437"/>
      <c r="AJ478" s="437"/>
      <c r="AK478" s="437">
        <v>41.526315789473642</v>
      </c>
      <c r="AL478" s="438"/>
      <c r="AM478" s="429"/>
      <c r="AS478" s="331">
        <f t="shared" si="151"/>
        <v>0</v>
      </c>
      <c r="AT478" s="331">
        <f t="shared" si="152"/>
        <v>789</v>
      </c>
      <c r="AU478" s="331">
        <f t="shared" si="153"/>
        <v>0</v>
      </c>
      <c r="AV478" s="331">
        <f t="shared" si="154"/>
        <v>0</v>
      </c>
      <c r="AW478" s="331">
        <f t="shared" si="155"/>
        <v>0</v>
      </c>
    </row>
    <row r="479" spans="1:49" s="365" customFormat="1" ht="30" hidden="1" customHeight="1" outlineLevel="1">
      <c r="A479" s="435"/>
      <c r="B479" s="436" t="s">
        <v>1818</v>
      </c>
      <c r="C479" s="436"/>
      <c r="D479" s="435" t="s">
        <v>2987</v>
      </c>
      <c r="E479" s="435" t="s">
        <v>2264</v>
      </c>
      <c r="F479" s="435" t="s">
        <v>1819</v>
      </c>
      <c r="G479" s="435">
        <v>2020</v>
      </c>
      <c r="H479" s="435"/>
      <c r="I479" s="437">
        <f t="shared" si="156"/>
        <v>149.47368421052633</v>
      </c>
      <c r="J479" s="437">
        <v>142</v>
      </c>
      <c r="K479" s="437"/>
      <c r="L479" s="437"/>
      <c r="M479" s="437">
        <f t="shared" si="157"/>
        <v>7.4736842105263293</v>
      </c>
      <c r="N479" s="495"/>
      <c r="O479" s="437">
        <f t="shared" si="158"/>
        <v>0</v>
      </c>
      <c r="P479" s="437"/>
      <c r="Q479" s="495"/>
      <c r="R479" s="437"/>
      <c r="S479" s="437"/>
      <c r="T479" s="437"/>
      <c r="U479" s="437"/>
      <c r="V479" s="437"/>
      <c r="W479" s="437"/>
      <c r="X479" s="437"/>
      <c r="Y479" s="437"/>
      <c r="Z479" s="437">
        <v>149.47368421052633</v>
      </c>
      <c r="AA479" s="437">
        <v>142</v>
      </c>
      <c r="AB479" s="437"/>
      <c r="AC479" s="437"/>
      <c r="AD479" s="437"/>
      <c r="AE479" s="437">
        <v>7.4736842105263293</v>
      </c>
      <c r="AF479" s="437">
        <f t="shared" si="150"/>
        <v>149.47368421052633</v>
      </c>
      <c r="AG479" s="437">
        <v>142</v>
      </c>
      <c r="AH479" s="437"/>
      <c r="AI479" s="437"/>
      <c r="AJ479" s="437"/>
      <c r="AK479" s="437">
        <v>7.4736842105263293</v>
      </c>
      <c r="AL479" s="438"/>
      <c r="AM479" s="429"/>
      <c r="AS479" s="331">
        <f t="shared" si="151"/>
        <v>0</v>
      </c>
      <c r="AT479" s="331">
        <f t="shared" si="152"/>
        <v>142</v>
      </c>
      <c r="AU479" s="331">
        <f t="shared" si="153"/>
        <v>0</v>
      </c>
      <c r="AV479" s="331">
        <f t="shared" si="154"/>
        <v>0</v>
      </c>
      <c r="AW479" s="331">
        <f t="shared" si="155"/>
        <v>0</v>
      </c>
    </row>
    <row r="480" spans="1:49" s="365" customFormat="1" ht="30" hidden="1" customHeight="1" outlineLevel="1">
      <c r="A480" s="435"/>
      <c r="B480" s="436" t="s">
        <v>1820</v>
      </c>
      <c r="C480" s="436"/>
      <c r="D480" s="435" t="s">
        <v>2987</v>
      </c>
      <c r="E480" s="435" t="s">
        <v>2264</v>
      </c>
      <c r="F480" s="435" t="s">
        <v>1819</v>
      </c>
      <c r="G480" s="435">
        <v>2020</v>
      </c>
      <c r="H480" s="435"/>
      <c r="I480" s="437">
        <f t="shared" si="156"/>
        <v>149.47368421052633</v>
      </c>
      <c r="J480" s="437">
        <v>142</v>
      </c>
      <c r="K480" s="437"/>
      <c r="L480" s="437"/>
      <c r="M480" s="437">
        <f t="shared" si="157"/>
        <v>7.4736842105263293</v>
      </c>
      <c r="N480" s="495"/>
      <c r="O480" s="437">
        <f t="shared" si="158"/>
        <v>0</v>
      </c>
      <c r="P480" s="437"/>
      <c r="Q480" s="495"/>
      <c r="R480" s="437"/>
      <c r="S480" s="437"/>
      <c r="T480" s="437"/>
      <c r="U480" s="437"/>
      <c r="V480" s="437"/>
      <c r="W480" s="437"/>
      <c r="X480" s="437"/>
      <c r="Y480" s="437"/>
      <c r="Z480" s="437">
        <v>149.47368421052633</v>
      </c>
      <c r="AA480" s="437">
        <v>142</v>
      </c>
      <c r="AB480" s="437"/>
      <c r="AC480" s="437"/>
      <c r="AD480" s="437"/>
      <c r="AE480" s="437">
        <v>7.4736842105263293</v>
      </c>
      <c r="AF480" s="437">
        <f t="shared" si="150"/>
        <v>149.47368421052633</v>
      </c>
      <c r="AG480" s="437">
        <v>142</v>
      </c>
      <c r="AH480" s="437"/>
      <c r="AI480" s="437"/>
      <c r="AJ480" s="437"/>
      <c r="AK480" s="437">
        <v>7.4736842105263293</v>
      </c>
      <c r="AL480" s="438"/>
      <c r="AM480" s="429"/>
      <c r="AS480" s="331">
        <f t="shared" si="151"/>
        <v>0</v>
      </c>
      <c r="AT480" s="331">
        <f t="shared" si="152"/>
        <v>142</v>
      </c>
      <c r="AU480" s="331">
        <f t="shared" si="153"/>
        <v>0</v>
      </c>
      <c r="AV480" s="331">
        <f t="shared" si="154"/>
        <v>0</v>
      </c>
      <c r="AW480" s="331">
        <f t="shared" si="155"/>
        <v>0</v>
      </c>
    </row>
    <row r="481" spans="1:49" s="365" customFormat="1" ht="30" hidden="1" customHeight="1" outlineLevel="1">
      <c r="A481" s="435"/>
      <c r="B481" s="436" t="s">
        <v>1821</v>
      </c>
      <c r="C481" s="436"/>
      <c r="D481" s="435" t="s">
        <v>1676</v>
      </c>
      <c r="E481" s="435" t="s">
        <v>1677</v>
      </c>
      <c r="F481" s="435" t="s">
        <v>1822</v>
      </c>
      <c r="G481" s="435">
        <v>2020</v>
      </c>
      <c r="H481" s="435"/>
      <c r="I481" s="437">
        <f t="shared" si="156"/>
        <v>150.52631578947367</v>
      </c>
      <c r="J481" s="437">
        <v>143</v>
      </c>
      <c r="K481" s="437"/>
      <c r="L481" s="437"/>
      <c r="M481" s="437">
        <f t="shared" si="157"/>
        <v>7.5263157894736707</v>
      </c>
      <c r="N481" s="495"/>
      <c r="O481" s="437">
        <f t="shared" si="158"/>
        <v>0</v>
      </c>
      <c r="P481" s="437"/>
      <c r="Q481" s="495"/>
      <c r="R481" s="437"/>
      <c r="S481" s="437"/>
      <c r="T481" s="437"/>
      <c r="U481" s="437"/>
      <c r="V481" s="437"/>
      <c r="W481" s="437"/>
      <c r="X481" s="437"/>
      <c r="Y481" s="437"/>
      <c r="Z481" s="437">
        <v>150.52631578947367</v>
      </c>
      <c r="AA481" s="437">
        <v>143</v>
      </c>
      <c r="AB481" s="437"/>
      <c r="AC481" s="437"/>
      <c r="AD481" s="437"/>
      <c r="AE481" s="437">
        <v>7.5263157894736707</v>
      </c>
      <c r="AF481" s="437">
        <f t="shared" si="150"/>
        <v>150.52631578947367</v>
      </c>
      <c r="AG481" s="437">
        <v>143</v>
      </c>
      <c r="AH481" s="437"/>
      <c r="AI481" s="437"/>
      <c r="AJ481" s="437"/>
      <c r="AK481" s="437">
        <v>7.5263157894736707</v>
      </c>
      <c r="AL481" s="438"/>
      <c r="AM481" s="429"/>
      <c r="AS481" s="331">
        <f t="shared" si="151"/>
        <v>0</v>
      </c>
      <c r="AT481" s="331">
        <f t="shared" si="152"/>
        <v>143</v>
      </c>
      <c r="AU481" s="331">
        <f t="shared" si="153"/>
        <v>0</v>
      </c>
      <c r="AV481" s="331">
        <f t="shared" si="154"/>
        <v>0</v>
      </c>
      <c r="AW481" s="331">
        <f t="shared" si="155"/>
        <v>0</v>
      </c>
    </row>
    <row r="482" spans="1:49" s="365" customFormat="1" ht="30" hidden="1" customHeight="1" outlineLevel="1">
      <c r="A482" s="435"/>
      <c r="B482" s="436" t="s">
        <v>1823</v>
      </c>
      <c r="C482" s="436"/>
      <c r="D482" s="435" t="s">
        <v>1676</v>
      </c>
      <c r="E482" s="435" t="s">
        <v>1677</v>
      </c>
      <c r="F482" s="435" t="s">
        <v>1819</v>
      </c>
      <c r="G482" s="435">
        <v>2020</v>
      </c>
      <c r="H482" s="435"/>
      <c r="I482" s="437">
        <f t="shared" si="156"/>
        <v>149.47368421052633</v>
      </c>
      <c r="J482" s="437">
        <v>142</v>
      </c>
      <c r="K482" s="437"/>
      <c r="L482" s="437"/>
      <c r="M482" s="437">
        <f t="shared" si="157"/>
        <v>7.4736842105263293</v>
      </c>
      <c r="N482" s="495"/>
      <c r="O482" s="437">
        <f t="shared" si="158"/>
        <v>0</v>
      </c>
      <c r="P482" s="437"/>
      <c r="Q482" s="495"/>
      <c r="R482" s="437"/>
      <c r="S482" s="437"/>
      <c r="T482" s="437"/>
      <c r="U482" s="437"/>
      <c r="V482" s="437"/>
      <c r="W482" s="437"/>
      <c r="X482" s="437"/>
      <c r="Y482" s="437"/>
      <c r="Z482" s="437">
        <v>149.47368421052633</v>
      </c>
      <c r="AA482" s="437">
        <v>142</v>
      </c>
      <c r="AB482" s="437"/>
      <c r="AC482" s="437"/>
      <c r="AD482" s="437"/>
      <c r="AE482" s="437">
        <v>7.4736842105263293</v>
      </c>
      <c r="AF482" s="437">
        <f t="shared" si="150"/>
        <v>149.47368421052633</v>
      </c>
      <c r="AG482" s="437">
        <v>142</v>
      </c>
      <c r="AH482" s="437"/>
      <c r="AI482" s="437"/>
      <c r="AJ482" s="437"/>
      <c r="AK482" s="437">
        <v>7.4736842105263293</v>
      </c>
      <c r="AL482" s="438"/>
      <c r="AM482" s="429"/>
      <c r="AS482" s="331">
        <f t="shared" si="151"/>
        <v>0</v>
      </c>
      <c r="AT482" s="331">
        <f t="shared" si="152"/>
        <v>142</v>
      </c>
      <c r="AU482" s="331">
        <f t="shared" si="153"/>
        <v>0</v>
      </c>
      <c r="AV482" s="331">
        <f t="shared" si="154"/>
        <v>0</v>
      </c>
      <c r="AW482" s="331">
        <f t="shared" si="155"/>
        <v>0</v>
      </c>
    </row>
    <row r="483" spans="1:49" s="365" customFormat="1" ht="30" hidden="1" customHeight="1" outlineLevel="1">
      <c r="A483" s="435"/>
      <c r="B483" s="436" t="s">
        <v>1824</v>
      </c>
      <c r="C483" s="436"/>
      <c r="D483" s="435" t="s">
        <v>1676</v>
      </c>
      <c r="E483" s="435" t="s">
        <v>1677</v>
      </c>
      <c r="F483" s="435" t="s">
        <v>1819</v>
      </c>
      <c r="G483" s="435">
        <v>2020</v>
      </c>
      <c r="H483" s="435"/>
      <c r="I483" s="437">
        <f t="shared" si="156"/>
        <v>149.47368421052633</v>
      </c>
      <c r="J483" s="437">
        <v>142</v>
      </c>
      <c r="K483" s="437"/>
      <c r="L483" s="437"/>
      <c r="M483" s="437">
        <f t="shared" si="157"/>
        <v>7.4736842105263293</v>
      </c>
      <c r="N483" s="495"/>
      <c r="O483" s="437">
        <f t="shared" si="158"/>
        <v>0</v>
      </c>
      <c r="P483" s="437"/>
      <c r="Q483" s="495"/>
      <c r="R483" s="437"/>
      <c r="S483" s="437"/>
      <c r="T483" s="437"/>
      <c r="U483" s="437"/>
      <c r="V483" s="437"/>
      <c r="W483" s="437"/>
      <c r="X483" s="437"/>
      <c r="Y483" s="437"/>
      <c r="Z483" s="437">
        <v>149.47368421052633</v>
      </c>
      <c r="AA483" s="437">
        <v>142</v>
      </c>
      <c r="AB483" s="437"/>
      <c r="AC483" s="437"/>
      <c r="AD483" s="437"/>
      <c r="AE483" s="437">
        <v>7.4736842105263293</v>
      </c>
      <c r="AF483" s="437">
        <f t="shared" si="150"/>
        <v>149.47368421052633</v>
      </c>
      <c r="AG483" s="437">
        <v>142</v>
      </c>
      <c r="AH483" s="437"/>
      <c r="AI483" s="437"/>
      <c r="AJ483" s="437"/>
      <c r="AK483" s="437">
        <v>7.4736842105263293</v>
      </c>
      <c r="AL483" s="438"/>
      <c r="AM483" s="429"/>
      <c r="AS483" s="331">
        <f t="shared" si="151"/>
        <v>0</v>
      </c>
      <c r="AT483" s="331">
        <f t="shared" si="152"/>
        <v>142</v>
      </c>
      <c r="AU483" s="331">
        <f t="shared" si="153"/>
        <v>0</v>
      </c>
      <c r="AV483" s="331">
        <f t="shared" si="154"/>
        <v>0</v>
      </c>
      <c r="AW483" s="331">
        <f t="shared" si="155"/>
        <v>0</v>
      </c>
    </row>
    <row r="484" spans="1:49" s="365" customFormat="1" ht="30" hidden="1" customHeight="1" outlineLevel="1">
      <c r="A484" s="435"/>
      <c r="B484" s="436" t="s">
        <v>1825</v>
      </c>
      <c r="C484" s="436"/>
      <c r="D484" s="435" t="s">
        <v>1732</v>
      </c>
      <c r="E484" s="435" t="s">
        <v>1773</v>
      </c>
      <c r="F484" s="435" t="s">
        <v>1826</v>
      </c>
      <c r="G484" s="435">
        <v>2020</v>
      </c>
      <c r="H484" s="435"/>
      <c r="I484" s="437">
        <f t="shared" si="156"/>
        <v>149.47368421052633</v>
      </c>
      <c r="J484" s="437">
        <v>142</v>
      </c>
      <c r="K484" s="437"/>
      <c r="L484" s="437"/>
      <c r="M484" s="437">
        <f t="shared" si="157"/>
        <v>7.4736842105263293</v>
      </c>
      <c r="N484" s="495"/>
      <c r="O484" s="437">
        <f t="shared" si="158"/>
        <v>0</v>
      </c>
      <c r="P484" s="437"/>
      <c r="Q484" s="495"/>
      <c r="R484" s="437"/>
      <c r="S484" s="437"/>
      <c r="T484" s="437"/>
      <c r="U484" s="437"/>
      <c r="V484" s="437"/>
      <c r="W484" s="437"/>
      <c r="X484" s="437"/>
      <c r="Y484" s="437"/>
      <c r="Z484" s="437">
        <v>149.47368421052633</v>
      </c>
      <c r="AA484" s="437">
        <v>142</v>
      </c>
      <c r="AB484" s="437"/>
      <c r="AC484" s="437"/>
      <c r="AD484" s="437"/>
      <c r="AE484" s="437">
        <v>7.4736842105263293</v>
      </c>
      <c r="AF484" s="437">
        <f t="shared" si="150"/>
        <v>149.47368421052633</v>
      </c>
      <c r="AG484" s="437">
        <v>142</v>
      </c>
      <c r="AH484" s="437"/>
      <c r="AI484" s="437"/>
      <c r="AJ484" s="437"/>
      <c r="AK484" s="437">
        <v>7.4736842105263293</v>
      </c>
      <c r="AL484" s="438"/>
      <c r="AM484" s="429"/>
      <c r="AS484" s="331">
        <f t="shared" si="151"/>
        <v>0</v>
      </c>
      <c r="AT484" s="331">
        <f t="shared" si="152"/>
        <v>142</v>
      </c>
      <c r="AU484" s="331">
        <f t="shared" si="153"/>
        <v>0</v>
      </c>
      <c r="AV484" s="331">
        <f t="shared" si="154"/>
        <v>0</v>
      </c>
      <c r="AW484" s="331">
        <f t="shared" si="155"/>
        <v>0</v>
      </c>
    </row>
    <row r="485" spans="1:49" s="365" customFormat="1" ht="30" hidden="1" customHeight="1" outlineLevel="1">
      <c r="A485" s="435"/>
      <c r="B485" s="436" t="s">
        <v>1827</v>
      </c>
      <c r="C485" s="436"/>
      <c r="D485" s="435" t="s">
        <v>1732</v>
      </c>
      <c r="E485" s="435" t="s">
        <v>1773</v>
      </c>
      <c r="F485" s="435" t="s">
        <v>1826</v>
      </c>
      <c r="G485" s="435">
        <v>2020</v>
      </c>
      <c r="H485" s="435"/>
      <c r="I485" s="437">
        <f t="shared" si="156"/>
        <v>150.52631578947367</v>
      </c>
      <c r="J485" s="437">
        <v>143</v>
      </c>
      <c r="K485" s="437"/>
      <c r="L485" s="437"/>
      <c r="M485" s="437">
        <f t="shared" si="157"/>
        <v>7.5263157894736707</v>
      </c>
      <c r="N485" s="495"/>
      <c r="O485" s="437">
        <f t="shared" si="158"/>
        <v>0</v>
      </c>
      <c r="P485" s="437"/>
      <c r="Q485" s="495"/>
      <c r="R485" s="437"/>
      <c r="S485" s="437"/>
      <c r="T485" s="437"/>
      <c r="U485" s="437"/>
      <c r="V485" s="437"/>
      <c r="W485" s="437"/>
      <c r="X485" s="437"/>
      <c r="Y485" s="437"/>
      <c r="Z485" s="437">
        <v>150.52631578947367</v>
      </c>
      <c r="AA485" s="437">
        <v>143</v>
      </c>
      <c r="AB485" s="437"/>
      <c r="AC485" s="437"/>
      <c r="AD485" s="437"/>
      <c r="AE485" s="437">
        <v>7.5263157894736707</v>
      </c>
      <c r="AF485" s="437">
        <f t="shared" si="150"/>
        <v>150.79631578947368</v>
      </c>
      <c r="AG485" s="437">
        <f>143+0.27</f>
        <v>143.27000000000001</v>
      </c>
      <c r="AH485" s="437"/>
      <c r="AI485" s="437"/>
      <c r="AJ485" s="437"/>
      <c r="AK485" s="437">
        <v>7.5263157894736707</v>
      </c>
      <c r="AL485" s="438"/>
      <c r="AM485" s="429"/>
      <c r="AS485" s="331">
        <f t="shared" si="151"/>
        <v>-0.27000000000001023</v>
      </c>
      <c r="AT485" s="331">
        <f t="shared" si="152"/>
        <v>143.27000000000001</v>
      </c>
      <c r="AU485" s="331">
        <f t="shared" si="153"/>
        <v>0</v>
      </c>
      <c r="AV485" s="331">
        <f t="shared" si="154"/>
        <v>-0.27000000000001023</v>
      </c>
      <c r="AW485" s="331">
        <f t="shared" si="155"/>
        <v>-0.27000000000001023</v>
      </c>
    </row>
    <row r="486" spans="1:49" s="365" customFormat="1" ht="30" hidden="1" customHeight="1" outlineLevel="1">
      <c r="A486" s="435"/>
      <c r="B486" s="436" t="s">
        <v>1828</v>
      </c>
      <c r="C486" s="436"/>
      <c r="D486" s="435" t="s">
        <v>1732</v>
      </c>
      <c r="E486" s="435" t="s">
        <v>1773</v>
      </c>
      <c r="F486" s="435" t="s">
        <v>1826</v>
      </c>
      <c r="G486" s="435">
        <v>2020</v>
      </c>
      <c r="H486" s="435"/>
      <c r="I486" s="437">
        <f t="shared" si="156"/>
        <v>149.47368421052633</v>
      </c>
      <c r="J486" s="437">
        <v>142</v>
      </c>
      <c r="K486" s="437"/>
      <c r="L486" s="437"/>
      <c r="M486" s="437">
        <f t="shared" si="157"/>
        <v>7.4736842105263293</v>
      </c>
      <c r="N486" s="495"/>
      <c r="O486" s="437">
        <f t="shared" si="158"/>
        <v>0</v>
      </c>
      <c r="P486" s="437"/>
      <c r="Q486" s="495"/>
      <c r="R486" s="437"/>
      <c r="S486" s="437"/>
      <c r="T486" s="437"/>
      <c r="U486" s="437"/>
      <c r="V486" s="437"/>
      <c r="W486" s="437"/>
      <c r="X486" s="437"/>
      <c r="Y486" s="437"/>
      <c r="Z486" s="437">
        <v>149.47368421052633</v>
      </c>
      <c r="AA486" s="437">
        <v>142</v>
      </c>
      <c r="AB486" s="437"/>
      <c r="AC486" s="437"/>
      <c r="AD486" s="437"/>
      <c r="AE486" s="437">
        <v>7.4736842105263293</v>
      </c>
      <c r="AF486" s="437">
        <f t="shared" si="150"/>
        <v>149.67368421052632</v>
      </c>
      <c r="AG486" s="437">
        <f>142+0.2</f>
        <v>142.19999999999999</v>
      </c>
      <c r="AH486" s="437"/>
      <c r="AI486" s="437"/>
      <c r="AJ486" s="437"/>
      <c r="AK486" s="437">
        <v>7.4736842105263293</v>
      </c>
      <c r="AL486" s="438"/>
      <c r="AM486" s="429"/>
      <c r="AS486" s="331">
        <f t="shared" si="151"/>
        <v>-0.19999999999998863</v>
      </c>
      <c r="AT486" s="331">
        <f t="shared" si="152"/>
        <v>142.19999999999999</v>
      </c>
      <c r="AU486" s="331">
        <f t="shared" si="153"/>
        <v>0</v>
      </c>
      <c r="AV486" s="331">
        <f t="shared" si="154"/>
        <v>-0.19999999999998863</v>
      </c>
      <c r="AW486" s="331">
        <f t="shared" si="155"/>
        <v>-0.19999999999998863</v>
      </c>
    </row>
    <row r="487" spans="1:49" s="365" customFormat="1" ht="30" customHeight="1" collapsed="1">
      <c r="A487" s="425" t="s">
        <v>1944</v>
      </c>
      <c r="B487" s="426" t="s">
        <v>2199</v>
      </c>
      <c r="C487" s="426"/>
      <c r="D487" s="425"/>
      <c r="E487" s="425"/>
      <c r="F487" s="425"/>
      <c r="G487" s="425"/>
      <c r="H487" s="425"/>
      <c r="I487" s="427">
        <f t="shared" ref="I487:M488" si="159">I488</f>
        <v>16357.296639999999</v>
      </c>
      <c r="J487" s="427">
        <f t="shared" si="159"/>
        <v>14224.293958999997</v>
      </c>
      <c r="K487" s="509">
        <f t="shared" si="159"/>
        <v>0</v>
      </c>
      <c r="L487" s="427">
        <f t="shared" si="159"/>
        <v>826</v>
      </c>
      <c r="M487" s="427">
        <f t="shared" si="159"/>
        <v>1307.0026809999999</v>
      </c>
      <c r="N487" s="495"/>
      <c r="O487" s="427">
        <f>O488</f>
        <v>11332</v>
      </c>
      <c r="P487" s="427">
        <f>P488</f>
        <v>9892</v>
      </c>
      <c r="Q487" s="495"/>
      <c r="R487" s="427">
        <f t="shared" ref="R487:AC488" si="160">R488</f>
        <v>378</v>
      </c>
      <c r="S487" s="427">
        <f t="shared" si="160"/>
        <v>1062</v>
      </c>
      <c r="T487" s="427">
        <f t="shared" si="160"/>
        <v>0</v>
      </c>
      <c r="U487" s="427">
        <f t="shared" si="160"/>
        <v>0</v>
      </c>
      <c r="V487" s="427">
        <f t="shared" si="160"/>
        <v>0</v>
      </c>
      <c r="W487" s="509">
        <f t="shared" si="160"/>
        <v>0</v>
      </c>
      <c r="X487" s="509">
        <f t="shared" si="160"/>
        <v>0</v>
      </c>
      <c r="Y487" s="509">
        <f t="shared" si="160"/>
        <v>0</v>
      </c>
      <c r="Z487" s="427">
        <f t="shared" si="160"/>
        <v>16357.296639999999</v>
      </c>
      <c r="AA487" s="427">
        <f t="shared" si="160"/>
        <v>14224.293958999997</v>
      </c>
      <c r="AB487" s="427">
        <f t="shared" si="160"/>
        <v>0</v>
      </c>
      <c r="AC487" s="427">
        <f t="shared" si="160"/>
        <v>826</v>
      </c>
      <c r="AD487" s="427"/>
      <c r="AE487" s="427">
        <f t="shared" ref="AE487:AI488" si="161">AE488</f>
        <v>1307.330911</v>
      </c>
      <c r="AF487" s="427">
        <f t="shared" si="161"/>
        <v>15422.661877999999</v>
      </c>
      <c r="AG487" s="427">
        <f t="shared" si="161"/>
        <v>13344.999999999998</v>
      </c>
      <c r="AH487" s="392">
        <f t="shared" si="161"/>
        <v>0</v>
      </c>
      <c r="AI487" s="427">
        <f t="shared" si="161"/>
        <v>826</v>
      </c>
      <c r="AJ487" s="427"/>
      <c r="AK487" s="427">
        <f>AK488</f>
        <v>1251.6618779999999</v>
      </c>
      <c r="AL487" s="428"/>
      <c r="AM487" s="429"/>
      <c r="AS487" s="331">
        <f t="shared" si="151"/>
        <v>934.63476199999968</v>
      </c>
      <c r="AT487" s="331">
        <f t="shared" si="152"/>
        <v>13345</v>
      </c>
      <c r="AU487" s="331">
        <f t="shared" si="153"/>
        <v>0</v>
      </c>
      <c r="AV487" s="331">
        <f t="shared" si="154"/>
        <v>879.29395899999872</v>
      </c>
      <c r="AW487" s="331">
        <f t="shared" si="155"/>
        <v>934.63476199999968</v>
      </c>
    </row>
    <row r="488" spans="1:49" s="365" customFormat="1" ht="30" hidden="1" customHeight="1" outlineLevel="1">
      <c r="A488" s="430" t="s">
        <v>1909</v>
      </c>
      <c r="B488" s="431" t="s">
        <v>2361</v>
      </c>
      <c r="C488" s="431"/>
      <c r="D488" s="430"/>
      <c r="E488" s="430"/>
      <c r="F488" s="430"/>
      <c r="G488" s="430"/>
      <c r="H488" s="430"/>
      <c r="I488" s="432">
        <f t="shared" si="159"/>
        <v>16357.296639999999</v>
      </c>
      <c r="J488" s="432">
        <f t="shared" si="159"/>
        <v>14224.293958999997</v>
      </c>
      <c r="K488" s="432">
        <f t="shared" si="159"/>
        <v>0</v>
      </c>
      <c r="L488" s="432">
        <f t="shared" si="159"/>
        <v>826</v>
      </c>
      <c r="M488" s="432">
        <f t="shared" si="159"/>
        <v>1307.0026809999999</v>
      </c>
      <c r="N488" s="495"/>
      <c r="O488" s="432">
        <f>O489</f>
        <v>11332</v>
      </c>
      <c r="P488" s="432">
        <f>P489</f>
        <v>9892</v>
      </c>
      <c r="Q488" s="495"/>
      <c r="R488" s="432">
        <f t="shared" si="160"/>
        <v>378</v>
      </c>
      <c r="S488" s="432">
        <f t="shared" si="160"/>
        <v>1062</v>
      </c>
      <c r="T488" s="432">
        <f t="shared" si="160"/>
        <v>0</v>
      </c>
      <c r="U488" s="432">
        <f t="shared" si="160"/>
        <v>0</v>
      </c>
      <c r="V488" s="432">
        <f t="shared" si="160"/>
        <v>0</v>
      </c>
      <c r="W488" s="432">
        <f t="shared" si="160"/>
        <v>0</v>
      </c>
      <c r="X488" s="432">
        <f t="shared" si="160"/>
        <v>0</v>
      </c>
      <c r="Y488" s="432">
        <f t="shared" si="160"/>
        <v>0</v>
      </c>
      <c r="Z488" s="432">
        <f t="shared" si="160"/>
        <v>16357.296639999999</v>
      </c>
      <c r="AA488" s="432">
        <f t="shared" si="160"/>
        <v>14224.293958999997</v>
      </c>
      <c r="AB488" s="432">
        <f t="shared" si="160"/>
        <v>0</v>
      </c>
      <c r="AC488" s="432">
        <f t="shared" si="160"/>
        <v>826</v>
      </c>
      <c r="AD488" s="432"/>
      <c r="AE488" s="432">
        <f t="shared" si="161"/>
        <v>1307.330911</v>
      </c>
      <c r="AF488" s="432">
        <f t="shared" si="161"/>
        <v>15422.661877999999</v>
      </c>
      <c r="AG488" s="432">
        <f t="shared" si="161"/>
        <v>13344.999999999998</v>
      </c>
      <c r="AH488" s="432">
        <f t="shared" si="161"/>
        <v>0</v>
      </c>
      <c r="AI488" s="432">
        <f t="shared" si="161"/>
        <v>826</v>
      </c>
      <c r="AJ488" s="432"/>
      <c r="AK488" s="432">
        <f>AK489</f>
        <v>1251.6618779999999</v>
      </c>
      <c r="AL488" s="433"/>
      <c r="AM488" s="429"/>
      <c r="AS488" s="331">
        <f t="shared" si="151"/>
        <v>934.63476199999968</v>
      </c>
      <c r="AT488" s="331">
        <f t="shared" si="152"/>
        <v>13345</v>
      </c>
      <c r="AU488" s="331">
        <f t="shared" si="153"/>
        <v>0</v>
      </c>
      <c r="AV488" s="331">
        <f t="shared" si="154"/>
        <v>879.29395899999872</v>
      </c>
      <c r="AW488" s="331">
        <f t="shared" si="155"/>
        <v>934.63476199999968</v>
      </c>
    </row>
    <row r="489" spans="1:49" s="365" customFormat="1" ht="30" hidden="1" customHeight="1" outlineLevel="1">
      <c r="A489" s="430"/>
      <c r="B489" s="431" t="s">
        <v>1493</v>
      </c>
      <c r="C489" s="431"/>
      <c r="D489" s="430"/>
      <c r="E489" s="430"/>
      <c r="F489" s="430"/>
      <c r="G489" s="430"/>
      <c r="H489" s="430"/>
      <c r="I489" s="432">
        <f>SUM(I490:I577)</f>
        <v>16357.296639999999</v>
      </c>
      <c r="J489" s="432">
        <f>SUM(J490:J577)</f>
        <v>14224.293958999997</v>
      </c>
      <c r="K489" s="432">
        <f>SUM(K490:K577)</f>
        <v>0</v>
      </c>
      <c r="L489" s="432">
        <f>SUM(L490:L577)</f>
        <v>826</v>
      </c>
      <c r="M489" s="432">
        <f>SUM(M490:M577)</f>
        <v>1307.0026809999999</v>
      </c>
      <c r="N489" s="495"/>
      <c r="O489" s="432">
        <f>SUM(O490:O577)</f>
        <v>11332</v>
      </c>
      <c r="P489" s="432">
        <f>SUM(P490:P577)</f>
        <v>9892</v>
      </c>
      <c r="Q489" s="495"/>
      <c r="R489" s="432">
        <f t="shared" ref="R489:AC489" si="162">SUM(R490:R577)</f>
        <v>378</v>
      </c>
      <c r="S489" s="432">
        <f t="shared" si="162"/>
        <v>1062</v>
      </c>
      <c r="T489" s="432">
        <f t="shared" si="162"/>
        <v>0</v>
      </c>
      <c r="U489" s="432">
        <f t="shared" si="162"/>
        <v>0</v>
      </c>
      <c r="V489" s="432">
        <f t="shared" si="162"/>
        <v>0</v>
      </c>
      <c r="W489" s="432">
        <f t="shared" si="162"/>
        <v>0</v>
      </c>
      <c r="X489" s="432">
        <f t="shared" si="162"/>
        <v>0</v>
      </c>
      <c r="Y489" s="432">
        <f t="shared" si="162"/>
        <v>0</v>
      </c>
      <c r="Z489" s="432">
        <f t="shared" si="162"/>
        <v>16357.296639999999</v>
      </c>
      <c r="AA489" s="432">
        <f t="shared" si="162"/>
        <v>14224.293958999997</v>
      </c>
      <c r="AB489" s="432">
        <f t="shared" si="162"/>
        <v>0</v>
      </c>
      <c r="AC489" s="432">
        <f t="shared" si="162"/>
        <v>826</v>
      </c>
      <c r="AD489" s="432"/>
      <c r="AE489" s="432">
        <f>SUM(AE490:AE577)</f>
        <v>1307.330911</v>
      </c>
      <c r="AF489" s="432">
        <f>SUM(AF490:AF577)</f>
        <v>15422.661877999999</v>
      </c>
      <c r="AG489" s="432">
        <f>SUM(AG490:AG577)</f>
        <v>13344.999999999998</v>
      </c>
      <c r="AH489" s="432">
        <f>SUM(AH490:AH577)</f>
        <v>0</v>
      </c>
      <c r="AI489" s="432">
        <f>SUM(AI490:AI577)</f>
        <v>826</v>
      </c>
      <c r="AJ489" s="432"/>
      <c r="AK489" s="432">
        <f>SUM(AK490:AK577)</f>
        <v>1251.6618779999999</v>
      </c>
      <c r="AL489" s="433"/>
      <c r="AM489" s="429"/>
      <c r="AS489" s="331">
        <f t="shared" si="151"/>
        <v>934.63476199999968</v>
      </c>
      <c r="AT489" s="331">
        <f t="shared" si="152"/>
        <v>13345</v>
      </c>
      <c r="AU489" s="331">
        <f t="shared" si="153"/>
        <v>0</v>
      </c>
      <c r="AV489" s="331">
        <f t="shared" si="154"/>
        <v>879.29395899999872</v>
      </c>
      <c r="AW489" s="331">
        <f t="shared" si="155"/>
        <v>934.63476199999968</v>
      </c>
    </row>
    <row r="490" spans="1:49" s="365" customFormat="1" ht="30" hidden="1" customHeight="1" outlineLevel="1">
      <c r="A490" s="435"/>
      <c r="B490" s="436" t="s">
        <v>1829</v>
      </c>
      <c r="C490" s="436">
        <v>7594489</v>
      </c>
      <c r="D490" s="435" t="s">
        <v>1830</v>
      </c>
      <c r="E490" s="435" t="s">
        <v>1831</v>
      </c>
      <c r="F490" s="435" t="s">
        <v>1832</v>
      </c>
      <c r="G490" s="435" t="s">
        <v>3023</v>
      </c>
      <c r="H490" s="435" t="s">
        <v>1833</v>
      </c>
      <c r="I490" s="437">
        <v>249.83371</v>
      </c>
      <c r="J490" s="437">
        <v>249.83371</v>
      </c>
      <c r="K490" s="437">
        <v>0</v>
      </c>
      <c r="L490" s="437">
        <v>0</v>
      </c>
      <c r="M490" s="437">
        <v>0</v>
      </c>
      <c r="N490" s="495"/>
      <c r="O490" s="437">
        <f t="shared" ref="O490:O521" si="163">SUM(P490:S490)</f>
        <v>275</v>
      </c>
      <c r="P490" s="437">
        <v>250</v>
      </c>
      <c r="Q490" s="495"/>
      <c r="R490" s="437"/>
      <c r="S490" s="437">
        <v>25</v>
      </c>
      <c r="T490" s="437">
        <v>0</v>
      </c>
      <c r="U490" s="437"/>
      <c r="V490" s="437"/>
      <c r="W490" s="437">
        <v>0</v>
      </c>
      <c r="X490" s="437"/>
      <c r="Y490" s="437"/>
      <c r="Z490" s="437">
        <v>249.83371</v>
      </c>
      <c r="AA490" s="437">
        <v>249.83371</v>
      </c>
      <c r="AB490" s="437">
        <v>0</v>
      </c>
      <c r="AC490" s="437">
        <v>0</v>
      </c>
      <c r="AD490" s="437"/>
      <c r="AE490" s="437">
        <v>0</v>
      </c>
      <c r="AF490" s="437">
        <v>250</v>
      </c>
      <c r="AG490" s="437">
        <v>250</v>
      </c>
      <c r="AH490" s="437">
        <v>0</v>
      </c>
      <c r="AI490" s="437">
        <v>0</v>
      </c>
      <c r="AJ490" s="437"/>
      <c r="AK490" s="437">
        <v>0</v>
      </c>
      <c r="AL490" s="438"/>
      <c r="AM490" s="429"/>
      <c r="AS490" s="331">
        <f t="shared" si="151"/>
        <v>-0.1662900000000036</v>
      </c>
      <c r="AT490" s="331">
        <f t="shared" si="152"/>
        <v>250</v>
      </c>
      <c r="AU490" s="331">
        <f t="shared" si="153"/>
        <v>0</v>
      </c>
      <c r="AV490" s="331">
        <f t="shared" si="154"/>
        <v>-0.1662900000000036</v>
      </c>
      <c r="AW490" s="331">
        <f t="shared" si="155"/>
        <v>-0.1662900000000036</v>
      </c>
    </row>
    <row r="491" spans="1:49" s="365" customFormat="1" ht="30" hidden="1" customHeight="1" outlineLevel="1">
      <c r="A491" s="435"/>
      <c r="B491" s="436" t="s">
        <v>1834</v>
      </c>
      <c r="C491" s="436">
        <v>7594493</v>
      </c>
      <c r="D491" s="435" t="s">
        <v>1830</v>
      </c>
      <c r="E491" s="435" t="s">
        <v>1831</v>
      </c>
      <c r="F491" s="435" t="s">
        <v>1835</v>
      </c>
      <c r="G491" s="435" t="s">
        <v>3023</v>
      </c>
      <c r="H491" s="435" t="s">
        <v>1836</v>
      </c>
      <c r="I491" s="437">
        <v>279.56869799999998</v>
      </c>
      <c r="J491" s="437">
        <v>260.01611299999996</v>
      </c>
      <c r="K491" s="437">
        <v>0</v>
      </c>
      <c r="L491" s="437">
        <v>0</v>
      </c>
      <c r="M491" s="437">
        <v>19.552585000000001</v>
      </c>
      <c r="N491" s="495"/>
      <c r="O491" s="437">
        <f t="shared" si="163"/>
        <v>286</v>
      </c>
      <c r="P491" s="437">
        <v>260</v>
      </c>
      <c r="Q491" s="495"/>
      <c r="R491" s="437"/>
      <c r="S491" s="437">
        <v>26</v>
      </c>
      <c r="T491" s="437">
        <v>0</v>
      </c>
      <c r="U491" s="437"/>
      <c r="V491" s="437"/>
      <c r="W491" s="437">
        <v>0</v>
      </c>
      <c r="X491" s="437"/>
      <c r="Y491" s="437"/>
      <c r="Z491" s="437">
        <v>279.56869799999998</v>
      </c>
      <c r="AA491" s="437">
        <v>260.01611299999996</v>
      </c>
      <c r="AB491" s="437">
        <v>0</v>
      </c>
      <c r="AC491" s="437">
        <v>0</v>
      </c>
      <c r="AD491" s="437"/>
      <c r="AE491" s="437">
        <v>19.568697999999983</v>
      </c>
      <c r="AF491" s="437">
        <v>279.56869799999998</v>
      </c>
      <c r="AG491" s="437">
        <v>260</v>
      </c>
      <c r="AH491" s="437">
        <v>0</v>
      </c>
      <c r="AI491" s="437">
        <v>0</v>
      </c>
      <c r="AJ491" s="437"/>
      <c r="AK491" s="437">
        <v>19.568697999999983</v>
      </c>
      <c r="AL491" s="438" t="s">
        <v>2862</v>
      </c>
      <c r="AM491" s="429"/>
      <c r="AS491" s="331">
        <f t="shared" si="151"/>
        <v>0</v>
      </c>
      <c r="AT491" s="331">
        <f t="shared" si="152"/>
        <v>260</v>
      </c>
      <c r="AU491" s="331">
        <f t="shared" si="153"/>
        <v>0</v>
      </c>
      <c r="AV491" s="331">
        <f t="shared" si="154"/>
        <v>1.611299999996163E-2</v>
      </c>
      <c r="AW491" s="331">
        <f t="shared" si="155"/>
        <v>0</v>
      </c>
    </row>
    <row r="492" spans="1:49" s="365" customFormat="1" ht="30" hidden="1" customHeight="1" outlineLevel="1">
      <c r="A492" s="435"/>
      <c r="B492" s="436" t="s">
        <v>1837</v>
      </c>
      <c r="C492" s="436">
        <v>7594491</v>
      </c>
      <c r="D492" s="435" t="s">
        <v>1830</v>
      </c>
      <c r="E492" s="435" t="s">
        <v>1831</v>
      </c>
      <c r="F492" s="435" t="s">
        <v>1838</v>
      </c>
      <c r="G492" s="435" t="s">
        <v>3023</v>
      </c>
      <c r="H492" s="435" t="s">
        <v>1839</v>
      </c>
      <c r="I492" s="437">
        <v>250.36500000000001</v>
      </c>
      <c r="J492" s="437">
        <v>233.03932800000001</v>
      </c>
      <c r="K492" s="437">
        <v>0</v>
      </c>
      <c r="L492" s="437">
        <v>0</v>
      </c>
      <c r="M492" s="437">
        <v>17.325672000000001</v>
      </c>
      <c r="N492" s="495"/>
      <c r="O492" s="437">
        <f t="shared" si="163"/>
        <v>256</v>
      </c>
      <c r="P492" s="437">
        <v>233</v>
      </c>
      <c r="Q492" s="495"/>
      <c r="R492" s="437"/>
      <c r="S492" s="437">
        <v>23</v>
      </c>
      <c r="T492" s="437">
        <v>0</v>
      </c>
      <c r="U492" s="437"/>
      <c r="V492" s="437"/>
      <c r="W492" s="437">
        <v>0</v>
      </c>
      <c r="X492" s="437"/>
      <c r="Y492" s="437"/>
      <c r="Z492" s="437">
        <v>250.36500000000001</v>
      </c>
      <c r="AA492" s="437">
        <v>233.03932800000001</v>
      </c>
      <c r="AB492" s="437">
        <v>0</v>
      </c>
      <c r="AC492" s="437">
        <v>0</v>
      </c>
      <c r="AD492" s="437"/>
      <c r="AE492" s="437">
        <v>17.365000000000009</v>
      </c>
      <c r="AF492" s="437">
        <v>250.36500000000001</v>
      </c>
      <c r="AG492" s="437">
        <v>233</v>
      </c>
      <c r="AH492" s="437">
        <v>0</v>
      </c>
      <c r="AI492" s="437">
        <v>0</v>
      </c>
      <c r="AJ492" s="437"/>
      <c r="AK492" s="437">
        <v>17.365000000000009</v>
      </c>
      <c r="AL492" s="438" t="s">
        <v>2862</v>
      </c>
      <c r="AM492" s="429"/>
      <c r="AS492" s="331">
        <f t="shared" si="151"/>
        <v>0</v>
      </c>
      <c r="AT492" s="331">
        <f t="shared" si="152"/>
        <v>233</v>
      </c>
      <c r="AU492" s="331">
        <f t="shared" si="153"/>
        <v>0</v>
      </c>
      <c r="AV492" s="331">
        <f t="shared" si="154"/>
        <v>3.9328000000011798E-2</v>
      </c>
      <c r="AW492" s="331">
        <f t="shared" si="155"/>
        <v>0</v>
      </c>
    </row>
    <row r="493" spans="1:49" s="365" customFormat="1" ht="30" hidden="1" customHeight="1" outlineLevel="1">
      <c r="A493" s="435"/>
      <c r="B493" s="436" t="s">
        <v>1840</v>
      </c>
      <c r="C493" s="436">
        <v>7594488</v>
      </c>
      <c r="D493" s="435" t="s">
        <v>1841</v>
      </c>
      <c r="E493" s="435" t="s">
        <v>1842</v>
      </c>
      <c r="F493" s="435" t="s">
        <v>1843</v>
      </c>
      <c r="G493" s="435" t="s">
        <v>3023</v>
      </c>
      <c r="H493" s="435" t="s">
        <v>1844</v>
      </c>
      <c r="I493" s="437">
        <v>189.970167</v>
      </c>
      <c r="J493" s="437">
        <v>172.97547600000001</v>
      </c>
      <c r="K493" s="437">
        <v>0</v>
      </c>
      <c r="L493" s="437">
        <v>0</v>
      </c>
      <c r="M493" s="437">
        <v>16.994691</v>
      </c>
      <c r="N493" s="495"/>
      <c r="O493" s="437">
        <f t="shared" si="163"/>
        <v>190</v>
      </c>
      <c r="P493" s="437">
        <v>173</v>
      </c>
      <c r="Q493" s="495"/>
      <c r="R493" s="437"/>
      <c r="S493" s="437">
        <v>17</v>
      </c>
      <c r="T493" s="437">
        <v>0</v>
      </c>
      <c r="U493" s="437"/>
      <c r="V493" s="437"/>
      <c r="W493" s="437">
        <v>0</v>
      </c>
      <c r="X493" s="437"/>
      <c r="Y493" s="437"/>
      <c r="Z493" s="437">
        <v>189.970167</v>
      </c>
      <c r="AA493" s="437">
        <v>172.97547600000001</v>
      </c>
      <c r="AB493" s="437">
        <v>0</v>
      </c>
      <c r="AC493" s="437">
        <v>0</v>
      </c>
      <c r="AD493" s="437"/>
      <c r="AE493" s="437">
        <v>16.970167000000004</v>
      </c>
      <c r="AF493" s="437">
        <v>189.970167</v>
      </c>
      <c r="AG493" s="437">
        <v>173</v>
      </c>
      <c r="AH493" s="437">
        <v>0</v>
      </c>
      <c r="AI493" s="437">
        <v>0</v>
      </c>
      <c r="AJ493" s="437"/>
      <c r="AK493" s="437">
        <v>16.970167000000004</v>
      </c>
      <c r="AL493" s="438"/>
      <c r="AM493" s="429"/>
      <c r="AS493" s="331">
        <f t="shared" si="151"/>
        <v>0</v>
      </c>
      <c r="AT493" s="331">
        <f t="shared" si="152"/>
        <v>173</v>
      </c>
      <c r="AU493" s="331">
        <f t="shared" si="153"/>
        <v>0</v>
      </c>
      <c r="AV493" s="331">
        <f t="shared" si="154"/>
        <v>-2.4523999999985335E-2</v>
      </c>
      <c r="AW493" s="331">
        <f t="shared" si="155"/>
        <v>0</v>
      </c>
    </row>
    <row r="494" spans="1:49" s="365" customFormat="1" ht="30" hidden="1" customHeight="1" outlineLevel="1">
      <c r="A494" s="435"/>
      <c r="B494" s="436" t="s">
        <v>1845</v>
      </c>
      <c r="C494" s="436">
        <v>7592879</v>
      </c>
      <c r="D494" s="435" t="s">
        <v>1846</v>
      </c>
      <c r="E494" s="435" t="s">
        <v>1847</v>
      </c>
      <c r="F494" s="435" t="s">
        <v>1848</v>
      </c>
      <c r="G494" s="435" t="s">
        <v>3023</v>
      </c>
      <c r="H494" s="435" t="s">
        <v>1849</v>
      </c>
      <c r="I494" s="437">
        <v>132.542517</v>
      </c>
      <c r="J494" s="437">
        <v>132.542517</v>
      </c>
      <c r="K494" s="437">
        <v>0</v>
      </c>
      <c r="L494" s="437">
        <v>0</v>
      </c>
      <c r="M494" s="437">
        <v>0</v>
      </c>
      <c r="N494" s="495"/>
      <c r="O494" s="437">
        <f t="shared" si="163"/>
        <v>146</v>
      </c>
      <c r="P494" s="437">
        <v>133</v>
      </c>
      <c r="Q494" s="495"/>
      <c r="R494" s="437"/>
      <c r="S494" s="437">
        <v>13</v>
      </c>
      <c r="T494" s="437">
        <v>0</v>
      </c>
      <c r="U494" s="437"/>
      <c r="V494" s="437"/>
      <c r="W494" s="437">
        <v>0</v>
      </c>
      <c r="X494" s="437"/>
      <c r="Y494" s="437"/>
      <c r="Z494" s="437">
        <v>132.542517</v>
      </c>
      <c r="AA494" s="437">
        <v>132.542517</v>
      </c>
      <c r="AB494" s="437">
        <v>0</v>
      </c>
      <c r="AC494" s="437">
        <v>0</v>
      </c>
      <c r="AD494" s="437"/>
      <c r="AE494" s="437">
        <v>0</v>
      </c>
      <c r="AF494" s="437">
        <v>133</v>
      </c>
      <c r="AG494" s="437">
        <v>133</v>
      </c>
      <c r="AH494" s="437">
        <v>0</v>
      </c>
      <c r="AI494" s="437">
        <v>0</v>
      </c>
      <c r="AJ494" s="437"/>
      <c r="AK494" s="437">
        <v>0</v>
      </c>
      <c r="AL494" s="438"/>
      <c r="AM494" s="429"/>
      <c r="AS494" s="331">
        <f t="shared" si="151"/>
        <v>-0.45748299999999631</v>
      </c>
      <c r="AT494" s="331">
        <f t="shared" si="152"/>
        <v>133</v>
      </c>
      <c r="AU494" s="331">
        <f t="shared" si="153"/>
        <v>0</v>
      </c>
      <c r="AV494" s="331">
        <f t="shared" si="154"/>
        <v>-0.45748299999999631</v>
      </c>
      <c r="AW494" s="331">
        <f t="shared" si="155"/>
        <v>-0.45748299999999631</v>
      </c>
    </row>
    <row r="495" spans="1:49" s="365" customFormat="1" ht="30" hidden="1" customHeight="1" outlineLevel="1">
      <c r="A495" s="435"/>
      <c r="B495" s="436" t="s">
        <v>1850</v>
      </c>
      <c r="C495" s="436">
        <v>7592876</v>
      </c>
      <c r="D495" s="435" t="s">
        <v>1846</v>
      </c>
      <c r="E495" s="435" t="s">
        <v>1847</v>
      </c>
      <c r="F495" s="435" t="s">
        <v>1851</v>
      </c>
      <c r="G495" s="435" t="s">
        <v>3023</v>
      </c>
      <c r="H495" s="435" t="s">
        <v>1852</v>
      </c>
      <c r="I495" s="437">
        <v>43.793965999999998</v>
      </c>
      <c r="J495" s="437">
        <v>40.04974</v>
      </c>
      <c r="K495" s="437">
        <v>0</v>
      </c>
      <c r="L495" s="437">
        <v>0</v>
      </c>
      <c r="M495" s="437">
        <v>3.7442259999999998</v>
      </c>
      <c r="N495" s="495"/>
      <c r="O495" s="437">
        <f t="shared" si="163"/>
        <v>44</v>
      </c>
      <c r="P495" s="437">
        <v>40</v>
      </c>
      <c r="Q495" s="495"/>
      <c r="R495" s="437"/>
      <c r="S495" s="437">
        <v>4</v>
      </c>
      <c r="T495" s="437">
        <v>0</v>
      </c>
      <c r="U495" s="437"/>
      <c r="V495" s="437"/>
      <c r="W495" s="437">
        <v>0</v>
      </c>
      <c r="X495" s="437"/>
      <c r="Y495" s="437"/>
      <c r="Z495" s="437">
        <v>43.793965999999998</v>
      </c>
      <c r="AA495" s="437">
        <v>40.04974</v>
      </c>
      <c r="AB495" s="437">
        <v>0</v>
      </c>
      <c r="AC495" s="437">
        <v>0</v>
      </c>
      <c r="AD495" s="437"/>
      <c r="AE495" s="437">
        <v>3.7939659999999975</v>
      </c>
      <c r="AF495" s="437">
        <v>43.793965999999998</v>
      </c>
      <c r="AG495" s="437">
        <v>40</v>
      </c>
      <c r="AH495" s="437">
        <v>0</v>
      </c>
      <c r="AI495" s="437">
        <v>0</v>
      </c>
      <c r="AJ495" s="437"/>
      <c r="AK495" s="437">
        <v>3.7939659999999975</v>
      </c>
      <c r="AL495" s="438"/>
      <c r="AM495" s="429"/>
      <c r="AS495" s="331">
        <f t="shared" si="151"/>
        <v>0</v>
      </c>
      <c r="AT495" s="331">
        <f t="shared" si="152"/>
        <v>40</v>
      </c>
      <c r="AU495" s="331">
        <f t="shared" si="153"/>
        <v>0</v>
      </c>
      <c r="AV495" s="331">
        <f t="shared" si="154"/>
        <v>4.9739999999999895E-2</v>
      </c>
      <c r="AW495" s="331">
        <f t="shared" si="155"/>
        <v>0</v>
      </c>
    </row>
    <row r="496" spans="1:49" s="365" customFormat="1" ht="30" hidden="1" customHeight="1" outlineLevel="1">
      <c r="A496" s="435"/>
      <c r="B496" s="436" t="s">
        <v>1853</v>
      </c>
      <c r="C496" s="436">
        <v>7592881</v>
      </c>
      <c r="D496" s="435" t="s">
        <v>1846</v>
      </c>
      <c r="E496" s="435" t="s">
        <v>1847</v>
      </c>
      <c r="F496" s="435" t="s">
        <v>1854</v>
      </c>
      <c r="G496" s="435" t="s">
        <v>3023</v>
      </c>
      <c r="H496" s="435" t="s">
        <v>1855</v>
      </c>
      <c r="I496" s="437">
        <v>113.438993</v>
      </c>
      <c r="J496" s="437">
        <v>113.438993</v>
      </c>
      <c r="K496" s="437">
        <v>0</v>
      </c>
      <c r="L496" s="437">
        <v>0</v>
      </c>
      <c r="M496" s="437">
        <v>0</v>
      </c>
      <c r="N496" s="495"/>
      <c r="O496" s="437">
        <f t="shared" si="163"/>
        <v>124</v>
      </c>
      <c r="P496" s="437">
        <v>113</v>
      </c>
      <c r="Q496" s="495"/>
      <c r="R496" s="437"/>
      <c r="S496" s="437">
        <v>11</v>
      </c>
      <c r="T496" s="437">
        <v>0</v>
      </c>
      <c r="U496" s="437"/>
      <c r="V496" s="437"/>
      <c r="W496" s="437">
        <v>0</v>
      </c>
      <c r="X496" s="437"/>
      <c r="Y496" s="437"/>
      <c r="Z496" s="437">
        <v>113.438993</v>
      </c>
      <c r="AA496" s="437">
        <v>113.438993</v>
      </c>
      <c r="AB496" s="437">
        <v>0</v>
      </c>
      <c r="AC496" s="437">
        <v>0</v>
      </c>
      <c r="AD496" s="437"/>
      <c r="AE496" s="437">
        <v>0</v>
      </c>
      <c r="AF496" s="437">
        <v>113</v>
      </c>
      <c r="AG496" s="437">
        <v>113</v>
      </c>
      <c r="AH496" s="437">
        <v>0</v>
      </c>
      <c r="AI496" s="437">
        <v>0</v>
      </c>
      <c r="AJ496" s="437"/>
      <c r="AK496" s="437">
        <v>0</v>
      </c>
      <c r="AL496" s="438"/>
      <c r="AM496" s="429"/>
      <c r="AS496" s="331">
        <f t="shared" si="151"/>
        <v>0.43899299999999641</v>
      </c>
      <c r="AT496" s="331">
        <f t="shared" si="152"/>
        <v>113</v>
      </c>
      <c r="AU496" s="331">
        <f t="shared" si="153"/>
        <v>0</v>
      </c>
      <c r="AV496" s="331">
        <f t="shared" si="154"/>
        <v>0.43899299999999641</v>
      </c>
      <c r="AW496" s="331">
        <f t="shared" si="155"/>
        <v>0.43899299999999641</v>
      </c>
    </row>
    <row r="497" spans="1:49" s="365" customFormat="1" ht="30" hidden="1" customHeight="1" outlineLevel="1">
      <c r="A497" s="435"/>
      <c r="B497" s="436" t="s">
        <v>1856</v>
      </c>
      <c r="C497" s="436">
        <v>7592873</v>
      </c>
      <c r="D497" s="435" t="s">
        <v>1846</v>
      </c>
      <c r="E497" s="435" t="s">
        <v>1847</v>
      </c>
      <c r="F497" s="435" t="s">
        <v>1857</v>
      </c>
      <c r="G497" s="435" t="s">
        <v>3023</v>
      </c>
      <c r="H497" s="435" t="s">
        <v>1858</v>
      </c>
      <c r="I497" s="437">
        <v>49.269761000000003</v>
      </c>
      <c r="J497" s="437">
        <v>45.059107000000004</v>
      </c>
      <c r="K497" s="437">
        <v>0</v>
      </c>
      <c r="L497" s="437">
        <v>0</v>
      </c>
      <c r="M497" s="437">
        <v>4.2106539999999999</v>
      </c>
      <c r="N497" s="495"/>
      <c r="O497" s="437">
        <f t="shared" si="163"/>
        <v>50</v>
      </c>
      <c r="P497" s="437">
        <v>45</v>
      </c>
      <c r="Q497" s="495"/>
      <c r="R497" s="437"/>
      <c r="S497" s="437">
        <v>5</v>
      </c>
      <c r="T497" s="437">
        <v>0</v>
      </c>
      <c r="U497" s="437"/>
      <c r="V497" s="437"/>
      <c r="W497" s="437">
        <v>0</v>
      </c>
      <c r="X497" s="437"/>
      <c r="Y497" s="437"/>
      <c r="Z497" s="437">
        <v>49.269761000000003</v>
      </c>
      <c r="AA497" s="437">
        <v>45.059107000000004</v>
      </c>
      <c r="AB497" s="437">
        <v>0</v>
      </c>
      <c r="AC497" s="437">
        <v>0</v>
      </c>
      <c r="AD497" s="437"/>
      <c r="AE497" s="437">
        <v>4.2697610000000026</v>
      </c>
      <c r="AF497" s="437">
        <v>49.269761000000003</v>
      </c>
      <c r="AG497" s="437">
        <v>45</v>
      </c>
      <c r="AH497" s="437">
        <v>0</v>
      </c>
      <c r="AI497" s="437">
        <v>0</v>
      </c>
      <c r="AJ497" s="437"/>
      <c r="AK497" s="437">
        <v>4.2697610000000026</v>
      </c>
      <c r="AL497" s="438"/>
      <c r="AM497" s="429"/>
      <c r="AS497" s="331">
        <f t="shared" si="151"/>
        <v>0</v>
      </c>
      <c r="AT497" s="331">
        <f t="shared" si="152"/>
        <v>45</v>
      </c>
      <c r="AU497" s="331">
        <f t="shared" si="153"/>
        <v>0</v>
      </c>
      <c r="AV497" s="331">
        <f t="shared" si="154"/>
        <v>5.9107000000004462E-2</v>
      </c>
      <c r="AW497" s="331">
        <f t="shared" si="155"/>
        <v>0</v>
      </c>
    </row>
    <row r="498" spans="1:49" s="365" customFormat="1" ht="30" hidden="1" customHeight="1" outlineLevel="1">
      <c r="A498" s="435"/>
      <c r="B498" s="436" t="s">
        <v>1859</v>
      </c>
      <c r="C498" s="436">
        <v>7588203</v>
      </c>
      <c r="D498" s="435" t="s">
        <v>1860</v>
      </c>
      <c r="E498" s="435" t="s">
        <v>1861</v>
      </c>
      <c r="F498" s="435" t="s">
        <v>1862</v>
      </c>
      <c r="G498" s="435" t="s">
        <v>3023</v>
      </c>
      <c r="H498" s="435" t="s">
        <v>1863</v>
      </c>
      <c r="I498" s="437">
        <v>172.07702499999999</v>
      </c>
      <c r="J498" s="437">
        <v>158.07870699999998</v>
      </c>
      <c r="K498" s="437">
        <v>0</v>
      </c>
      <c r="L498" s="437">
        <v>0</v>
      </c>
      <c r="M498" s="437">
        <v>13.998317999999999</v>
      </c>
      <c r="N498" s="495"/>
      <c r="O498" s="437">
        <f t="shared" si="163"/>
        <v>174</v>
      </c>
      <c r="P498" s="437">
        <v>158</v>
      </c>
      <c r="Q498" s="495"/>
      <c r="R498" s="437"/>
      <c r="S498" s="437">
        <v>16</v>
      </c>
      <c r="T498" s="437">
        <v>0</v>
      </c>
      <c r="U498" s="437"/>
      <c r="V498" s="437"/>
      <c r="W498" s="437">
        <v>0</v>
      </c>
      <c r="X498" s="437"/>
      <c r="Y498" s="437"/>
      <c r="Z498" s="437">
        <v>172.07702499999999</v>
      </c>
      <c r="AA498" s="437">
        <v>158.07870699999998</v>
      </c>
      <c r="AB498" s="437">
        <v>0</v>
      </c>
      <c r="AC498" s="437">
        <v>0</v>
      </c>
      <c r="AD498" s="437"/>
      <c r="AE498" s="437">
        <v>14.077024999999992</v>
      </c>
      <c r="AF498" s="437">
        <v>172.07702499999999</v>
      </c>
      <c r="AG498" s="437">
        <v>158</v>
      </c>
      <c r="AH498" s="437">
        <v>0</v>
      </c>
      <c r="AI498" s="437">
        <v>0</v>
      </c>
      <c r="AJ498" s="437"/>
      <c r="AK498" s="437">
        <v>14.077024999999992</v>
      </c>
      <c r="AL498" s="438"/>
      <c r="AM498" s="429"/>
      <c r="AS498" s="331">
        <f t="shared" si="151"/>
        <v>0</v>
      </c>
      <c r="AT498" s="331">
        <f t="shared" si="152"/>
        <v>158</v>
      </c>
      <c r="AU498" s="331">
        <f t="shared" si="153"/>
        <v>0</v>
      </c>
      <c r="AV498" s="331">
        <f t="shared" si="154"/>
        <v>7.8706999999980098E-2</v>
      </c>
      <c r="AW498" s="331">
        <f t="shared" si="155"/>
        <v>0</v>
      </c>
    </row>
    <row r="499" spans="1:49" s="365" customFormat="1" ht="30" hidden="1" customHeight="1" outlineLevel="1">
      <c r="A499" s="435"/>
      <c r="B499" s="436" t="s">
        <v>1864</v>
      </c>
      <c r="C499" s="436">
        <v>7588207</v>
      </c>
      <c r="D499" s="435" t="s">
        <v>1860</v>
      </c>
      <c r="E499" s="435" t="s">
        <v>1861</v>
      </c>
      <c r="F499" s="435" t="s">
        <v>1865</v>
      </c>
      <c r="G499" s="435" t="s">
        <v>3023</v>
      </c>
      <c r="H499" s="435" t="s">
        <v>1866</v>
      </c>
      <c r="I499" s="437">
        <v>206.753614</v>
      </c>
      <c r="J499" s="437">
        <v>188.96158600000001</v>
      </c>
      <c r="K499" s="437">
        <v>0</v>
      </c>
      <c r="L499" s="437">
        <v>0</v>
      </c>
      <c r="M499" s="437">
        <v>17.792027999999998</v>
      </c>
      <c r="N499" s="495"/>
      <c r="O499" s="437">
        <f t="shared" si="163"/>
        <v>208</v>
      </c>
      <c r="P499" s="437">
        <v>189</v>
      </c>
      <c r="Q499" s="495"/>
      <c r="R499" s="437"/>
      <c r="S499" s="437">
        <v>19</v>
      </c>
      <c r="T499" s="437">
        <v>0</v>
      </c>
      <c r="U499" s="437"/>
      <c r="V499" s="437"/>
      <c r="W499" s="437">
        <v>0</v>
      </c>
      <c r="X499" s="437"/>
      <c r="Y499" s="437"/>
      <c r="Z499" s="437">
        <v>206.753614</v>
      </c>
      <c r="AA499" s="437">
        <v>188.96158600000001</v>
      </c>
      <c r="AB499" s="437">
        <v>0</v>
      </c>
      <c r="AC499" s="437">
        <v>0</v>
      </c>
      <c r="AD499" s="437"/>
      <c r="AE499" s="437">
        <v>17.753613999999999</v>
      </c>
      <c r="AF499" s="437">
        <v>206.753614</v>
      </c>
      <c r="AG499" s="437">
        <v>189</v>
      </c>
      <c r="AH499" s="437">
        <v>0</v>
      </c>
      <c r="AI499" s="437">
        <v>0</v>
      </c>
      <c r="AJ499" s="437"/>
      <c r="AK499" s="437">
        <v>17.753613999999999</v>
      </c>
      <c r="AL499" s="438"/>
      <c r="AM499" s="429"/>
      <c r="AS499" s="331">
        <f t="shared" si="151"/>
        <v>0</v>
      </c>
      <c r="AT499" s="331">
        <f t="shared" si="152"/>
        <v>189</v>
      </c>
      <c r="AU499" s="331">
        <f t="shared" si="153"/>
        <v>0</v>
      </c>
      <c r="AV499" s="331">
        <f t="shared" si="154"/>
        <v>-3.8413999999988846E-2</v>
      </c>
      <c r="AW499" s="331">
        <f t="shared" si="155"/>
        <v>0</v>
      </c>
    </row>
    <row r="500" spans="1:49" s="365" customFormat="1" ht="30" hidden="1" customHeight="1" outlineLevel="1">
      <c r="A500" s="435"/>
      <c r="B500" s="436" t="s">
        <v>1867</v>
      </c>
      <c r="C500" s="436">
        <v>7588195</v>
      </c>
      <c r="D500" s="435" t="s">
        <v>1860</v>
      </c>
      <c r="E500" s="435" t="s">
        <v>1861</v>
      </c>
      <c r="F500" s="435" t="s">
        <v>1868</v>
      </c>
      <c r="G500" s="435" t="s">
        <v>3023</v>
      </c>
      <c r="H500" s="435" t="s">
        <v>1869</v>
      </c>
      <c r="I500" s="437">
        <v>222.89948799999999</v>
      </c>
      <c r="J500" s="437">
        <v>204.03606099999999</v>
      </c>
      <c r="K500" s="437">
        <v>0</v>
      </c>
      <c r="L500" s="437">
        <v>0</v>
      </c>
      <c r="M500" s="437">
        <v>18.863427000000001</v>
      </c>
      <c r="N500" s="495"/>
      <c r="O500" s="437">
        <f t="shared" si="163"/>
        <v>224</v>
      </c>
      <c r="P500" s="437">
        <v>204</v>
      </c>
      <c r="Q500" s="495"/>
      <c r="R500" s="437"/>
      <c r="S500" s="437">
        <v>20</v>
      </c>
      <c r="T500" s="437">
        <v>0</v>
      </c>
      <c r="U500" s="437"/>
      <c r="V500" s="437"/>
      <c r="W500" s="437">
        <v>0</v>
      </c>
      <c r="X500" s="437"/>
      <c r="Y500" s="437"/>
      <c r="Z500" s="437">
        <v>222.89948799999999</v>
      </c>
      <c r="AA500" s="437">
        <v>204.03606099999999</v>
      </c>
      <c r="AB500" s="437">
        <v>0</v>
      </c>
      <c r="AC500" s="437">
        <v>0</v>
      </c>
      <c r="AD500" s="437"/>
      <c r="AE500" s="437">
        <v>18.899487999999991</v>
      </c>
      <c r="AF500" s="437">
        <v>222.89948799999999</v>
      </c>
      <c r="AG500" s="437">
        <v>204</v>
      </c>
      <c r="AH500" s="437">
        <v>0</v>
      </c>
      <c r="AI500" s="437">
        <v>0</v>
      </c>
      <c r="AJ500" s="437"/>
      <c r="AK500" s="437">
        <v>18.899487999999991</v>
      </c>
      <c r="AL500" s="438"/>
      <c r="AM500" s="429"/>
      <c r="AS500" s="331">
        <f t="shared" si="151"/>
        <v>0</v>
      </c>
      <c r="AT500" s="331">
        <f t="shared" si="152"/>
        <v>204</v>
      </c>
      <c r="AU500" s="331">
        <f t="shared" si="153"/>
        <v>0</v>
      </c>
      <c r="AV500" s="331">
        <f t="shared" si="154"/>
        <v>3.6060999999989463E-2</v>
      </c>
      <c r="AW500" s="331">
        <f t="shared" si="155"/>
        <v>0</v>
      </c>
    </row>
    <row r="501" spans="1:49" s="365" customFormat="1" ht="30" hidden="1" customHeight="1" outlineLevel="1">
      <c r="A501" s="435"/>
      <c r="B501" s="436" t="s">
        <v>1870</v>
      </c>
      <c r="C501" s="436">
        <v>7588214</v>
      </c>
      <c r="D501" s="435" t="s">
        <v>1860</v>
      </c>
      <c r="E501" s="435" t="s">
        <v>1861</v>
      </c>
      <c r="F501" s="435" t="s">
        <v>1871</v>
      </c>
      <c r="G501" s="435" t="s">
        <v>3023</v>
      </c>
      <c r="H501" s="435" t="s">
        <v>1872</v>
      </c>
      <c r="I501" s="437">
        <v>131.17299600000001</v>
      </c>
      <c r="J501" s="437">
        <v>131.17299600000001</v>
      </c>
      <c r="K501" s="437">
        <v>0</v>
      </c>
      <c r="L501" s="437">
        <v>0</v>
      </c>
      <c r="M501" s="437">
        <v>0</v>
      </c>
      <c r="N501" s="495"/>
      <c r="O501" s="437">
        <f t="shared" si="163"/>
        <v>145</v>
      </c>
      <c r="P501" s="437">
        <v>132</v>
      </c>
      <c r="Q501" s="495"/>
      <c r="R501" s="437"/>
      <c r="S501" s="437">
        <v>13</v>
      </c>
      <c r="T501" s="437">
        <v>0</v>
      </c>
      <c r="U501" s="437"/>
      <c r="V501" s="437"/>
      <c r="W501" s="437">
        <v>0</v>
      </c>
      <c r="X501" s="437"/>
      <c r="Y501" s="437"/>
      <c r="Z501" s="437">
        <v>131.17299600000001</v>
      </c>
      <c r="AA501" s="437">
        <v>131.17299600000001</v>
      </c>
      <c r="AB501" s="437">
        <v>0</v>
      </c>
      <c r="AC501" s="437">
        <v>0</v>
      </c>
      <c r="AD501" s="437"/>
      <c r="AE501" s="437">
        <v>0</v>
      </c>
      <c r="AF501" s="437">
        <v>132</v>
      </c>
      <c r="AG501" s="437">
        <v>132</v>
      </c>
      <c r="AH501" s="437">
        <v>0</v>
      </c>
      <c r="AI501" s="437">
        <v>0</v>
      </c>
      <c r="AJ501" s="437"/>
      <c r="AK501" s="437">
        <v>0</v>
      </c>
      <c r="AL501" s="438"/>
      <c r="AM501" s="429"/>
      <c r="AS501" s="331">
        <f t="shared" si="151"/>
        <v>-0.82700399999998808</v>
      </c>
      <c r="AT501" s="331">
        <f t="shared" si="152"/>
        <v>132</v>
      </c>
      <c r="AU501" s="331">
        <f t="shared" si="153"/>
        <v>0</v>
      </c>
      <c r="AV501" s="331">
        <f t="shared" si="154"/>
        <v>-0.82700399999998808</v>
      </c>
      <c r="AW501" s="331">
        <f t="shared" si="155"/>
        <v>-0.82700399999998808</v>
      </c>
    </row>
    <row r="502" spans="1:49" s="365" customFormat="1" ht="30" hidden="1" customHeight="1" outlineLevel="1">
      <c r="A502" s="435"/>
      <c r="B502" s="436" t="s">
        <v>1873</v>
      </c>
      <c r="C502" s="436">
        <v>7588200</v>
      </c>
      <c r="D502" s="435" t="s">
        <v>1860</v>
      </c>
      <c r="E502" s="435" t="s">
        <v>1861</v>
      </c>
      <c r="F502" s="435" t="s">
        <v>1874</v>
      </c>
      <c r="G502" s="435" t="s">
        <v>3023</v>
      </c>
      <c r="H502" s="435" t="s">
        <v>1875</v>
      </c>
      <c r="I502" s="437">
        <v>62.096677</v>
      </c>
      <c r="J502" s="437">
        <v>56.942127999999997</v>
      </c>
      <c r="K502" s="437">
        <v>0</v>
      </c>
      <c r="L502" s="437">
        <v>0</v>
      </c>
      <c r="M502" s="437">
        <v>5.1545490000000003</v>
      </c>
      <c r="N502" s="495"/>
      <c r="O502" s="437">
        <f t="shared" si="163"/>
        <v>63</v>
      </c>
      <c r="P502" s="437">
        <v>57</v>
      </c>
      <c r="Q502" s="495"/>
      <c r="R502" s="437"/>
      <c r="S502" s="437">
        <v>6</v>
      </c>
      <c r="T502" s="437">
        <v>0</v>
      </c>
      <c r="U502" s="437"/>
      <c r="V502" s="437"/>
      <c r="W502" s="437">
        <v>0</v>
      </c>
      <c r="X502" s="437"/>
      <c r="Y502" s="437"/>
      <c r="Z502" s="437">
        <v>62.096677</v>
      </c>
      <c r="AA502" s="437">
        <v>56.942127999999997</v>
      </c>
      <c r="AB502" s="437">
        <v>0</v>
      </c>
      <c r="AC502" s="437">
        <v>0</v>
      </c>
      <c r="AD502" s="437"/>
      <c r="AE502" s="437">
        <v>5.0966769999999997</v>
      </c>
      <c r="AF502" s="437">
        <v>62.096677</v>
      </c>
      <c r="AG502" s="437">
        <v>57</v>
      </c>
      <c r="AH502" s="437">
        <v>0</v>
      </c>
      <c r="AI502" s="437">
        <v>0</v>
      </c>
      <c r="AJ502" s="437"/>
      <c r="AK502" s="437">
        <v>5.0966769999999997</v>
      </c>
      <c r="AL502" s="438"/>
      <c r="AM502" s="429"/>
      <c r="AS502" s="331">
        <f t="shared" si="151"/>
        <v>0</v>
      </c>
      <c r="AT502" s="331">
        <f t="shared" si="152"/>
        <v>57</v>
      </c>
      <c r="AU502" s="331">
        <f t="shared" si="153"/>
        <v>0</v>
      </c>
      <c r="AV502" s="331">
        <f t="shared" si="154"/>
        <v>-5.7872000000003254E-2</v>
      </c>
      <c r="AW502" s="331">
        <f t="shared" si="155"/>
        <v>0</v>
      </c>
    </row>
    <row r="503" spans="1:49" s="365" customFormat="1" ht="30" hidden="1" customHeight="1" outlineLevel="1">
      <c r="A503" s="435"/>
      <c r="B503" s="436" t="s">
        <v>1876</v>
      </c>
      <c r="C503" s="436">
        <v>7593144</v>
      </c>
      <c r="D503" s="435" t="s">
        <v>1877</v>
      </c>
      <c r="E503" s="435" t="s">
        <v>1878</v>
      </c>
      <c r="F503" s="435" t="s">
        <v>1879</v>
      </c>
      <c r="G503" s="435" t="s">
        <v>3023</v>
      </c>
      <c r="H503" s="435" t="s">
        <v>1880</v>
      </c>
      <c r="I503" s="437">
        <v>185.40701899999999</v>
      </c>
      <c r="J503" s="437">
        <v>173.042416</v>
      </c>
      <c r="K503" s="437">
        <v>0</v>
      </c>
      <c r="L503" s="437">
        <v>0</v>
      </c>
      <c r="M503" s="437">
        <v>12.364603000000001</v>
      </c>
      <c r="N503" s="495"/>
      <c r="O503" s="437">
        <f t="shared" si="163"/>
        <v>190</v>
      </c>
      <c r="P503" s="437">
        <v>173</v>
      </c>
      <c r="Q503" s="495"/>
      <c r="R503" s="437"/>
      <c r="S503" s="437">
        <v>17</v>
      </c>
      <c r="T503" s="437">
        <v>0</v>
      </c>
      <c r="U503" s="437"/>
      <c r="V503" s="437"/>
      <c r="W503" s="437">
        <v>0</v>
      </c>
      <c r="X503" s="437"/>
      <c r="Y503" s="437"/>
      <c r="Z503" s="437">
        <v>185.40701899999999</v>
      </c>
      <c r="AA503" s="437">
        <v>173.042416</v>
      </c>
      <c r="AB503" s="437">
        <v>0</v>
      </c>
      <c r="AC503" s="437">
        <v>0</v>
      </c>
      <c r="AD503" s="437"/>
      <c r="AE503" s="437">
        <v>12.407018999999991</v>
      </c>
      <c r="AF503" s="437">
        <v>185.40701899999999</v>
      </c>
      <c r="AG503" s="437">
        <v>173</v>
      </c>
      <c r="AH503" s="437">
        <v>0</v>
      </c>
      <c r="AI503" s="437">
        <v>0</v>
      </c>
      <c r="AJ503" s="437"/>
      <c r="AK503" s="437">
        <v>12.407018999999991</v>
      </c>
      <c r="AL503" s="438" t="s">
        <v>2862</v>
      </c>
      <c r="AM503" s="429"/>
      <c r="AS503" s="331">
        <f t="shared" si="151"/>
        <v>0</v>
      </c>
      <c r="AT503" s="331">
        <f t="shared" si="152"/>
        <v>173</v>
      </c>
      <c r="AU503" s="331">
        <f t="shared" si="153"/>
        <v>0</v>
      </c>
      <c r="AV503" s="331">
        <f t="shared" si="154"/>
        <v>4.2416000000002896E-2</v>
      </c>
      <c r="AW503" s="331">
        <f t="shared" si="155"/>
        <v>0</v>
      </c>
    </row>
    <row r="504" spans="1:49" s="365" customFormat="1" ht="30" hidden="1" customHeight="1" outlineLevel="1">
      <c r="A504" s="435"/>
      <c r="B504" s="436" t="s">
        <v>1881</v>
      </c>
      <c r="C504" s="436">
        <v>7593161</v>
      </c>
      <c r="D504" s="435" t="s">
        <v>1877</v>
      </c>
      <c r="E504" s="435" t="s">
        <v>1878</v>
      </c>
      <c r="F504" s="435" t="s">
        <v>524</v>
      </c>
      <c r="G504" s="435" t="s">
        <v>3023</v>
      </c>
      <c r="H504" s="435" t="s">
        <v>525</v>
      </c>
      <c r="I504" s="437">
        <v>122.387406</v>
      </c>
      <c r="J504" s="437">
        <v>122.387406</v>
      </c>
      <c r="K504" s="437">
        <v>0</v>
      </c>
      <c r="L504" s="437">
        <v>0</v>
      </c>
      <c r="M504" s="437">
        <v>0</v>
      </c>
      <c r="N504" s="495"/>
      <c r="O504" s="437">
        <f t="shared" si="163"/>
        <v>123</v>
      </c>
      <c r="P504" s="437">
        <v>112</v>
      </c>
      <c r="Q504" s="495"/>
      <c r="R504" s="437"/>
      <c r="S504" s="437">
        <v>11</v>
      </c>
      <c r="T504" s="437">
        <v>0</v>
      </c>
      <c r="U504" s="437"/>
      <c r="V504" s="437"/>
      <c r="W504" s="437">
        <v>0</v>
      </c>
      <c r="X504" s="437"/>
      <c r="Y504" s="437"/>
      <c r="Z504" s="437">
        <v>122.387406</v>
      </c>
      <c r="AA504" s="437">
        <v>122.387406</v>
      </c>
      <c r="AB504" s="437">
        <v>0</v>
      </c>
      <c r="AC504" s="437">
        <v>0</v>
      </c>
      <c r="AD504" s="437"/>
      <c r="AE504" s="437">
        <v>0</v>
      </c>
      <c r="AF504" s="437">
        <v>112</v>
      </c>
      <c r="AG504" s="437">
        <v>112</v>
      </c>
      <c r="AH504" s="437">
        <v>0</v>
      </c>
      <c r="AI504" s="437">
        <v>0</v>
      </c>
      <c r="AJ504" s="437"/>
      <c r="AK504" s="437">
        <v>0</v>
      </c>
      <c r="AL504" s="438"/>
      <c r="AM504" s="429"/>
      <c r="AS504" s="331">
        <f t="shared" si="151"/>
        <v>10.387405999999999</v>
      </c>
      <c r="AT504" s="331">
        <f t="shared" si="152"/>
        <v>112</v>
      </c>
      <c r="AU504" s="331">
        <f t="shared" si="153"/>
        <v>0</v>
      </c>
      <c r="AV504" s="331">
        <f t="shared" si="154"/>
        <v>10.387405999999999</v>
      </c>
      <c r="AW504" s="331">
        <f t="shared" si="155"/>
        <v>10.387405999999999</v>
      </c>
    </row>
    <row r="505" spans="1:49" s="365" customFormat="1" ht="30" hidden="1" customHeight="1" outlineLevel="1">
      <c r="A505" s="435"/>
      <c r="B505" s="436" t="s">
        <v>526</v>
      </c>
      <c r="C505" s="436">
        <v>7593154</v>
      </c>
      <c r="D505" s="435" t="s">
        <v>1877</v>
      </c>
      <c r="E505" s="435" t="s">
        <v>1878</v>
      </c>
      <c r="F505" s="435" t="s">
        <v>527</v>
      </c>
      <c r="G505" s="435" t="s">
        <v>3023</v>
      </c>
      <c r="H505" s="435" t="s">
        <v>528</v>
      </c>
      <c r="I505" s="437">
        <v>65.277054000000007</v>
      </c>
      <c r="J505" s="437">
        <v>60.959454000000008</v>
      </c>
      <c r="K505" s="437">
        <v>0</v>
      </c>
      <c r="L505" s="437">
        <v>0</v>
      </c>
      <c r="M505" s="437">
        <v>4.3175999999999997</v>
      </c>
      <c r="N505" s="495"/>
      <c r="O505" s="437">
        <f t="shared" si="163"/>
        <v>67</v>
      </c>
      <c r="P505" s="437">
        <v>61</v>
      </c>
      <c r="Q505" s="495"/>
      <c r="R505" s="437"/>
      <c r="S505" s="437">
        <v>6</v>
      </c>
      <c r="T505" s="437">
        <v>0</v>
      </c>
      <c r="U505" s="437"/>
      <c r="V505" s="437"/>
      <c r="W505" s="437">
        <v>0</v>
      </c>
      <c r="X505" s="437"/>
      <c r="Y505" s="437"/>
      <c r="Z505" s="437">
        <v>65.277054000000007</v>
      </c>
      <c r="AA505" s="437">
        <v>60.959454000000008</v>
      </c>
      <c r="AB505" s="437">
        <v>0</v>
      </c>
      <c r="AC505" s="437">
        <v>0</v>
      </c>
      <c r="AD505" s="437"/>
      <c r="AE505" s="437">
        <v>4.2770540000000068</v>
      </c>
      <c r="AF505" s="437">
        <v>65.277054000000007</v>
      </c>
      <c r="AG505" s="437">
        <v>61</v>
      </c>
      <c r="AH505" s="437">
        <v>0</v>
      </c>
      <c r="AI505" s="437">
        <v>0</v>
      </c>
      <c r="AJ505" s="437"/>
      <c r="AK505" s="437">
        <v>4.2770540000000068</v>
      </c>
      <c r="AL505" s="438" t="s">
        <v>2862</v>
      </c>
      <c r="AM505" s="429"/>
      <c r="AS505" s="331">
        <f t="shared" si="151"/>
        <v>0</v>
      </c>
      <c r="AT505" s="331">
        <f t="shared" si="152"/>
        <v>61</v>
      </c>
      <c r="AU505" s="331">
        <f t="shared" si="153"/>
        <v>0</v>
      </c>
      <c r="AV505" s="331">
        <f t="shared" si="154"/>
        <v>-4.0545999999991977E-2</v>
      </c>
      <c r="AW505" s="331">
        <f t="shared" si="155"/>
        <v>0</v>
      </c>
    </row>
    <row r="506" spans="1:49" s="365" customFormat="1" ht="30" hidden="1" customHeight="1" outlineLevel="1">
      <c r="A506" s="435"/>
      <c r="B506" s="436" t="s">
        <v>529</v>
      </c>
      <c r="C506" s="436">
        <v>7593147</v>
      </c>
      <c r="D506" s="435" t="s">
        <v>1877</v>
      </c>
      <c r="E506" s="435" t="s">
        <v>1878</v>
      </c>
      <c r="F506" s="435" t="s">
        <v>530</v>
      </c>
      <c r="G506" s="435" t="s">
        <v>3023</v>
      </c>
      <c r="H506" s="435" t="s">
        <v>531</v>
      </c>
      <c r="I506" s="437">
        <v>185.30816799999999</v>
      </c>
      <c r="J506" s="437">
        <v>173.08284599999999</v>
      </c>
      <c r="K506" s="437">
        <v>0</v>
      </c>
      <c r="L506" s="437">
        <v>0</v>
      </c>
      <c r="M506" s="437">
        <v>12.225322</v>
      </c>
      <c r="N506" s="495"/>
      <c r="O506" s="437">
        <f t="shared" si="163"/>
        <v>190</v>
      </c>
      <c r="P506" s="437">
        <v>173</v>
      </c>
      <c r="Q506" s="495"/>
      <c r="R506" s="437"/>
      <c r="S506" s="437">
        <v>17</v>
      </c>
      <c r="T506" s="437">
        <v>0</v>
      </c>
      <c r="U506" s="437"/>
      <c r="V506" s="437"/>
      <c r="W506" s="437">
        <v>0</v>
      </c>
      <c r="X506" s="437"/>
      <c r="Y506" s="437"/>
      <c r="Z506" s="437">
        <v>185.30816799999999</v>
      </c>
      <c r="AA506" s="437">
        <v>173.08284599999999</v>
      </c>
      <c r="AB506" s="437">
        <v>0</v>
      </c>
      <c r="AC506" s="437">
        <v>0</v>
      </c>
      <c r="AD506" s="437"/>
      <c r="AE506" s="437">
        <v>12.308167999999995</v>
      </c>
      <c r="AF506" s="437">
        <v>185.30816799999999</v>
      </c>
      <c r="AG506" s="437">
        <v>173</v>
      </c>
      <c r="AH506" s="437">
        <v>0</v>
      </c>
      <c r="AI506" s="437">
        <v>0</v>
      </c>
      <c r="AJ506" s="437"/>
      <c r="AK506" s="437">
        <v>12.308167999999995</v>
      </c>
      <c r="AL506" s="438" t="s">
        <v>2862</v>
      </c>
      <c r="AM506" s="429"/>
      <c r="AS506" s="331">
        <f t="shared" si="151"/>
        <v>0</v>
      </c>
      <c r="AT506" s="331">
        <f t="shared" si="152"/>
        <v>173</v>
      </c>
      <c r="AU506" s="331">
        <f t="shared" si="153"/>
        <v>0</v>
      </c>
      <c r="AV506" s="331">
        <f t="shared" si="154"/>
        <v>8.2845999999989317E-2</v>
      </c>
      <c r="AW506" s="331">
        <f t="shared" si="155"/>
        <v>0</v>
      </c>
    </row>
    <row r="507" spans="1:49" s="365" customFormat="1" ht="30" hidden="1" customHeight="1" outlineLevel="1">
      <c r="A507" s="435"/>
      <c r="B507" s="436" t="s">
        <v>532</v>
      </c>
      <c r="C507" s="436">
        <v>7593101</v>
      </c>
      <c r="D507" s="435" t="s">
        <v>533</v>
      </c>
      <c r="E507" s="435" t="s">
        <v>534</v>
      </c>
      <c r="F507" s="435" t="s">
        <v>535</v>
      </c>
      <c r="G507" s="435" t="s">
        <v>3023</v>
      </c>
      <c r="H507" s="435" t="s">
        <v>536</v>
      </c>
      <c r="I507" s="437">
        <v>144</v>
      </c>
      <c r="J507" s="437">
        <v>144</v>
      </c>
      <c r="K507" s="437">
        <v>0</v>
      </c>
      <c r="L507" s="437">
        <v>0</v>
      </c>
      <c r="M507" s="437">
        <v>0</v>
      </c>
      <c r="N507" s="495"/>
      <c r="O507" s="437">
        <f t="shared" si="163"/>
        <v>158</v>
      </c>
      <c r="P507" s="437">
        <v>144</v>
      </c>
      <c r="Q507" s="495"/>
      <c r="R507" s="437"/>
      <c r="S507" s="437">
        <v>14</v>
      </c>
      <c r="T507" s="437">
        <v>0</v>
      </c>
      <c r="U507" s="437"/>
      <c r="V507" s="437"/>
      <c r="W507" s="437">
        <v>0</v>
      </c>
      <c r="X507" s="437"/>
      <c r="Y507" s="437"/>
      <c r="Z507" s="437">
        <v>144</v>
      </c>
      <c r="AA507" s="437">
        <v>144</v>
      </c>
      <c r="AB507" s="437">
        <v>0</v>
      </c>
      <c r="AC507" s="437">
        <v>0</v>
      </c>
      <c r="AD507" s="437"/>
      <c r="AE507" s="437">
        <v>0</v>
      </c>
      <c r="AF507" s="437">
        <v>144</v>
      </c>
      <c r="AG507" s="437">
        <v>144</v>
      </c>
      <c r="AH507" s="437">
        <v>0</v>
      </c>
      <c r="AI507" s="437">
        <v>0</v>
      </c>
      <c r="AJ507" s="437"/>
      <c r="AK507" s="437">
        <v>0</v>
      </c>
      <c r="AL507" s="438"/>
      <c r="AM507" s="429"/>
      <c r="AS507" s="331">
        <f t="shared" si="151"/>
        <v>0</v>
      </c>
      <c r="AT507" s="331">
        <f t="shared" si="152"/>
        <v>144</v>
      </c>
      <c r="AU507" s="331">
        <f t="shared" si="153"/>
        <v>0</v>
      </c>
      <c r="AV507" s="331">
        <f t="shared" si="154"/>
        <v>0</v>
      </c>
      <c r="AW507" s="331">
        <f t="shared" si="155"/>
        <v>0</v>
      </c>
    </row>
    <row r="508" spans="1:49" s="365" customFormat="1" ht="30" hidden="1" customHeight="1" outlineLevel="1">
      <c r="A508" s="435"/>
      <c r="B508" s="436" t="s">
        <v>537</v>
      </c>
      <c r="C508" s="436">
        <v>7593099</v>
      </c>
      <c r="D508" s="435" t="s">
        <v>533</v>
      </c>
      <c r="E508" s="435" t="s">
        <v>534</v>
      </c>
      <c r="F508" s="435" t="s">
        <v>538</v>
      </c>
      <c r="G508" s="435" t="s">
        <v>3023</v>
      </c>
      <c r="H508" s="435" t="s">
        <v>539</v>
      </c>
      <c r="I508" s="437">
        <v>65.424279999999996</v>
      </c>
      <c r="J508" s="437">
        <v>60.019929999999995</v>
      </c>
      <c r="K508" s="437">
        <v>0</v>
      </c>
      <c r="L508" s="437">
        <v>0</v>
      </c>
      <c r="M508" s="437">
        <v>5.40435</v>
      </c>
      <c r="N508" s="495"/>
      <c r="O508" s="437">
        <f t="shared" si="163"/>
        <v>66</v>
      </c>
      <c r="P508" s="437">
        <v>60</v>
      </c>
      <c r="Q508" s="495"/>
      <c r="R508" s="437"/>
      <c r="S508" s="437">
        <v>6</v>
      </c>
      <c r="T508" s="437">
        <v>0</v>
      </c>
      <c r="U508" s="437"/>
      <c r="V508" s="437"/>
      <c r="W508" s="437">
        <v>0</v>
      </c>
      <c r="X508" s="437"/>
      <c r="Y508" s="437"/>
      <c r="Z508" s="437">
        <v>65.424279999999996</v>
      </c>
      <c r="AA508" s="437">
        <v>60.019929999999995</v>
      </c>
      <c r="AB508" s="437">
        <v>0</v>
      </c>
      <c r="AC508" s="437">
        <v>0</v>
      </c>
      <c r="AD508" s="437"/>
      <c r="AE508" s="437">
        <v>5.424279999999996</v>
      </c>
      <c r="AF508" s="437">
        <v>65.424279999999996</v>
      </c>
      <c r="AG508" s="437">
        <v>60</v>
      </c>
      <c r="AH508" s="437">
        <v>0</v>
      </c>
      <c r="AI508" s="437">
        <v>0</v>
      </c>
      <c r="AJ508" s="437"/>
      <c r="AK508" s="437">
        <v>5.424279999999996</v>
      </c>
      <c r="AL508" s="438"/>
      <c r="AM508" s="429"/>
      <c r="AS508" s="331">
        <f t="shared" si="151"/>
        <v>0</v>
      </c>
      <c r="AT508" s="331">
        <f t="shared" si="152"/>
        <v>60</v>
      </c>
      <c r="AU508" s="331">
        <f t="shared" si="153"/>
        <v>0</v>
      </c>
      <c r="AV508" s="331">
        <f t="shared" si="154"/>
        <v>1.9929999999995118E-2</v>
      </c>
      <c r="AW508" s="331">
        <f t="shared" si="155"/>
        <v>0</v>
      </c>
    </row>
    <row r="509" spans="1:49" s="365" customFormat="1" ht="30" hidden="1" customHeight="1" outlineLevel="1">
      <c r="A509" s="435"/>
      <c r="B509" s="436" t="s">
        <v>540</v>
      </c>
      <c r="C509" s="436">
        <v>7593108</v>
      </c>
      <c r="D509" s="435" t="s">
        <v>533</v>
      </c>
      <c r="E509" s="435" t="s">
        <v>534</v>
      </c>
      <c r="F509" s="435" t="s">
        <v>541</v>
      </c>
      <c r="G509" s="435" t="s">
        <v>3023</v>
      </c>
      <c r="H509" s="435" t="s">
        <v>542</v>
      </c>
      <c r="I509" s="437">
        <v>184</v>
      </c>
      <c r="J509" s="437">
        <v>184</v>
      </c>
      <c r="K509" s="437">
        <v>0</v>
      </c>
      <c r="L509" s="437">
        <v>0</v>
      </c>
      <c r="M509" s="437">
        <v>0</v>
      </c>
      <c r="N509" s="495"/>
      <c r="O509" s="437">
        <f t="shared" si="163"/>
        <v>202</v>
      </c>
      <c r="P509" s="437">
        <v>184</v>
      </c>
      <c r="Q509" s="495"/>
      <c r="R509" s="437"/>
      <c r="S509" s="437">
        <v>18</v>
      </c>
      <c r="T509" s="437">
        <v>0</v>
      </c>
      <c r="U509" s="437"/>
      <c r="V509" s="437"/>
      <c r="W509" s="437">
        <v>0</v>
      </c>
      <c r="X509" s="437"/>
      <c r="Y509" s="437"/>
      <c r="Z509" s="437">
        <v>184</v>
      </c>
      <c r="AA509" s="437">
        <v>184</v>
      </c>
      <c r="AB509" s="437">
        <v>0</v>
      </c>
      <c r="AC509" s="437">
        <v>0</v>
      </c>
      <c r="AD509" s="437"/>
      <c r="AE509" s="437">
        <v>0</v>
      </c>
      <c r="AF509" s="437">
        <v>184</v>
      </c>
      <c r="AG509" s="437">
        <v>184</v>
      </c>
      <c r="AH509" s="437">
        <v>0</v>
      </c>
      <c r="AI509" s="437">
        <v>0</v>
      </c>
      <c r="AJ509" s="437"/>
      <c r="AK509" s="437">
        <v>0</v>
      </c>
      <c r="AL509" s="438"/>
      <c r="AM509" s="429"/>
      <c r="AS509" s="331">
        <f t="shared" si="151"/>
        <v>0</v>
      </c>
      <c r="AT509" s="331">
        <f t="shared" si="152"/>
        <v>184</v>
      </c>
      <c r="AU509" s="331">
        <f t="shared" si="153"/>
        <v>0</v>
      </c>
      <c r="AV509" s="331">
        <f t="shared" si="154"/>
        <v>0</v>
      </c>
      <c r="AW509" s="331">
        <f t="shared" si="155"/>
        <v>0</v>
      </c>
    </row>
    <row r="510" spans="1:49" s="365" customFormat="1" ht="30" hidden="1" customHeight="1" outlineLevel="1">
      <c r="A510" s="435"/>
      <c r="B510" s="436" t="s">
        <v>543</v>
      </c>
      <c r="C510" s="436">
        <v>7593095</v>
      </c>
      <c r="D510" s="435" t="s">
        <v>533</v>
      </c>
      <c r="E510" s="435" t="s">
        <v>534</v>
      </c>
      <c r="F510" s="435" t="s">
        <v>544</v>
      </c>
      <c r="G510" s="435" t="s">
        <v>3023</v>
      </c>
      <c r="H510" s="435" t="s">
        <v>545</v>
      </c>
      <c r="I510" s="437">
        <v>107.995068</v>
      </c>
      <c r="J510" s="437">
        <v>99.065337999999997</v>
      </c>
      <c r="K510" s="437">
        <v>0</v>
      </c>
      <c r="L510" s="437">
        <v>0</v>
      </c>
      <c r="M510" s="437">
        <v>8.9297299999999993</v>
      </c>
      <c r="N510" s="495"/>
      <c r="O510" s="437">
        <f t="shared" si="163"/>
        <v>109</v>
      </c>
      <c r="P510" s="437">
        <v>99</v>
      </c>
      <c r="Q510" s="495"/>
      <c r="R510" s="437"/>
      <c r="S510" s="437">
        <v>10</v>
      </c>
      <c r="T510" s="437">
        <v>0</v>
      </c>
      <c r="U510" s="437"/>
      <c r="V510" s="437"/>
      <c r="W510" s="437">
        <v>0</v>
      </c>
      <c r="X510" s="437"/>
      <c r="Y510" s="437"/>
      <c r="Z510" s="437">
        <v>107.995068</v>
      </c>
      <c r="AA510" s="437">
        <v>99.065337999999997</v>
      </c>
      <c r="AB510" s="437">
        <v>0</v>
      </c>
      <c r="AC510" s="437">
        <v>0</v>
      </c>
      <c r="AD510" s="437"/>
      <c r="AE510" s="437">
        <v>8.9950680000000034</v>
      </c>
      <c r="AF510" s="437">
        <v>107.995068</v>
      </c>
      <c r="AG510" s="437">
        <v>99</v>
      </c>
      <c r="AH510" s="437">
        <v>0</v>
      </c>
      <c r="AI510" s="437">
        <v>0</v>
      </c>
      <c r="AJ510" s="437"/>
      <c r="AK510" s="437">
        <v>8.9950680000000034</v>
      </c>
      <c r="AL510" s="438"/>
      <c r="AM510" s="429"/>
      <c r="AS510" s="331">
        <f t="shared" si="151"/>
        <v>0</v>
      </c>
      <c r="AT510" s="331">
        <f t="shared" si="152"/>
        <v>99</v>
      </c>
      <c r="AU510" s="331">
        <f t="shared" si="153"/>
        <v>0</v>
      </c>
      <c r="AV510" s="331">
        <f t="shared" si="154"/>
        <v>6.533799999999701E-2</v>
      </c>
      <c r="AW510" s="331">
        <f t="shared" si="155"/>
        <v>0</v>
      </c>
    </row>
    <row r="511" spans="1:49" s="365" customFormat="1" ht="30" hidden="1" customHeight="1" outlineLevel="1">
      <c r="A511" s="435"/>
      <c r="B511" s="436" t="s">
        <v>546</v>
      </c>
      <c r="C511" s="436"/>
      <c r="D511" s="435" t="s">
        <v>547</v>
      </c>
      <c r="E511" s="435" t="s">
        <v>2263</v>
      </c>
      <c r="F511" s="435" t="s">
        <v>548</v>
      </c>
      <c r="G511" s="435"/>
      <c r="H511" s="435" t="s">
        <v>549</v>
      </c>
      <c r="I511" s="437">
        <v>525.07291099999998</v>
      </c>
      <c r="J511" s="437">
        <v>500</v>
      </c>
      <c r="K511" s="437"/>
      <c r="L511" s="437"/>
      <c r="M511" s="437">
        <v>25.072910999999976</v>
      </c>
      <c r="N511" s="495"/>
      <c r="O511" s="437">
        <f t="shared" si="163"/>
        <v>550</v>
      </c>
      <c r="P511" s="437">
        <v>500</v>
      </c>
      <c r="Q511" s="495"/>
      <c r="R511" s="437"/>
      <c r="S511" s="437">
        <v>50</v>
      </c>
      <c r="T511" s="437"/>
      <c r="U511" s="437"/>
      <c r="V511" s="437"/>
      <c r="W511" s="437"/>
      <c r="X511" s="437"/>
      <c r="Y511" s="437"/>
      <c r="Z511" s="437">
        <v>525.07291099999998</v>
      </c>
      <c r="AA511" s="437">
        <v>500</v>
      </c>
      <c r="AB511" s="437"/>
      <c r="AC511" s="437"/>
      <c r="AD511" s="437"/>
      <c r="AE511" s="437">
        <v>25.072910999999976</v>
      </c>
      <c r="AF511" s="437">
        <f>AG511</f>
        <v>55</v>
      </c>
      <c r="AG511" s="437">
        <v>55</v>
      </c>
      <c r="AH511" s="437"/>
      <c r="AI511" s="437"/>
      <c r="AJ511" s="437"/>
      <c r="AK511" s="437"/>
      <c r="AL511" s="438"/>
      <c r="AM511" s="429"/>
      <c r="AS511" s="331">
        <f t="shared" si="151"/>
        <v>470.07291099999998</v>
      </c>
      <c r="AT511" s="331">
        <f t="shared" si="152"/>
        <v>55</v>
      </c>
      <c r="AU511" s="331">
        <f t="shared" si="153"/>
        <v>0</v>
      </c>
      <c r="AV511" s="331">
        <f t="shared" si="154"/>
        <v>445</v>
      </c>
      <c r="AW511" s="331">
        <f t="shared" si="155"/>
        <v>470.07291099999998</v>
      </c>
    </row>
    <row r="512" spans="1:49" s="365" customFormat="1" ht="30" hidden="1" customHeight="1" outlineLevel="1">
      <c r="A512" s="435"/>
      <c r="B512" s="436" t="s">
        <v>550</v>
      </c>
      <c r="C512" s="436" t="s">
        <v>551</v>
      </c>
      <c r="D512" s="435" t="s">
        <v>547</v>
      </c>
      <c r="E512" s="435" t="s">
        <v>2263</v>
      </c>
      <c r="F512" s="435" t="s">
        <v>552</v>
      </c>
      <c r="G512" s="435"/>
      <c r="H512" s="435" t="s">
        <v>553</v>
      </c>
      <c r="I512" s="437">
        <v>422.20679799999999</v>
      </c>
      <c r="J512" s="437">
        <v>400</v>
      </c>
      <c r="K512" s="437"/>
      <c r="L512" s="437"/>
      <c r="M512" s="437">
        <v>22.206797999999992</v>
      </c>
      <c r="N512" s="495"/>
      <c r="O512" s="437">
        <f t="shared" si="163"/>
        <v>440</v>
      </c>
      <c r="P512" s="437">
        <v>400</v>
      </c>
      <c r="Q512" s="495"/>
      <c r="R512" s="437"/>
      <c r="S512" s="437">
        <v>40</v>
      </c>
      <c r="T512" s="437"/>
      <c r="U512" s="437"/>
      <c r="V512" s="437"/>
      <c r="W512" s="437"/>
      <c r="X512" s="437"/>
      <c r="Y512" s="437"/>
      <c r="Z512" s="437">
        <v>422.20679799999999</v>
      </c>
      <c r="AA512" s="437">
        <v>400</v>
      </c>
      <c r="AB512" s="437"/>
      <c r="AC512" s="437"/>
      <c r="AD512" s="437"/>
      <c r="AE512" s="437">
        <v>22.206797999999992</v>
      </c>
      <c r="AF512" s="437">
        <f>AG512</f>
        <v>45</v>
      </c>
      <c r="AG512" s="437">
        <v>45</v>
      </c>
      <c r="AH512" s="437"/>
      <c r="AI512" s="437"/>
      <c r="AJ512" s="437"/>
      <c r="AK512" s="437"/>
      <c r="AL512" s="438"/>
      <c r="AM512" s="429"/>
      <c r="AS512" s="331">
        <f t="shared" si="151"/>
        <v>377.20679799999999</v>
      </c>
      <c r="AT512" s="331">
        <f t="shared" si="152"/>
        <v>45</v>
      </c>
      <c r="AU512" s="331">
        <f t="shared" si="153"/>
        <v>0</v>
      </c>
      <c r="AV512" s="331">
        <f t="shared" si="154"/>
        <v>355</v>
      </c>
      <c r="AW512" s="331">
        <f t="shared" si="155"/>
        <v>377.20679799999999</v>
      </c>
    </row>
    <row r="513" spans="1:49" s="365" customFormat="1" ht="30" hidden="1" customHeight="1" outlineLevel="1">
      <c r="A513" s="435"/>
      <c r="B513" s="436" t="s">
        <v>554</v>
      </c>
      <c r="C513" s="436"/>
      <c r="D513" s="435" t="s">
        <v>547</v>
      </c>
      <c r="E513" s="435" t="s">
        <v>2263</v>
      </c>
      <c r="F513" s="435" t="s">
        <v>555</v>
      </c>
      <c r="G513" s="435"/>
      <c r="H513" s="435" t="s">
        <v>556</v>
      </c>
      <c r="I513" s="437">
        <v>108.389324</v>
      </c>
      <c r="J513" s="437">
        <v>100</v>
      </c>
      <c r="K513" s="437"/>
      <c r="L513" s="437"/>
      <c r="M513" s="437">
        <v>8.389324000000002</v>
      </c>
      <c r="N513" s="495"/>
      <c r="O513" s="437">
        <f t="shared" si="163"/>
        <v>110</v>
      </c>
      <c r="P513" s="437">
        <v>100</v>
      </c>
      <c r="Q513" s="495"/>
      <c r="R513" s="437"/>
      <c r="S513" s="437">
        <v>10</v>
      </c>
      <c r="T513" s="437"/>
      <c r="U513" s="437"/>
      <c r="V513" s="437"/>
      <c r="W513" s="437"/>
      <c r="X513" s="437"/>
      <c r="Y513" s="437"/>
      <c r="Z513" s="437">
        <v>108.389324</v>
      </c>
      <c r="AA513" s="437">
        <v>100</v>
      </c>
      <c r="AB513" s="437"/>
      <c r="AC513" s="437"/>
      <c r="AD513" s="437"/>
      <c r="AE513" s="437">
        <v>8.389324000000002</v>
      </c>
      <c r="AF513" s="437">
        <f>AG513</f>
        <v>30</v>
      </c>
      <c r="AG513" s="437">
        <v>30</v>
      </c>
      <c r="AH513" s="437"/>
      <c r="AI513" s="437"/>
      <c r="AJ513" s="437"/>
      <c r="AK513" s="437"/>
      <c r="AL513" s="438"/>
      <c r="AM513" s="429"/>
      <c r="AS513" s="331">
        <f t="shared" si="151"/>
        <v>78.389324000000002</v>
      </c>
      <c r="AT513" s="331">
        <f t="shared" si="152"/>
        <v>30</v>
      </c>
      <c r="AU513" s="331">
        <f t="shared" si="153"/>
        <v>0</v>
      </c>
      <c r="AV513" s="331">
        <f t="shared" si="154"/>
        <v>70</v>
      </c>
      <c r="AW513" s="331">
        <f t="shared" si="155"/>
        <v>78.389324000000002</v>
      </c>
    </row>
    <row r="514" spans="1:49" s="365" customFormat="1" ht="30" hidden="1" customHeight="1" outlineLevel="1">
      <c r="A514" s="435"/>
      <c r="B514" s="436" t="s">
        <v>557</v>
      </c>
      <c r="C514" s="436">
        <v>7635095</v>
      </c>
      <c r="D514" s="435" t="s">
        <v>558</v>
      </c>
      <c r="E514" s="435" t="s">
        <v>1847</v>
      </c>
      <c r="F514" s="435" t="s">
        <v>559</v>
      </c>
      <c r="G514" s="435" t="s">
        <v>2431</v>
      </c>
      <c r="H514" s="435" t="s">
        <v>560</v>
      </c>
      <c r="I514" s="437">
        <v>188.35499999999999</v>
      </c>
      <c r="J514" s="437">
        <v>169.37208699999999</v>
      </c>
      <c r="K514" s="437">
        <v>0</v>
      </c>
      <c r="L514" s="437">
        <v>0</v>
      </c>
      <c r="M514" s="437">
        <v>18.982913</v>
      </c>
      <c r="N514" s="495"/>
      <c r="O514" s="437">
        <f t="shared" si="163"/>
        <v>220</v>
      </c>
      <c r="P514" s="437">
        <v>200</v>
      </c>
      <c r="Q514" s="495"/>
      <c r="R514" s="437"/>
      <c r="S514" s="437">
        <v>20</v>
      </c>
      <c r="T514" s="437">
        <v>0</v>
      </c>
      <c r="U514" s="437"/>
      <c r="V514" s="437"/>
      <c r="W514" s="437">
        <v>0</v>
      </c>
      <c r="X514" s="437"/>
      <c r="Y514" s="437"/>
      <c r="Z514" s="437">
        <v>188.35499999999999</v>
      </c>
      <c r="AA514" s="437">
        <v>169.37208699999999</v>
      </c>
      <c r="AB514" s="437">
        <v>0</v>
      </c>
      <c r="AC514" s="437">
        <v>0</v>
      </c>
      <c r="AD514" s="437"/>
      <c r="AE514" s="437">
        <v>18.982913</v>
      </c>
      <c r="AF514" s="437">
        <f t="shared" ref="AF514:AF525" si="164">SUM(AG514:AK514)</f>
        <v>188.982913</v>
      </c>
      <c r="AG514" s="437">
        <v>170</v>
      </c>
      <c r="AH514" s="437">
        <v>0</v>
      </c>
      <c r="AI514" s="437">
        <v>0</v>
      </c>
      <c r="AJ514" s="437"/>
      <c r="AK514" s="437">
        <v>18.982913</v>
      </c>
      <c r="AL514" s="438"/>
      <c r="AM514" s="429"/>
      <c r="AS514" s="331">
        <f t="shared" si="151"/>
        <v>-0.6279130000000066</v>
      </c>
      <c r="AT514" s="331">
        <f t="shared" si="152"/>
        <v>170</v>
      </c>
      <c r="AU514" s="331">
        <f t="shared" si="153"/>
        <v>0</v>
      </c>
      <c r="AV514" s="331">
        <f t="shared" si="154"/>
        <v>-0.6279130000000066</v>
      </c>
      <c r="AW514" s="331">
        <f t="shared" si="155"/>
        <v>-0.6279130000000066</v>
      </c>
    </row>
    <row r="515" spans="1:49" s="365" customFormat="1" ht="30" hidden="1" customHeight="1" outlineLevel="1">
      <c r="A515" s="435"/>
      <c r="B515" s="436" t="s">
        <v>561</v>
      </c>
      <c r="C515" s="436"/>
      <c r="D515" s="435" t="s">
        <v>562</v>
      </c>
      <c r="E515" s="435" t="s">
        <v>1861</v>
      </c>
      <c r="F515" s="435" t="s">
        <v>563</v>
      </c>
      <c r="G515" s="435" t="s">
        <v>2431</v>
      </c>
      <c r="H515" s="435" t="s">
        <v>564</v>
      </c>
      <c r="I515" s="437">
        <v>217.77699999999999</v>
      </c>
      <c r="J515" s="437">
        <v>199.94744999999998</v>
      </c>
      <c r="K515" s="437">
        <v>0</v>
      </c>
      <c r="L515" s="437">
        <v>0</v>
      </c>
      <c r="M515" s="437">
        <v>17.829550000000001</v>
      </c>
      <c r="N515" s="495"/>
      <c r="O515" s="437">
        <f t="shared" si="163"/>
        <v>220</v>
      </c>
      <c r="P515" s="437">
        <v>200</v>
      </c>
      <c r="Q515" s="495"/>
      <c r="R515" s="437"/>
      <c r="S515" s="437">
        <v>20</v>
      </c>
      <c r="T515" s="437">
        <v>0</v>
      </c>
      <c r="U515" s="437"/>
      <c r="V515" s="437"/>
      <c r="W515" s="437">
        <v>0</v>
      </c>
      <c r="X515" s="437"/>
      <c r="Y515" s="437"/>
      <c r="Z515" s="437">
        <v>217.77699999999999</v>
      </c>
      <c r="AA515" s="437">
        <v>199.94744999999998</v>
      </c>
      <c r="AB515" s="437">
        <v>0</v>
      </c>
      <c r="AC515" s="437">
        <v>0</v>
      </c>
      <c r="AD515" s="437"/>
      <c r="AE515" s="437">
        <v>17.829550000000001</v>
      </c>
      <c r="AF515" s="437">
        <f t="shared" si="164"/>
        <v>217.82955000000001</v>
      </c>
      <c r="AG515" s="437">
        <f t="shared" ref="AG515:AG525" si="165">185+15</f>
        <v>200</v>
      </c>
      <c r="AH515" s="437">
        <v>0</v>
      </c>
      <c r="AI515" s="437">
        <v>0</v>
      </c>
      <c r="AJ515" s="437"/>
      <c r="AK515" s="437">
        <v>17.829550000000001</v>
      </c>
      <c r="AL515" s="441" t="s">
        <v>2862</v>
      </c>
      <c r="AM515" s="429"/>
      <c r="AS515" s="331">
        <f t="shared" si="151"/>
        <v>-5.2550000000024966E-2</v>
      </c>
      <c r="AT515" s="331">
        <f t="shared" si="152"/>
        <v>200</v>
      </c>
      <c r="AU515" s="331">
        <f t="shared" si="153"/>
        <v>0</v>
      </c>
      <c r="AV515" s="331">
        <f t="shared" si="154"/>
        <v>-5.2550000000024966E-2</v>
      </c>
      <c r="AW515" s="331">
        <f t="shared" si="155"/>
        <v>-5.2550000000024966E-2</v>
      </c>
    </row>
    <row r="516" spans="1:49" s="365" customFormat="1" ht="30" hidden="1" customHeight="1" outlineLevel="1">
      <c r="A516" s="435"/>
      <c r="B516" s="436" t="s">
        <v>565</v>
      </c>
      <c r="C516" s="436"/>
      <c r="D516" s="435" t="s">
        <v>562</v>
      </c>
      <c r="E516" s="435" t="s">
        <v>1861</v>
      </c>
      <c r="F516" s="435" t="s">
        <v>566</v>
      </c>
      <c r="G516" s="435" t="s">
        <v>2431</v>
      </c>
      <c r="H516" s="435" t="s">
        <v>567</v>
      </c>
      <c r="I516" s="437">
        <v>217.67599999999999</v>
      </c>
      <c r="J516" s="437">
        <v>199.91081599999998</v>
      </c>
      <c r="K516" s="437">
        <v>0</v>
      </c>
      <c r="L516" s="437">
        <v>0</v>
      </c>
      <c r="M516" s="437">
        <v>17.765184000000001</v>
      </c>
      <c r="N516" s="495"/>
      <c r="O516" s="437">
        <f t="shared" si="163"/>
        <v>220</v>
      </c>
      <c r="P516" s="437">
        <v>200</v>
      </c>
      <c r="Q516" s="495"/>
      <c r="R516" s="437"/>
      <c r="S516" s="437">
        <v>20</v>
      </c>
      <c r="T516" s="437">
        <v>0</v>
      </c>
      <c r="U516" s="437"/>
      <c r="V516" s="437"/>
      <c r="W516" s="437">
        <v>0</v>
      </c>
      <c r="X516" s="437"/>
      <c r="Y516" s="437"/>
      <c r="Z516" s="437">
        <v>217.67599999999999</v>
      </c>
      <c r="AA516" s="437">
        <v>199.91081599999998</v>
      </c>
      <c r="AB516" s="437">
        <v>0</v>
      </c>
      <c r="AC516" s="437">
        <v>0</v>
      </c>
      <c r="AD516" s="437"/>
      <c r="AE516" s="437">
        <v>17.765184000000001</v>
      </c>
      <c r="AF516" s="437">
        <f t="shared" si="164"/>
        <v>217.765184</v>
      </c>
      <c r="AG516" s="437">
        <f t="shared" si="165"/>
        <v>200</v>
      </c>
      <c r="AH516" s="437">
        <v>0</v>
      </c>
      <c r="AI516" s="437">
        <v>0</v>
      </c>
      <c r="AJ516" s="437"/>
      <c r="AK516" s="437">
        <v>17.765184000000001</v>
      </c>
      <c r="AL516" s="441" t="s">
        <v>2862</v>
      </c>
      <c r="AM516" s="429"/>
      <c r="AS516" s="331">
        <f t="shared" si="151"/>
        <v>-8.9184000000017249E-2</v>
      </c>
      <c r="AT516" s="331">
        <f t="shared" si="152"/>
        <v>200</v>
      </c>
      <c r="AU516" s="331">
        <f t="shared" si="153"/>
        <v>0</v>
      </c>
      <c r="AV516" s="331">
        <f t="shared" si="154"/>
        <v>-8.9184000000017249E-2</v>
      </c>
      <c r="AW516" s="331">
        <f t="shared" si="155"/>
        <v>-8.9184000000017249E-2</v>
      </c>
    </row>
    <row r="517" spans="1:49" s="365" customFormat="1" ht="30" hidden="1" customHeight="1" outlineLevel="1">
      <c r="A517" s="435"/>
      <c r="B517" s="436" t="s">
        <v>1867</v>
      </c>
      <c r="C517" s="436"/>
      <c r="D517" s="435" t="s">
        <v>562</v>
      </c>
      <c r="E517" s="435" t="s">
        <v>1861</v>
      </c>
      <c r="F517" s="435" t="s">
        <v>568</v>
      </c>
      <c r="G517" s="435" t="s">
        <v>2431</v>
      </c>
      <c r="H517" s="435" t="s">
        <v>569</v>
      </c>
      <c r="I517" s="437">
        <v>217.428</v>
      </c>
      <c r="J517" s="437">
        <v>199.86878899999999</v>
      </c>
      <c r="K517" s="437">
        <v>0</v>
      </c>
      <c r="L517" s="437">
        <v>0</v>
      </c>
      <c r="M517" s="437">
        <v>17.559211000000001</v>
      </c>
      <c r="N517" s="495"/>
      <c r="O517" s="437">
        <f t="shared" si="163"/>
        <v>220</v>
      </c>
      <c r="P517" s="437">
        <v>200</v>
      </c>
      <c r="Q517" s="495"/>
      <c r="R517" s="437"/>
      <c r="S517" s="437">
        <v>20</v>
      </c>
      <c r="T517" s="437">
        <v>0</v>
      </c>
      <c r="U517" s="437"/>
      <c r="V517" s="437"/>
      <c r="W517" s="437">
        <v>0</v>
      </c>
      <c r="X517" s="437"/>
      <c r="Y517" s="437"/>
      <c r="Z517" s="437">
        <v>217.428</v>
      </c>
      <c r="AA517" s="437">
        <v>199.86878899999999</v>
      </c>
      <c r="AB517" s="437">
        <v>0</v>
      </c>
      <c r="AC517" s="437">
        <v>0</v>
      </c>
      <c r="AD517" s="437"/>
      <c r="AE517" s="437">
        <v>17.559211000000001</v>
      </c>
      <c r="AF517" s="437">
        <f t="shared" si="164"/>
        <v>217.559211</v>
      </c>
      <c r="AG517" s="437">
        <f t="shared" si="165"/>
        <v>200</v>
      </c>
      <c r="AH517" s="437">
        <v>0</v>
      </c>
      <c r="AI517" s="437">
        <v>0</v>
      </c>
      <c r="AJ517" s="437"/>
      <c r="AK517" s="437">
        <v>17.559211000000001</v>
      </c>
      <c r="AL517" s="441"/>
      <c r="AM517" s="429"/>
      <c r="AS517" s="331">
        <f t="shared" si="151"/>
        <v>-0.13121100000000752</v>
      </c>
      <c r="AT517" s="331">
        <f t="shared" si="152"/>
        <v>200</v>
      </c>
      <c r="AU517" s="331">
        <f t="shared" si="153"/>
        <v>0</v>
      </c>
      <c r="AV517" s="331">
        <f t="shared" si="154"/>
        <v>-0.13121100000000752</v>
      </c>
      <c r="AW517" s="331">
        <f t="shared" si="155"/>
        <v>-0.13121100000000752</v>
      </c>
    </row>
    <row r="518" spans="1:49" s="365" customFormat="1" ht="30" hidden="1" customHeight="1" outlineLevel="1">
      <c r="A518" s="435"/>
      <c r="B518" s="436" t="s">
        <v>1973</v>
      </c>
      <c r="C518" s="436"/>
      <c r="D518" s="435" t="s">
        <v>562</v>
      </c>
      <c r="E518" s="435" t="s">
        <v>1861</v>
      </c>
      <c r="F518" s="435" t="s">
        <v>1974</v>
      </c>
      <c r="G518" s="435" t="s">
        <v>2431</v>
      </c>
      <c r="H518" s="435" t="s">
        <v>1975</v>
      </c>
      <c r="I518" s="437">
        <v>217.35300000000001</v>
      </c>
      <c r="J518" s="437">
        <v>199.68436600000001</v>
      </c>
      <c r="K518" s="437">
        <v>0</v>
      </c>
      <c r="L518" s="437">
        <v>0</v>
      </c>
      <c r="M518" s="437">
        <v>17.668634000000001</v>
      </c>
      <c r="N518" s="495"/>
      <c r="O518" s="437">
        <f t="shared" si="163"/>
        <v>220</v>
      </c>
      <c r="P518" s="437">
        <v>200</v>
      </c>
      <c r="Q518" s="495"/>
      <c r="R518" s="437"/>
      <c r="S518" s="437">
        <v>20</v>
      </c>
      <c r="T518" s="437">
        <v>0</v>
      </c>
      <c r="U518" s="437"/>
      <c r="V518" s="437"/>
      <c r="W518" s="437">
        <v>0</v>
      </c>
      <c r="X518" s="437"/>
      <c r="Y518" s="437"/>
      <c r="Z518" s="437">
        <v>217.35300000000001</v>
      </c>
      <c r="AA518" s="437">
        <v>199.68436600000001</v>
      </c>
      <c r="AB518" s="437">
        <v>0</v>
      </c>
      <c r="AC518" s="437">
        <v>0</v>
      </c>
      <c r="AD518" s="437"/>
      <c r="AE518" s="437">
        <v>17.668634000000001</v>
      </c>
      <c r="AF518" s="437">
        <f t="shared" si="164"/>
        <v>217.668634</v>
      </c>
      <c r="AG518" s="437">
        <f t="shared" si="165"/>
        <v>200</v>
      </c>
      <c r="AH518" s="437">
        <v>0</v>
      </c>
      <c r="AI518" s="437">
        <v>0</v>
      </c>
      <c r="AJ518" s="437"/>
      <c r="AK518" s="437">
        <v>17.668634000000001</v>
      </c>
      <c r="AL518" s="441" t="s">
        <v>2862</v>
      </c>
      <c r="AM518" s="429"/>
      <c r="AS518" s="331">
        <f t="shared" si="151"/>
        <v>-0.31563399999998865</v>
      </c>
      <c r="AT518" s="331">
        <f t="shared" si="152"/>
        <v>200</v>
      </c>
      <c r="AU518" s="331">
        <f t="shared" si="153"/>
        <v>0</v>
      </c>
      <c r="AV518" s="331">
        <f t="shared" si="154"/>
        <v>-0.31563399999998865</v>
      </c>
      <c r="AW518" s="331">
        <f t="shared" si="155"/>
        <v>-0.31563399999998865</v>
      </c>
    </row>
    <row r="519" spans="1:49" s="365" customFormat="1" ht="30" hidden="1" customHeight="1" outlineLevel="1">
      <c r="A519" s="435"/>
      <c r="B519" s="436" t="s">
        <v>1976</v>
      </c>
      <c r="C519" s="436"/>
      <c r="D519" s="435" t="s">
        <v>562</v>
      </c>
      <c r="E519" s="435" t="s">
        <v>1861</v>
      </c>
      <c r="F519" s="435" t="s">
        <v>563</v>
      </c>
      <c r="G519" s="435" t="s">
        <v>2431</v>
      </c>
      <c r="H519" s="435" t="s">
        <v>1977</v>
      </c>
      <c r="I519" s="437">
        <v>217.77699999999999</v>
      </c>
      <c r="J519" s="437">
        <v>199.94744999999998</v>
      </c>
      <c r="K519" s="437">
        <v>0</v>
      </c>
      <c r="L519" s="437">
        <v>0</v>
      </c>
      <c r="M519" s="437">
        <v>17.829550000000001</v>
      </c>
      <c r="N519" s="495"/>
      <c r="O519" s="437">
        <f t="shared" si="163"/>
        <v>220</v>
      </c>
      <c r="P519" s="437">
        <v>200</v>
      </c>
      <c r="Q519" s="495"/>
      <c r="R519" s="437"/>
      <c r="S519" s="437">
        <v>20</v>
      </c>
      <c r="T519" s="437">
        <v>0</v>
      </c>
      <c r="U519" s="437"/>
      <c r="V519" s="437"/>
      <c r="W519" s="437">
        <v>0</v>
      </c>
      <c r="X519" s="437"/>
      <c r="Y519" s="437"/>
      <c r="Z519" s="437">
        <v>217.77699999999999</v>
      </c>
      <c r="AA519" s="437">
        <v>199.94744999999998</v>
      </c>
      <c r="AB519" s="437">
        <v>0</v>
      </c>
      <c r="AC519" s="437">
        <v>0</v>
      </c>
      <c r="AD519" s="437"/>
      <c r="AE519" s="437">
        <v>17.829550000000001</v>
      </c>
      <c r="AF519" s="437">
        <f t="shared" si="164"/>
        <v>217.82955000000001</v>
      </c>
      <c r="AG519" s="437">
        <f t="shared" si="165"/>
        <v>200</v>
      </c>
      <c r="AH519" s="437">
        <v>0</v>
      </c>
      <c r="AI519" s="437">
        <v>0</v>
      </c>
      <c r="AJ519" s="437"/>
      <c r="AK519" s="437">
        <v>17.829550000000001</v>
      </c>
      <c r="AL519" s="441" t="s">
        <v>2862</v>
      </c>
      <c r="AM519" s="429"/>
      <c r="AS519" s="331">
        <f t="shared" si="151"/>
        <v>-5.2550000000024966E-2</v>
      </c>
      <c r="AT519" s="331">
        <f t="shared" si="152"/>
        <v>200</v>
      </c>
      <c r="AU519" s="331">
        <f t="shared" si="153"/>
        <v>0</v>
      </c>
      <c r="AV519" s="331">
        <f t="shared" si="154"/>
        <v>-5.2550000000024966E-2</v>
      </c>
      <c r="AW519" s="331">
        <f t="shared" si="155"/>
        <v>-5.2550000000024966E-2</v>
      </c>
    </row>
    <row r="520" spans="1:49" s="365" customFormat="1" ht="30" hidden="1" customHeight="1" outlineLevel="1">
      <c r="A520" s="435"/>
      <c r="B520" s="436" t="s">
        <v>1978</v>
      </c>
      <c r="C520" s="436"/>
      <c r="D520" s="435" t="s">
        <v>562</v>
      </c>
      <c r="E520" s="435" t="s">
        <v>1861</v>
      </c>
      <c r="F520" s="435" t="s">
        <v>568</v>
      </c>
      <c r="G520" s="435" t="s">
        <v>2431</v>
      </c>
      <c r="H520" s="435" t="s">
        <v>1979</v>
      </c>
      <c r="I520" s="437">
        <v>217.428</v>
      </c>
      <c r="J520" s="437">
        <v>199.86878899999999</v>
      </c>
      <c r="K520" s="437">
        <v>0</v>
      </c>
      <c r="L520" s="437">
        <v>0</v>
      </c>
      <c r="M520" s="437">
        <v>17.559211000000001</v>
      </c>
      <c r="N520" s="495"/>
      <c r="O520" s="437">
        <f t="shared" si="163"/>
        <v>220</v>
      </c>
      <c r="P520" s="437">
        <v>200</v>
      </c>
      <c r="Q520" s="495"/>
      <c r="R520" s="437"/>
      <c r="S520" s="437">
        <v>20</v>
      </c>
      <c r="T520" s="437">
        <v>0</v>
      </c>
      <c r="U520" s="437"/>
      <c r="V520" s="437"/>
      <c r="W520" s="437">
        <v>0</v>
      </c>
      <c r="X520" s="437"/>
      <c r="Y520" s="437"/>
      <c r="Z520" s="437">
        <v>217.428</v>
      </c>
      <c r="AA520" s="437">
        <v>199.86878899999999</v>
      </c>
      <c r="AB520" s="437">
        <v>0</v>
      </c>
      <c r="AC520" s="437">
        <v>0</v>
      </c>
      <c r="AD520" s="437"/>
      <c r="AE520" s="437">
        <v>17.559211000000001</v>
      </c>
      <c r="AF520" s="437">
        <f t="shared" si="164"/>
        <v>217.559211</v>
      </c>
      <c r="AG520" s="437">
        <f t="shared" si="165"/>
        <v>200</v>
      </c>
      <c r="AH520" s="437">
        <v>0</v>
      </c>
      <c r="AI520" s="437">
        <v>0</v>
      </c>
      <c r="AJ520" s="437"/>
      <c r="AK520" s="437">
        <v>17.559211000000001</v>
      </c>
      <c r="AL520" s="441" t="s">
        <v>2862</v>
      </c>
      <c r="AM520" s="429"/>
      <c r="AS520" s="331">
        <f t="shared" si="151"/>
        <v>-0.13121100000000752</v>
      </c>
      <c r="AT520" s="331">
        <f t="shared" si="152"/>
        <v>200</v>
      </c>
      <c r="AU520" s="331">
        <f t="shared" si="153"/>
        <v>0</v>
      </c>
      <c r="AV520" s="331">
        <f t="shared" si="154"/>
        <v>-0.13121100000000752</v>
      </c>
      <c r="AW520" s="331">
        <f t="shared" si="155"/>
        <v>-0.13121100000000752</v>
      </c>
    </row>
    <row r="521" spans="1:49" s="365" customFormat="1" ht="30" hidden="1" customHeight="1" outlineLevel="1">
      <c r="A521" s="435"/>
      <c r="B521" s="436" t="s">
        <v>1980</v>
      </c>
      <c r="C521" s="436"/>
      <c r="D521" s="435" t="s">
        <v>562</v>
      </c>
      <c r="E521" s="435" t="s">
        <v>1861</v>
      </c>
      <c r="F521" s="435" t="s">
        <v>566</v>
      </c>
      <c r="G521" s="435" t="s">
        <v>2431</v>
      </c>
      <c r="H521" s="435" t="s">
        <v>1981</v>
      </c>
      <c r="I521" s="437">
        <v>217.67599999999999</v>
      </c>
      <c r="J521" s="437">
        <v>199.91081599999998</v>
      </c>
      <c r="K521" s="437">
        <v>0</v>
      </c>
      <c r="L521" s="437">
        <v>0</v>
      </c>
      <c r="M521" s="437">
        <v>17.765184000000001</v>
      </c>
      <c r="N521" s="495"/>
      <c r="O521" s="437">
        <f t="shared" si="163"/>
        <v>220</v>
      </c>
      <c r="P521" s="437">
        <v>200</v>
      </c>
      <c r="Q521" s="495"/>
      <c r="R521" s="437"/>
      <c r="S521" s="437">
        <v>20</v>
      </c>
      <c r="T521" s="437">
        <v>0</v>
      </c>
      <c r="U521" s="437"/>
      <c r="V521" s="437"/>
      <c r="W521" s="437">
        <v>0</v>
      </c>
      <c r="X521" s="437"/>
      <c r="Y521" s="437"/>
      <c r="Z521" s="437">
        <v>217.67599999999999</v>
      </c>
      <c r="AA521" s="437">
        <v>199.91081599999998</v>
      </c>
      <c r="AB521" s="437">
        <v>0</v>
      </c>
      <c r="AC521" s="437">
        <v>0</v>
      </c>
      <c r="AD521" s="437"/>
      <c r="AE521" s="437">
        <v>17.765184000000001</v>
      </c>
      <c r="AF521" s="437">
        <f t="shared" si="164"/>
        <v>217.765184</v>
      </c>
      <c r="AG521" s="437">
        <f t="shared" si="165"/>
        <v>200</v>
      </c>
      <c r="AH521" s="437">
        <v>0</v>
      </c>
      <c r="AI521" s="437">
        <v>0</v>
      </c>
      <c r="AJ521" s="437"/>
      <c r="AK521" s="437">
        <v>17.765184000000001</v>
      </c>
      <c r="AL521" s="441" t="s">
        <v>2862</v>
      </c>
      <c r="AM521" s="429"/>
      <c r="AS521" s="331">
        <f t="shared" si="151"/>
        <v>-8.9184000000017249E-2</v>
      </c>
      <c r="AT521" s="331">
        <f t="shared" si="152"/>
        <v>200</v>
      </c>
      <c r="AU521" s="331">
        <f t="shared" si="153"/>
        <v>0</v>
      </c>
      <c r="AV521" s="331">
        <f t="shared" si="154"/>
        <v>-8.9184000000017249E-2</v>
      </c>
      <c r="AW521" s="331">
        <f t="shared" si="155"/>
        <v>-8.9184000000017249E-2</v>
      </c>
    </row>
    <row r="522" spans="1:49" s="365" customFormat="1" ht="30" hidden="1" customHeight="1" outlineLevel="1">
      <c r="A522" s="435"/>
      <c r="B522" s="436" t="s">
        <v>1982</v>
      </c>
      <c r="C522" s="436"/>
      <c r="D522" s="435" t="s">
        <v>562</v>
      </c>
      <c r="E522" s="435" t="s">
        <v>1861</v>
      </c>
      <c r="F522" s="435" t="s">
        <v>563</v>
      </c>
      <c r="G522" s="435" t="s">
        <v>2431</v>
      </c>
      <c r="H522" s="435" t="s">
        <v>1983</v>
      </c>
      <c r="I522" s="437">
        <v>217.77699999999999</v>
      </c>
      <c r="J522" s="437">
        <v>199.94744999999998</v>
      </c>
      <c r="K522" s="437">
        <v>0</v>
      </c>
      <c r="L522" s="437">
        <v>0</v>
      </c>
      <c r="M522" s="437">
        <v>17.829550000000001</v>
      </c>
      <c r="N522" s="495"/>
      <c r="O522" s="437">
        <f t="shared" ref="O522:O553" si="166">SUM(P522:S522)</f>
        <v>220</v>
      </c>
      <c r="P522" s="437">
        <v>200</v>
      </c>
      <c r="Q522" s="495"/>
      <c r="R522" s="437"/>
      <c r="S522" s="437">
        <v>20</v>
      </c>
      <c r="T522" s="437">
        <v>0</v>
      </c>
      <c r="U522" s="437"/>
      <c r="V522" s="437"/>
      <c r="W522" s="437">
        <v>0</v>
      </c>
      <c r="X522" s="437"/>
      <c r="Y522" s="437"/>
      <c r="Z522" s="437">
        <v>217.77699999999999</v>
      </c>
      <c r="AA522" s="437">
        <v>199.94744999999998</v>
      </c>
      <c r="AB522" s="437">
        <v>0</v>
      </c>
      <c r="AC522" s="437">
        <v>0</v>
      </c>
      <c r="AD522" s="437"/>
      <c r="AE522" s="437">
        <v>17.829550000000001</v>
      </c>
      <c r="AF522" s="437">
        <f t="shared" si="164"/>
        <v>217.82955000000001</v>
      </c>
      <c r="AG522" s="437">
        <f t="shared" si="165"/>
        <v>200</v>
      </c>
      <c r="AH522" s="437">
        <v>0</v>
      </c>
      <c r="AI522" s="437">
        <v>0</v>
      </c>
      <c r="AJ522" s="437"/>
      <c r="AK522" s="437">
        <v>17.829550000000001</v>
      </c>
      <c r="AL522" s="441" t="s">
        <v>2862</v>
      </c>
      <c r="AM522" s="429"/>
      <c r="AS522" s="331">
        <f t="shared" si="151"/>
        <v>-5.2550000000024966E-2</v>
      </c>
      <c r="AT522" s="331">
        <f t="shared" si="152"/>
        <v>200</v>
      </c>
      <c r="AU522" s="331">
        <f t="shared" si="153"/>
        <v>0</v>
      </c>
      <c r="AV522" s="331">
        <f t="shared" si="154"/>
        <v>-5.2550000000024966E-2</v>
      </c>
      <c r="AW522" s="331">
        <f t="shared" si="155"/>
        <v>-5.2550000000024966E-2</v>
      </c>
    </row>
    <row r="523" spans="1:49" s="365" customFormat="1" ht="30" hidden="1" customHeight="1" outlineLevel="1">
      <c r="A523" s="435"/>
      <c r="B523" s="436" t="s">
        <v>1984</v>
      </c>
      <c r="C523" s="436"/>
      <c r="D523" s="435" t="s">
        <v>1985</v>
      </c>
      <c r="E523" s="435" t="s">
        <v>534</v>
      </c>
      <c r="F523" s="435" t="s">
        <v>1986</v>
      </c>
      <c r="G523" s="435" t="s">
        <v>2431</v>
      </c>
      <c r="H523" s="435" t="s">
        <v>1987</v>
      </c>
      <c r="I523" s="437">
        <v>219.702</v>
      </c>
      <c r="J523" s="437">
        <v>200.000415</v>
      </c>
      <c r="K523" s="437">
        <v>0</v>
      </c>
      <c r="L523" s="437">
        <v>0</v>
      </c>
      <c r="M523" s="437">
        <v>19.701585000000001</v>
      </c>
      <c r="N523" s="495"/>
      <c r="O523" s="437">
        <f t="shared" si="166"/>
        <v>220</v>
      </c>
      <c r="P523" s="437">
        <v>200</v>
      </c>
      <c r="Q523" s="495"/>
      <c r="R523" s="437"/>
      <c r="S523" s="437">
        <v>20</v>
      </c>
      <c r="T523" s="437">
        <v>0</v>
      </c>
      <c r="U523" s="437"/>
      <c r="V523" s="437"/>
      <c r="W523" s="437">
        <v>0</v>
      </c>
      <c r="X523" s="437"/>
      <c r="Y523" s="437"/>
      <c r="Z523" s="437">
        <v>219.702</v>
      </c>
      <c r="AA523" s="437">
        <v>200.000415</v>
      </c>
      <c r="AB523" s="437">
        <v>0</v>
      </c>
      <c r="AC523" s="437">
        <v>0</v>
      </c>
      <c r="AD523" s="437"/>
      <c r="AE523" s="437">
        <v>19.701585000000001</v>
      </c>
      <c r="AF523" s="437">
        <f t="shared" si="164"/>
        <v>219.70158499999999</v>
      </c>
      <c r="AG523" s="437">
        <f t="shared" si="165"/>
        <v>200</v>
      </c>
      <c r="AH523" s="437">
        <v>0</v>
      </c>
      <c r="AI523" s="437">
        <v>0</v>
      </c>
      <c r="AJ523" s="437"/>
      <c r="AK523" s="437">
        <v>19.701585000000001</v>
      </c>
      <c r="AL523" s="441"/>
      <c r="AM523" s="429"/>
      <c r="AS523" s="331">
        <f t="shared" si="151"/>
        <v>4.1500000000382897E-4</v>
      </c>
      <c r="AT523" s="331">
        <f t="shared" si="152"/>
        <v>200</v>
      </c>
      <c r="AU523" s="331">
        <f t="shared" si="153"/>
        <v>0</v>
      </c>
      <c r="AV523" s="331">
        <f t="shared" si="154"/>
        <v>4.1500000000382897E-4</v>
      </c>
      <c r="AW523" s="331">
        <f t="shared" si="155"/>
        <v>4.1500000000382897E-4</v>
      </c>
    </row>
    <row r="524" spans="1:49" s="365" customFormat="1" ht="30" hidden="1" customHeight="1" outlineLevel="1">
      <c r="A524" s="435"/>
      <c r="B524" s="436" t="s">
        <v>1988</v>
      </c>
      <c r="C524" s="436"/>
      <c r="D524" s="435" t="s">
        <v>1985</v>
      </c>
      <c r="E524" s="435" t="s">
        <v>534</v>
      </c>
      <c r="F524" s="435" t="s">
        <v>1989</v>
      </c>
      <c r="G524" s="435" t="s">
        <v>2431</v>
      </c>
      <c r="H524" s="435" t="s">
        <v>1990</v>
      </c>
      <c r="I524" s="437">
        <v>219.32900000000001</v>
      </c>
      <c r="J524" s="437">
        <v>200.00013000000001</v>
      </c>
      <c r="K524" s="437">
        <v>0</v>
      </c>
      <c r="L524" s="437">
        <v>0</v>
      </c>
      <c r="M524" s="437">
        <v>19.328869999999998</v>
      </c>
      <c r="N524" s="495"/>
      <c r="O524" s="437">
        <f t="shared" si="166"/>
        <v>220</v>
      </c>
      <c r="P524" s="437">
        <v>200</v>
      </c>
      <c r="Q524" s="495"/>
      <c r="R524" s="437"/>
      <c r="S524" s="437">
        <v>20</v>
      </c>
      <c r="T524" s="437">
        <v>0</v>
      </c>
      <c r="U524" s="437"/>
      <c r="V524" s="437"/>
      <c r="W524" s="437">
        <v>0</v>
      </c>
      <c r="X524" s="437"/>
      <c r="Y524" s="437"/>
      <c r="Z524" s="437">
        <v>219.32900000000001</v>
      </c>
      <c r="AA524" s="437">
        <v>200.00013000000001</v>
      </c>
      <c r="AB524" s="437">
        <v>0</v>
      </c>
      <c r="AC524" s="437">
        <v>0</v>
      </c>
      <c r="AD524" s="437"/>
      <c r="AE524" s="437">
        <v>19.328869999999998</v>
      </c>
      <c r="AF524" s="437">
        <f t="shared" si="164"/>
        <v>219.32886999999999</v>
      </c>
      <c r="AG524" s="437">
        <f t="shared" si="165"/>
        <v>200</v>
      </c>
      <c r="AH524" s="437">
        <v>0</v>
      </c>
      <c r="AI524" s="437">
        <v>0</v>
      </c>
      <c r="AJ524" s="437"/>
      <c r="AK524" s="437">
        <v>19.328869999999998</v>
      </c>
      <c r="AL524" s="441"/>
      <c r="AM524" s="429"/>
      <c r="AS524" s="331">
        <f t="shared" si="151"/>
        <v>1.3000000001284207E-4</v>
      </c>
      <c r="AT524" s="331">
        <f t="shared" si="152"/>
        <v>200</v>
      </c>
      <c r="AU524" s="331">
        <f t="shared" si="153"/>
        <v>0</v>
      </c>
      <c r="AV524" s="331">
        <f t="shared" si="154"/>
        <v>1.3000000001284207E-4</v>
      </c>
      <c r="AW524" s="331">
        <f t="shared" si="155"/>
        <v>1.3000000001284207E-4</v>
      </c>
    </row>
    <row r="525" spans="1:49" s="365" customFormat="1" ht="30" hidden="1" customHeight="1" outlineLevel="1">
      <c r="A525" s="435"/>
      <c r="B525" s="436" t="s">
        <v>1991</v>
      </c>
      <c r="C525" s="436"/>
      <c r="D525" s="435" t="s">
        <v>1992</v>
      </c>
      <c r="E525" s="435" t="s">
        <v>1993</v>
      </c>
      <c r="F525" s="435" t="s">
        <v>1994</v>
      </c>
      <c r="G525" s="435" t="s">
        <v>2431</v>
      </c>
      <c r="H525" s="435" t="s">
        <v>1995</v>
      </c>
      <c r="I525" s="437">
        <v>218.16800000000001</v>
      </c>
      <c r="J525" s="437">
        <v>200.53154900000001</v>
      </c>
      <c r="K525" s="437">
        <v>0</v>
      </c>
      <c r="L525" s="437">
        <v>0</v>
      </c>
      <c r="M525" s="437">
        <v>17.636451000000001</v>
      </c>
      <c r="N525" s="495"/>
      <c r="O525" s="437">
        <f t="shared" si="166"/>
        <v>220</v>
      </c>
      <c r="P525" s="437">
        <v>200</v>
      </c>
      <c r="Q525" s="495"/>
      <c r="R525" s="437"/>
      <c r="S525" s="437">
        <v>20</v>
      </c>
      <c r="T525" s="437">
        <v>0</v>
      </c>
      <c r="U525" s="437"/>
      <c r="V525" s="437"/>
      <c r="W525" s="437">
        <v>0</v>
      </c>
      <c r="X525" s="437"/>
      <c r="Y525" s="437"/>
      <c r="Z525" s="437">
        <v>218.16800000000001</v>
      </c>
      <c r="AA525" s="437">
        <v>200.53154900000001</v>
      </c>
      <c r="AB525" s="437">
        <v>0</v>
      </c>
      <c r="AC525" s="437">
        <v>0</v>
      </c>
      <c r="AD525" s="437"/>
      <c r="AE525" s="437">
        <v>17.636451000000001</v>
      </c>
      <c r="AF525" s="437">
        <f t="shared" si="164"/>
        <v>217.63645099999999</v>
      </c>
      <c r="AG525" s="437">
        <f t="shared" si="165"/>
        <v>200</v>
      </c>
      <c r="AH525" s="437">
        <v>0</v>
      </c>
      <c r="AI525" s="437">
        <v>0</v>
      </c>
      <c r="AJ525" s="437"/>
      <c r="AK525" s="437">
        <v>17.636451000000001</v>
      </c>
      <c r="AL525" s="441" t="s">
        <v>2862</v>
      </c>
      <c r="AM525" s="429"/>
      <c r="AS525" s="331">
        <f t="shared" ref="AS525:AS588" si="167">I525-W525-AF525</f>
        <v>0.53154900000001248</v>
      </c>
      <c r="AT525" s="331">
        <f t="shared" ref="AT525:AT588" si="168">AF525-AH525-AI525-AK525</f>
        <v>200</v>
      </c>
      <c r="AU525" s="331">
        <f t="shared" ref="AU525:AU588" si="169">AG525-AT525</f>
        <v>0</v>
      </c>
      <c r="AV525" s="331">
        <f t="shared" ref="AV525:AV588" si="170">J525-AG525</f>
        <v>0.53154900000001248</v>
      </c>
      <c r="AW525" s="331">
        <f t="shared" ref="AW525:AW588" si="171">I525-AF525</f>
        <v>0.53154900000001248</v>
      </c>
    </row>
    <row r="526" spans="1:49" s="365" customFormat="1" ht="30" hidden="1" customHeight="1" outlineLevel="1">
      <c r="A526" s="435"/>
      <c r="B526" s="436" t="s">
        <v>1996</v>
      </c>
      <c r="C526" s="436"/>
      <c r="D526" s="435" t="s">
        <v>547</v>
      </c>
      <c r="E526" s="435" t="s">
        <v>1997</v>
      </c>
      <c r="F526" s="435" t="s">
        <v>1998</v>
      </c>
      <c r="G526" s="435" t="s">
        <v>1314</v>
      </c>
      <c r="H526" s="435"/>
      <c r="I526" s="437">
        <v>225</v>
      </c>
      <c r="J526" s="437">
        <v>185</v>
      </c>
      <c r="K526" s="437">
        <v>0</v>
      </c>
      <c r="L526" s="437">
        <v>20</v>
      </c>
      <c r="M526" s="437">
        <v>20</v>
      </c>
      <c r="N526" s="495"/>
      <c r="O526" s="437">
        <f t="shared" si="166"/>
        <v>225</v>
      </c>
      <c r="P526" s="437">
        <v>185</v>
      </c>
      <c r="Q526" s="495"/>
      <c r="R526" s="437">
        <v>20</v>
      </c>
      <c r="S526" s="437">
        <v>20</v>
      </c>
      <c r="T526" s="437">
        <v>0</v>
      </c>
      <c r="U526" s="437"/>
      <c r="V526" s="437"/>
      <c r="W526" s="437">
        <v>0</v>
      </c>
      <c r="X526" s="437"/>
      <c r="Y526" s="437"/>
      <c r="Z526" s="437">
        <v>225</v>
      </c>
      <c r="AA526" s="437">
        <v>185</v>
      </c>
      <c r="AB526" s="437">
        <v>0</v>
      </c>
      <c r="AC526" s="437">
        <v>20</v>
      </c>
      <c r="AD526" s="437"/>
      <c r="AE526" s="437">
        <v>20</v>
      </c>
      <c r="AF526" s="437">
        <v>225</v>
      </c>
      <c r="AG526" s="437">
        <v>185</v>
      </c>
      <c r="AH526" s="437">
        <v>0</v>
      </c>
      <c r="AI526" s="437">
        <v>20</v>
      </c>
      <c r="AJ526" s="437"/>
      <c r="AK526" s="437">
        <v>20</v>
      </c>
      <c r="AL526" s="438"/>
      <c r="AM526" s="429"/>
      <c r="AS526" s="331">
        <f t="shared" si="167"/>
        <v>0</v>
      </c>
      <c r="AT526" s="331">
        <f t="shared" si="168"/>
        <v>185</v>
      </c>
      <c r="AU526" s="331">
        <f t="shared" si="169"/>
        <v>0</v>
      </c>
      <c r="AV526" s="331">
        <f t="shared" si="170"/>
        <v>0</v>
      </c>
      <c r="AW526" s="331">
        <f t="shared" si="171"/>
        <v>0</v>
      </c>
    </row>
    <row r="527" spans="1:49" s="365" customFormat="1" ht="30" hidden="1" customHeight="1" outlineLevel="1">
      <c r="A527" s="435"/>
      <c r="B527" s="436" t="s">
        <v>1999</v>
      </c>
      <c r="C527" s="436"/>
      <c r="D527" s="435" t="s">
        <v>547</v>
      </c>
      <c r="E527" s="435" t="s">
        <v>2000</v>
      </c>
      <c r="F527" s="435" t="s">
        <v>2001</v>
      </c>
      <c r="G527" s="435" t="s">
        <v>1314</v>
      </c>
      <c r="H527" s="435"/>
      <c r="I527" s="437">
        <v>225</v>
      </c>
      <c r="J527" s="437">
        <v>185</v>
      </c>
      <c r="K527" s="437">
        <v>0</v>
      </c>
      <c r="L527" s="437">
        <v>20</v>
      </c>
      <c r="M527" s="437">
        <v>20</v>
      </c>
      <c r="N527" s="495"/>
      <c r="O527" s="437">
        <f t="shared" si="166"/>
        <v>225</v>
      </c>
      <c r="P527" s="437">
        <v>185</v>
      </c>
      <c r="Q527" s="495"/>
      <c r="R527" s="437">
        <v>20</v>
      </c>
      <c r="S527" s="437">
        <v>20</v>
      </c>
      <c r="T527" s="437">
        <v>0</v>
      </c>
      <c r="U527" s="437"/>
      <c r="V527" s="437"/>
      <c r="W527" s="437">
        <v>0</v>
      </c>
      <c r="X527" s="437"/>
      <c r="Y527" s="437"/>
      <c r="Z527" s="437">
        <v>225</v>
      </c>
      <c r="AA527" s="437">
        <v>185</v>
      </c>
      <c r="AB527" s="437">
        <v>0</v>
      </c>
      <c r="AC527" s="437">
        <v>20</v>
      </c>
      <c r="AD527" s="437"/>
      <c r="AE527" s="437">
        <v>20</v>
      </c>
      <c r="AF527" s="437">
        <v>225</v>
      </c>
      <c r="AG527" s="437">
        <v>185</v>
      </c>
      <c r="AH527" s="437">
        <v>0</v>
      </c>
      <c r="AI527" s="437">
        <v>20</v>
      </c>
      <c r="AJ527" s="437"/>
      <c r="AK527" s="437">
        <v>20</v>
      </c>
      <c r="AL527" s="438"/>
      <c r="AM527" s="429"/>
      <c r="AS527" s="331">
        <f t="shared" si="167"/>
        <v>0</v>
      </c>
      <c r="AT527" s="331">
        <f t="shared" si="168"/>
        <v>185</v>
      </c>
      <c r="AU527" s="331">
        <f t="shared" si="169"/>
        <v>0</v>
      </c>
      <c r="AV527" s="331">
        <f t="shared" si="170"/>
        <v>0</v>
      </c>
      <c r="AW527" s="331">
        <f t="shared" si="171"/>
        <v>0</v>
      </c>
    </row>
    <row r="528" spans="1:49" s="365" customFormat="1" ht="30" hidden="1" customHeight="1" outlineLevel="1">
      <c r="A528" s="435"/>
      <c r="B528" s="436" t="s">
        <v>2002</v>
      </c>
      <c r="C528" s="436"/>
      <c r="D528" s="435" t="s">
        <v>547</v>
      </c>
      <c r="E528" s="435" t="s">
        <v>2003</v>
      </c>
      <c r="F528" s="435" t="s">
        <v>2004</v>
      </c>
      <c r="G528" s="435" t="s">
        <v>1314</v>
      </c>
      <c r="H528" s="435"/>
      <c r="I528" s="437">
        <v>225</v>
      </c>
      <c r="J528" s="437">
        <v>185</v>
      </c>
      <c r="K528" s="437">
        <v>0</v>
      </c>
      <c r="L528" s="437">
        <v>20</v>
      </c>
      <c r="M528" s="437">
        <v>20</v>
      </c>
      <c r="N528" s="495"/>
      <c r="O528" s="437">
        <f t="shared" si="166"/>
        <v>225</v>
      </c>
      <c r="P528" s="437">
        <v>185</v>
      </c>
      <c r="Q528" s="495"/>
      <c r="R528" s="437">
        <v>20</v>
      </c>
      <c r="S528" s="437">
        <v>20</v>
      </c>
      <c r="T528" s="437">
        <v>0</v>
      </c>
      <c r="U528" s="437"/>
      <c r="V528" s="437"/>
      <c r="W528" s="437">
        <v>0</v>
      </c>
      <c r="X528" s="437"/>
      <c r="Y528" s="437"/>
      <c r="Z528" s="437">
        <v>225</v>
      </c>
      <c r="AA528" s="437">
        <v>185</v>
      </c>
      <c r="AB528" s="437">
        <v>0</v>
      </c>
      <c r="AC528" s="437">
        <v>20</v>
      </c>
      <c r="AD528" s="437"/>
      <c r="AE528" s="437">
        <v>20</v>
      </c>
      <c r="AF528" s="437">
        <v>225</v>
      </c>
      <c r="AG528" s="437">
        <v>185</v>
      </c>
      <c r="AH528" s="437">
        <v>0</v>
      </c>
      <c r="AI528" s="437">
        <v>20</v>
      </c>
      <c r="AJ528" s="437"/>
      <c r="AK528" s="437">
        <v>20</v>
      </c>
      <c r="AL528" s="438"/>
      <c r="AM528" s="429"/>
      <c r="AS528" s="331">
        <f t="shared" si="167"/>
        <v>0</v>
      </c>
      <c r="AT528" s="331">
        <f t="shared" si="168"/>
        <v>185</v>
      </c>
      <c r="AU528" s="331">
        <f t="shared" si="169"/>
        <v>0</v>
      </c>
      <c r="AV528" s="331">
        <f t="shared" si="170"/>
        <v>0</v>
      </c>
      <c r="AW528" s="331">
        <f t="shared" si="171"/>
        <v>0</v>
      </c>
    </row>
    <row r="529" spans="1:49" s="365" customFormat="1" ht="30" hidden="1" customHeight="1" outlineLevel="1">
      <c r="A529" s="435"/>
      <c r="B529" s="436" t="s">
        <v>2005</v>
      </c>
      <c r="C529" s="436"/>
      <c r="D529" s="435" t="s">
        <v>2006</v>
      </c>
      <c r="E529" s="435" t="s">
        <v>2007</v>
      </c>
      <c r="F529" s="435" t="s">
        <v>2008</v>
      </c>
      <c r="G529" s="435" t="s">
        <v>1314</v>
      </c>
      <c r="H529" s="435"/>
      <c r="I529" s="437">
        <v>305</v>
      </c>
      <c r="J529" s="437">
        <v>185</v>
      </c>
      <c r="K529" s="437">
        <v>0</v>
      </c>
      <c r="L529" s="437">
        <v>20</v>
      </c>
      <c r="M529" s="437">
        <v>100</v>
      </c>
      <c r="N529" s="495"/>
      <c r="O529" s="437">
        <f t="shared" si="166"/>
        <v>305</v>
      </c>
      <c r="P529" s="437">
        <v>185</v>
      </c>
      <c r="Q529" s="495"/>
      <c r="R529" s="437">
        <v>20</v>
      </c>
      <c r="S529" s="437">
        <v>100</v>
      </c>
      <c r="T529" s="437">
        <v>0</v>
      </c>
      <c r="U529" s="437"/>
      <c r="V529" s="437"/>
      <c r="W529" s="437">
        <v>0</v>
      </c>
      <c r="X529" s="437"/>
      <c r="Y529" s="437"/>
      <c r="Z529" s="437">
        <v>305</v>
      </c>
      <c r="AA529" s="437">
        <v>185</v>
      </c>
      <c r="AB529" s="437">
        <v>0</v>
      </c>
      <c r="AC529" s="437">
        <v>20</v>
      </c>
      <c r="AD529" s="437"/>
      <c r="AE529" s="437">
        <v>100</v>
      </c>
      <c r="AF529" s="437">
        <v>305</v>
      </c>
      <c r="AG529" s="437">
        <v>185</v>
      </c>
      <c r="AH529" s="437">
        <v>0</v>
      </c>
      <c r="AI529" s="437">
        <v>20</v>
      </c>
      <c r="AJ529" s="437"/>
      <c r="AK529" s="437">
        <v>100</v>
      </c>
      <c r="AL529" s="438"/>
      <c r="AM529" s="429"/>
      <c r="AS529" s="331">
        <f t="shared" si="167"/>
        <v>0</v>
      </c>
      <c r="AT529" s="331">
        <f t="shared" si="168"/>
        <v>185</v>
      </c>
      <c r="AU529" s="331">
        <f t="shared" si="169"/>
        <v>0</v>
      </c>
      <c r="AV529" s="331">
        <f t="shared" si="170"/>
        <v>0</v>
      </c>
      <c r="AW529" s="331">
        <f t="shared" si="171"/>
        <v>0</v>
      </c>
    </row>
    <row r="530" spans="1:49" s="365" customFormat="1" ht="30" hidden="1" customHeight="1" outlineLevel="1">
      <c r="A530" s="435"/>
      <c r="B530" s="436" t="s">
        <v>2009</v>
      </c>
      <c r="C530" s="436"/>
      <c r="D530" s="435" t="s">
        <v>547</v>
      </c>
      <c r="E530" s="435" t="s">
        <v>2010</v>
      </c>
      <c r="F530" s="435" t="s">
        <v>2011</v>
      </c>
      <c r="G530" s="435" t="s">
        <v>2365</v>
      </c>
      <c r="H530" s="435"/>
      <c r="I530" s="437">
        <v>222</v>
      </c>
      <c r="J530" s="437">
        <v>182</v>
      </c>
      <c r="K530" s="437"/>
      <c r="L530" s="437">
        <v>20</v>
      </c>
      <c r="M530" s="437">
        <v>20</v>
      </c>
      <c r="N530" s="495"/>
      <c r="O530" s="437">
        <f t="shared" si="166"/>
        <v>222</v>
      </c>
      <c r="P530" s="437">
        <v>182</v>
      </c>
      <c r="Q530" s="495"/>
      <c r="R530" s="437">
        <v>20</v>
      </c>
      <c r="S530" s="437">
        <v>20</v>
      </c>
      <c r="T530" s="437"/>
      <c r="U530" s="437"/>
      <c r="V530" s="437"/>
      <c r="W530" s="437"/>
      <c r="X530" s="437"/>
      <c r="Y530" s="437"/>
      <c r="Z530" s="437">
        <v>222</v>
      </c>
      <c r="AA530" s="437">
        <v>182</v>
      </c>
      <c r="AB530" s="437"/>
      <c r="AC530" s="437">
        <v>20</v>
      </c>
      <c r="AD530" s="437"/>
      <c r="AE530" s="437">
        <v>20</v>
      </c>
      <c r="AF530" s="437">
        <f t="shared" ref="AF530:AF577" si="172">SUM(AG530:AK530)</f>
        <v>222</v>
      </c>
      <c r="AG530" s="437">
        <f>177.7+4.3</f>
        <v>182</v>
      </c>
      <c r="AH530" s="437"/>
      <c r="AI530" s="437">
        <v>20</v>
      </c>
      <c r="AJ530" s="437"/>
      <c r="AK530" s="437">
        <v>20</v>
      </c>
      <c r="AL530" s="441"/>
      <c r="AM530" s="429"/>
      <c r="AS530" s="331">
        <f t="shared" si="167"/>
        <v>0</v>
      </c>
      <c r="AT530" s="331">
        <f t="shared" si="168"/>
        <v>182</v>
      </c>
      <c r="AU530" s="331">
        <f t="shared" si="169"/>
        <v>0</v>
      </c>
      <c r="AV530" s="331">
        <f t="shared" si="170"/>
        <v>0</v>
      </c>
      <c r="AW530" s="331">
        <f t="shared" si="171"/>
        <v>0</v>
      </c>
    </row>
    <row r="531" spans="1:49" s="365" customFormat="1" ht="30" hidden="1" customHeight="1" outlineLevel="1">
      <c r="A531" s="435"/>
      <c r="B531" s="436" t="s">
        <v>2012</v>
      </c>
      <c r="C531" s="436"/>
      <c r="D531" s="435" t="s">
        <v>547</v>
      </c>
      <c r="E531" s="435" t="s">
        <v>2000</v>
      </c>
      <c r="F531" s="435" t="s">
        <v>2011</v>
      </c>
      <c r="G531" s="435" t="s">
        <v>2365</v>
      </c>
      <c r="H531" s="435"/>
      <c r="I531" s="437">
        <v>222</v>
      </c>
      <c r="J531" s="437">
        <v>182</v>
      </c>
      <c r="K531" s="437"/>
      <c r="L531" s="437">
        <v>20</v>
      </c>
      <c r="M531" s="437">
        <v>20</v>
      </c>
      <c r="N531" s="495"/>
      <c r="O531" s="437">
        <f t="shared" si="166"/>
        <v>222</v>
      </c>
      <c r="P531" s="437">
        <v>182</v>
      </c>
      <c r="Q531" s="495"/>
      <c r="R531" s="437">
        <v>20</v>
      </c>
      <c r="S531" s="437">
        <v>20</v>
      </c>
      <c r="T531" s="437"/>
      <c r="U531" s="437"/>
      <c r="V531" s="437"/>
      <c r="W531" s="437"/>
      <c r="X531" s="437"/>
      <c r="Y531" s="437"/>
      <c r="Z531" s="437">
        <v>222</v>
      </c>
      <c r="AA531" s="437">
        <v>182</v>
      </c>
      <c r="AB531" s="437"/>
      <c r="AC531" s="437">
        <v>20</v>
      </c>
      <c r="AD531" s="437"/>
      <c r="AE531" s="437">
        <v>20</v>
      </c>
      <c r="AF531" s="437">
        <f t="shared" si="172"/>
        <v>222</v>
      </c>
      <c r="AG531" s="437">
        <f>177.6+4.4</f>
        <v>182</v>
      </c>
      <c r="AH531" s="437"/>
      <c r="AI531" s="437">
        <v>20</v>
      </c>
      <c r="AJ531" s="437"/>
      <c r="AK531" s="437">
        <v>20</v>
      </c>
      <c r="AL531" s="441"/>
      <c r="AM531" s="429"/>
      <c r="AS531" s="331">
        <f t="shared" si="167"/>
        <v>0</v>
      </c>
      <c r="AT531" s="331">
        <f t="shared" si="168"/>
        <v>182</v>
      </c>
      <c r="AU531" s="331">
        <f t="shared" si="169"/>
        <v>0</v>
      </c>
      <c r="AV531" s="331">
        <f t="shared" si="170"/>
        <v>0</v>
      </c>
      <c r="AW531" s="331">
        <f t="shared" si="171"/>
        <v>0</v>
      </c>
    </row>
    <row r="532" spans="1:49" s="365" customFormat="1" ht="30" hidden="1" customHeight="1" outlineLevel="1">
      <c r="A532" s="435"/>
      <c r="B532" s="436" t="s">
        <v>570</v>
      </c>
      <c r="C532" s="436"/>
      <c r="D532" s="435" t="s">
        <v>547</v>
      </c>
      <c r="E532" s="435" t="s">
        <v>571</v>
      </c>
      <c r="F532" s="435" t="s">
        <v>572</v>
      </c>
      <c r="G532" s="435" t="s">
        <v>2365</v>
      </c>
      <c r="H532" s="435"/>
      <c r="I532" s="437">
        <v>221</v>
      </c>
      <c r="J532" s="437">
        <v>181</v>
      </c>
      <c r="K532" s="437"/>
      <c r="L532" s="437">
        <v>20</v>
      </c>
      <c r="M532" s="437">
        <v>20</v>
      </c>
      <c r="N532" s="495"/>
      <c r="O532" s="437">
        <f t="shared" si="166"/>
        <v>221</v>
      </c>
      <c r="P532" s="437">
        <v>181</v>
      </c>
      <c r="Q532" s="495"/>
      <c r="R532" s="437">
        <v>20</v>
      </c>
      <c r="S532" s="437">
        <v>20</v>
      </c>
      <c r="T532" s="437"/>
      <c r="U532" s="437"/>
      <c r="V532" s="437"/>
      <c r="W532" s="437"/>
      <c r="X532" s="437"/>
      <c r="Y532" s="437"/>
      <c r="Z532" s="437">
        <v>221</v>
      </c>
      <c r="AA532" s="437">
        <v>181</v>
      </c>
      <c r="AB532" s="437"/>
      <c r="AC532" s="437">
        <v>20</v>
      </c>
      <c r="AD532" s="437"/>
      <c r="AE532" s="437">
        <v>20</v>
      </c>
      <c r="AF532" s="437">
        <f t="shared" si="172"/>
        <v>221</v>
      </c>
      <c r="AG532" s="437">
        <f>177.6+3.4</f>
        <v>181</v>
      </c>
      <c r="AH532" s="437"/>
      <c r="AI532" s="437">
        <v>20</v>
      </c>
      <c r="AJ532" s="437"/>
      <c r="AK532" s="437">
        <v>20</v>
      </c>
      <c r="AL532" s="441"/>
      <c r="AM532" s="429"/>
      <c r="AS532" s="331">
        <f t="shared" si="167"/>
        <v>0</v>
      </c>
      <c r="AT532" s="331">
        <f t="shared" si="168"/>
        <v>181</v>
      </c>
      <c r="AU532" s="331">
        <f t="shared" si="169"/>
        <v>0</v>
      </c>
      <c r="AV532" s="331">
        <f t="shared" si="170"/>
        <v>0</v>
      </c>
      <c r="AW532" s="331">
        <f t="shared" si="171"/>
        <v>0</v>
      </c>
    </row>
    <row r="533" spans="1:49" s="365" customFormat="1" ht="30" hidden="1" customHeight="1" outlineLevel="1">
      <c r="A533" s="435"/>
      <c r="B533" s="436" t="s">
        <v>573</v>
      </c>
      <c r="C533" s="436"/>
      <c r="D533" s="435" t="s">
        <v>2006</v>
      </c>
      <c r="E533" s="435" t="s">
        <v>574</v>
      </c>
      <c r="F533" s="435" t="s">
        <v>575</v>
      </c>
      <c r="G533" s="435" t="s">
        <v>2365</v>
      </c>
      <c r="H533" s="435"/>
      <c r="I533" s="437">
        <v>222</v>
      </c>
      <c r="J533" s="437">
        <v>182</v>
      </c>
      <c r="K533" s="437"/>
      <c r="L533" s="437">
        <v>20</v>
      </c>
      <c r="M533" s="437">
        <v>20</v>
      </c>
      <c r="N533" s="495"/>
      <c r="O533" s="437">
        <f t="shared" si="166"/>
        <v>222</v>
      </c>
      <c r="P533" s="437">
        <v>182</v>
      </c>
      <c r="Q533" s="495"/>
      <c r="R533" s="437">
        <v>20</v>
      </c>
      <c r="S533" s="437">
        <v>20</v>
      </c>
      <c r="T533" s="437"/>
      <c r="U533" s="437"/>
      <c r="V533" s="437"/>
      <c r="W533" s="437"/>
      <c r="X533" s="437"/>
      <c r="Y533" s="437"/>
      <c r="Z533" s="437">
        <v>222</v>
      </c>
      <c r="AA533" s="437">
        <v>182</v>
      </c>
      <c r="AB533" s="437"/>
      <c r="AC533" s="437">
        <v>20</v>
      </c>
      <c r="AD533" s="437"/>
      <c r="AE533" s="437">
        <v>20</v>
      </c>
      <c r="AF533" s="437">
        <f t="shared" si="172"/>
        <v>222</v>
      </c>
      <c r="AG533" s="437">
        <f>177.8+4.2</f>
        <v>182</v>
      </c>
      <c r="AH533" s="437"/>
      <c r="AI533" s="437">
        <v>20</v>
      </c>
      <c r="AJ533" s="437"/>
      <c r="AK533" s="437">
        <v>20</v>
      </c>
      <c r="AL533" s="441"/>
      <c r="AM533" s="429"/>
      <c r="AS533" s="331">
        <f t="shared" si="167"/>
        <v>0</v>
      </c>
      <c r="AT533" s="331">
        <f t="shared" si="168"/>
        <v>182</v>
      </c>
      <c r="AU533" s="331">
        <f t="shared" si="169"/>
        <v>0</v>
      </c>
      <c r="AV533" s="331">
        <f t="shared" si="170"/>
        <v>0</v>
      </c>
      <c r="AW533" s="331">
        <f t="shared" si="171"/>
        <v>0</v>
      </c>
    </row>
    <row r="534" spans="1:49" s="365" customFormat="1" ht="30" hidden="1" customHeight="1" outlineLevel="1">
      <c r="A534" s="435"/>
      <c r="B534" s="436" t="s">
        <v>576</v>
      </c>
      <c r="C534" s="436"/>
      <c r="D534" s="435" t="s">
        <v>558</v>
      </c>
      <c r="E534" s="435" t="s">
        <v>577</v>
      </c>
      <c r="F534" s="435" t="s">
        <v>578</v>
      </c>
      <c r="G534" s="435" t="s">
        <v>2365</v>
      </c>
      <c r="H534" s="435"/>
      <c r="I534" s="437">
        <v>237.6</v>
      </c>
      <c r="J534" s="437">
        <v>197.6</v>
      </c>
      <c r="K534" s="437"/>
      <c r="L534" s="437">
        <v>20</v>
      </c>
      <c r="M534" s="437">
        <v>20</v>
      </c>
      <c r="N534" s="495"/>
      <c r="O534" s="437">
        <f t="shared" si="166"/>
        <v>238</v>
      </c>
      <c r="P534" s="437">
        <v>198</v>
      </c>
      <c r="Q534" s="495"/>
      <c r="R534" s="437">
        <v>20</v>
      </c>
      <c r="S534" s="437">
        <v>20</v>
      </c>
      <c r="T534" s="437"/>
      <c r="U534" s="437"/>
      <c r="V534" s="437"/>
      <c r="W534" s="437"/>
      <c r="X534" s="437"/>
      <c r="Y534" s="437"/>
      <c r="Z534" s="437">
        <v>237.6</v>
      </c>
      <c r="AA534" s="437">
        <v>197.6</v>
      </c>
      <c r="AB534" s="437"/>
      <c r="AC534" s="437">
        <v>20</v>
      </c>
      <c r="AD534" s="437"/>
      <c r="AE534" s="437">
        <v>20</v>
      </c>
      <c r="AF534" s="437">
        <f t="shared" si="172"/>
        <v>237</v>
      </c>
      <c r="AG534" s="437">
        <f>177.8+15+4.2</f>
        <v>197</v>
      </c>
      <c r="AH534" s="437"/>
      <c r="AI534" s="437">
        <v>20</v>
      </c>
      <c r="AJ534" s="437"/>
      <c r="AK534" s="437">
        <v>20</v>
      </c>
      <c r="AL534" s="441"/>
      <c r="AM534" s="429"/>
      <c r="AS534" s="331">
        <f t="shared" si="167"/>
        <v>0.59999999999999432</v>
      </c>
      <c r="AT534" s="331">
        <f t="shared" si="168"/>
        <v>197</v>
      </c>
      <c r="AU534" s="331">
        <f t="shared" si="169"/>
        <v>0</v>
      </c>
      <c r="AV534" s="331">
        <f t="shared" si="170"/>
        <v>0.59999999999999432</v>
      </c>
      <c r="AW534" s="331">
        <f t="shared" si="171"/>
        <v>0.59999999999999432</v>
      </c>
    </row>
    <row r="535" spans="1:49" s="365" customFormat="1" ht="30" hidden="1" customHeight="1" outlineLevel="1">
      <c r="A535" s="435"/>
      <c r="B535" s="436" t="s">
        <v>579</v>
      </c>
      <c r="C535" s="436"/>
      <c r="D535" s="435" t="s">
        <v>562</v>
      </c>
      <c r="E535" s="435" t="s">
        <v>580</v>
      </c>
      <c r="F535" s="435" t="s">
        <v>581</v>
      </c>
      <c r="G535" s="435" t="s">
        <v>2365</v>
      </c>
      <c r="H535" s="435"/>
      <c r="I535" s="437">
        <v>200</v>
      </c>
      <c r="J535" s="437">
        <v>167</v>
      </c>
      <c r="K535" s="437"/>
      <c r="L535" s="437">
        <v>18</v>
      </c>
      <c r="M535" s="437">
        <v>15</v>
      </c>
      <c r="N535" s="495"/>
      <c r="O535" s="437">
        <f t="shared" si="166"/>
        <v>200</v>
      </c>
      <c r="P535" s="437">
        <v>167</v>
      </c>
      <c r="Q535" s="495"/>
      <c r="R535" s="437">
        <v>18</v>
      </c>
      <c r="S535" s="437">
        <v>15</v>
      </c>
      <c r="T535" s="437"/>
      <c r="U535" s="437"/>
      <c r="V535" s="437"/>
      <c r="W535" s="437"/>
      <c r="X535" s="437"/>
      <c r="Y535" s="437"/>
      <c r="Z535" s="437">
        <v>200</v>
      </c>
      <c r="AA535" s="437">
        <v>167</v>
      </c>
      <c r="AB535" s="437"/>
      <c r="AC535" s="437">
        <v>18</v>
      </c>
      <c r="AD535" s="437"/>
      <c r="AE535" s="437">
        <v>15</v>
      </c>
      <c r="AF535" s="437">
        <f t="shared" si="172"/>
        <v>200</v>
      </c>
      <c r="AG535" s="437">
        <f>162.5+4.5</f>
        <v>167</v>
      </c>
      <c r="AH535" s="437"/>
      <c r="AI535" s="437">
        <v>18</v>
      </c>
      <c r="AJ535" s="437"/>
      <c r="AK535" s="437">
        <v>15</v>
      </c>
      <c r="AL535" s="441" t="s">
        <v>2862</v>
      </c>
      <c r="AM535" s="429"/>
      <c r="AS535" s="331">
        <f t="shared" si="167"/>
        <v>0</v>
      </c>
      <c r="AT535" s="331">
        <f t="shared" si="168"/>
        <v>167</v>
      </c>
      <c r="AU535" s="331">
        <f t="shared" si="169"/>
        <v>0</v>
      </c>
      <c r="AV535" s="331">
        <f t="shared" si="170"/>
        <v>0</v>
      </c>
      <c r="AW535" s="331">
        <f t="shared" si="171"/>
        <v>0</v>
      </c>
    </row>
    <row r="536" spans="1:49" s="365" customFormat="1" ht="30" hidden="1" customHeight="1" outlineLevel="1">
      <c r="A536" s="435"/>
      <c r="B536" s="436" t="s">
        <v>582</v>
      </c>
      <c r="C536" s="436"/>
      <c r="D536" s="435" t="s">
        <v>562</v>
      </c>
      <c r="E536" s="435" t="s">
        <v>583</v>
      </c>
      <c r="F536" s="435" t="s">
        <v>581</v>
      </c>
      <c r="G536" s="435" t="s">
        <v>2365</v>
      </c>
      <c r="H536" s="435"/>
      <c r="I536" s="437">
        <v>200</v>
      </c>
      <c r="J536" s="437">
        <v>167</v>
      </c>
      <c r="K536" s="437"/>
      <c r="L536" s="437">
        <v>18</v>
      </c>
      <c r="M536" s="437">
        <v>15</v>
      </c>
      <c r="N536" s="495"/>
      <c r="O536" s="437">
        <f t="shared" si="166"/>
        <v>200</v>
      </c>
      <c r="P536" s="437">
        <v>167</v>
      </c>
      <c r="Q536" s="495"/>
      <c r="R536" s="437">
        <v>18</v>
      </c>
      <c r="S536" s="437">
        <v>15</v>
      </c>
      <c r="T536" s="437"/>
      <c r="U536" s="437"/>
      <c r="V536" s="437"/>
      <c r="W536" s="437"/>
      <c r="X536" s="437"/>
      <c r="Y536" s="437"/>
      <c r="Z536" s="437">
        <v>200</v>
      </c>
      <c r="AA536" s="437">
        <v>167</v>
      </c>
      <c r="AB536" s="437"/>
      <c r="AC536" s="437">
        <v>18</v>
      </c>
      <c r="AD536" s="437"/>
      <c r="AE536" s="437">
        <v>15</v>
      </c>
      <c r="AF536" s="437">
        <f t="shared" si="172"/>
        <v>200</v>
      </c>
      <c r="AG536" s="437">
        <f>162.5+4.5</f>
        <v>167</v>
      </c>
      <c r="AH536" s="437"/>
      <c r="AI536" s="437">
        <v>18</v>
      </c>
      <c r="AJ536" s="437"/>
      <c r="AK536" s="437">
        <v>15</v>
      </c>
      <c r="AL536" s="441" t="s">
        <v>2862</v>
      </c>
      <c r="AM536" s="429"/>
      <c r="AS536" s="331">
        <f t="shared" si="167"/>
        <v>0</v>
      </c>
      <c r="AT536" s="331">
        <f t="shared" si="168"/>
        <v>167</v>
      </c>
      <c r="AU536" s="331">
        <f t="shared" si="169"/>
        <v>0</v>
      </c>
      <c r="AV536" s="331">
        <f t="shared" si="170"/>
        <v>0</v>
      </c>
      <c r="AW536" s="331">
        <f t="shared" si="171"/>
        <v>0</v>
      </c>
    </row>
    <row r="537" spans="1:49" s="365" customFormat="1" ht="30" hidden="1" customHeight="1" outlineLevel="1">
      <c r="A537" s="435"/>
      <c r="B537" s="436" t="s">
        <v>584</v>
      </c>
      <c r="C537" s="436"/>
      <c r="D537" s="435" t="s">
        <v>562</v>
      </c>
      <c r="E537" s="435" t="s">
        <v>585</v>
      </c>
      <c r="F537" s="435" t="s">
        <v>581</v>
      </c>
      <c r="G537" s="435" t="s">
        <v>2365</v>
      </c>
      <c r="H537" s="435"/>
      <c r="I537" s="437">
        <v>200</v>
      </c>
      <c r="J537" s="437">
        <v>167</v>
      </c>
      <c r="K537" s="437"/>
      <c r="L537" s="437">
        <v>18</v>
      </c>
      <c r="M537" s="437">
        <v>15</v>
      </c>
      <c r="N537" s="495"/>
      <c r="O537" s="437">
        <f t="shared" si="166"/>
        <v>200</v>
      </c>
      <c r="P537" s="437">
        <v>167</v>
      </c>
      <c r="Q537" s="495"/>
      <c r="R537" s="437">
        <v>18</v>
      </c>
      <c r="S537" s="437">
        <v>15</v>
      </c>
      <c r="T537" s="437"/>
      <c r="U537" s="437"/>
      <c r="V537" s="437"/>
      <c r="W537" s="437"/>
      <c r="X537" s="437"/>
      <c r="Y537" s="437"/>
      <c r="Z537" s="437">
        <v>200</v>
      </c>
      <c r="AA537" s="437">
        <v>167</v>
      </c>
      <c r="AB537" s="437"/>
      <c r="AC537" s="437">
        <v>18</v>
      </c>
      <c r="AD537" s="437"/>
      <c r="AE537" s="437">
        <v>15</v>
      </c>
      <c r="AF537" s="437">
        <f t="shared" si="172"/>
        <v>200</v>
      </c>
      <c r="AG537" s="437">
        <f>162.5+4.5</f>
        <v>167</v>
      </c>
      <c r="AH537" s="437"/>
      <c r="AI537" s="437">
        <v>18</v>
      </c>
      <c r="AJ537" s="437"/>
      <c r="AK537" s="437">
        <v>15</v>
      </c>
      <c r="AL537" s="441" t="s">
        <v>2862</v>
      </c>
      <c r="AM537" s="429"/>
      <c r="AS537" s="331">
        <f t="shared" si="167"/>
        <v>0</v>
      </c>
      <c r="AT537" s="331">
        <f t="shared" si="168"/>
        <v>167</v>
      </c>
      <c r="AU537" s="331">
        <f t="shared" si="169"/>
        <v>0</v>
      </c>
      <c r="AV537" s="331">
        <f t="shared" si="170"/>
        <v>0</v>
      </c>
      <c r="AW537" s="331">
        <f t="shared" si="171"/>
        <v>0</v>
      </c>
    </row>
    <row r="538" spans="1:49" s="365" customFormat="1" ht="30" hidden="1" customHeight="1" outlineLevel="1">
      <c r="A538" s="435"/>
      <c r="B538" s="436" t="s">
        <v>586</v>
      </c>
      <c r="C538" s="436"/>
      <c r="D538" s="435" t="s">
        <v>562</v>
      </c>
      <c r="E538" s="435" t="s">
        <v>587</v>
      </c>
      <c r="F538" s="435" t="s">
        <v>588</v>
      </c>
      <c r="G538" s="435" t="s">
        <v>2365</v>
      </c>
      <c r="H538" s="435"/>
      <c r="I538" s="437">
        <v>200</v>
      </c>
      <c r="J538" s="437">
        <v>167</v>
      </c>
      <c r="K538" s="437"/>
      <c r="L538" s="437">
        <v>18</v>
      </c>
      <c r="M538" s="437">
        <v>15</v>
      </c>
      <c r="N538" s="495"/>
      <c r="O538" s="437">
        <f t="shared" si="166"/>
        <v>200</v>
      </c>
      <c r="P538" s="437">
        <v>167</v>
      </c>
      <c r="Q538" s="495"/>
      <c r="R538" s="437">
        <v>18</v>
      </c>
      <c r="S538" s="437">
        <v>15</v>
      </c>
      <c r="T538" s="437"/>
      <c r="U538" s="437"/>
      <c r="V538" s="437"/>
      <c r="W538" s="437"/>
      <c r="X538" s="437"/>
      <c r="Y538" s="437"/>
      <c r="Z538" s="437">
        <v>200</v>
      </c>
      <c r="AA538" s="437">
        <v>167</v>
      </c>
      <c r="AB538" s="437"/>
      <c r="AC538" s="437">
        <v>18</v>
      </c>
      <c r="AD538" s="437"/>
      <c r="AE538" s="437">
        <v>15</v>
      </c>
      <c r="AF538" s="437">
        <f t="shared" si="172"/>
        <v>200</v>
      </c>
      <c r="AG538" s="437">
        <f>162.5+4.5</f>
        <v>167</v>
      </c>
      <c r="AH538" s="437"/>
      <c r="AI538" s="437">
        <v>18</v>
      </c>
      <c r="AJ538" s="437"/>
      <c r="AK538" s="437">
        <v>15</v>
      </c>
      <c r="AL538" s="441" t="s">
        <v>2862</v>
      </c>
      <c r="AM538" s="429"/>
      <c r="AS538" s="331">
        <f t="shared" si="167"/>
        <v>0</v>
      </c>
      <c r="AT538" s="331">
        <f t="shared" si="168"/>
        <v>167</v>
      </c>
      <c r="AU538" s="331">
        <f t="shared" si="169"/>
        <v>0</v>
      </c>
      <c r="AV538" s="331">
        <f t="shared" si="170"/>
        <v>0</v>
      </c>
      <c r="AW538" s="331">
        <f t="shared" si="171"/>
        <v>0</v>
      </c>
    </row>
    <row r="539" spans="1:49" s="365" customFormat="1" ht="30" hidden="1" customHeight="1" outlineLevel="1">
      <c r="A539" s="435"/>
      <c r="B539" s="436" t="s">
        <v>589</v>
      </c>
      <c r="C539" s="436"/>
      <c r="D539" s="435" t="s">
        <v>562</v>
      </c>
      <c r="E539" s="435" t="s">
        <v>590</v>
      </c>
      <c r="F539" s="435" t="s">
        <v>591</v>
      </c>
      <c r="G539" s="435" t="s">
        <v>2365</v>
      </c>
      <c r="H539" s="435"/>
      <c r="I539" s="437">
        <v>200</v>
      </c>
      <c r="J539" s="437">
        <v>167</v>
      </c>
      <c r="K539" s="437"/>
      <c r="L539" s="437">
        <v>18</v>
      </c>
      <c r="M539" s="437">
        <v>15</v>
      </c>
      <c r="N539" s="495"/>
      <c r="O539" s="437">
        <f t="shared" si="166"/>
        <v>200</v>
      </c>
      <c r="P539" s="437">
        <v>167</v>
      </c>
      <c r="Q539" s="495"/>
      <c r="R539" s="437">
        <v>18</v>
      </c>
      <c r="S539" s="437">
        <v>15</v>
      </c>
      <c r="T539" s="437"/>
      <c r="U539" s="437"/>
      <c r="V539" s="437"/>
      <c r="W539" s="437"/>
      <c r="X539" s="437"/>
      <c r="Y539" s="437"/>
      <c r="Z539" s="437">
        <v>200</v>
      </c>
      <c r="AA539" s="437">
        <v>167</v>
      </c>
      <c r="AB539" s="437"/>
      <c r="AC539" s="437">
        <v>18</v>
      </c>
      <c r="AD539" s="437"/>
      <c r="AE539" s="437">
        <v>15</v>
      </c>
      <c r="AF539" s="437">
        <f t="shared" si="172"/>
        <v>200</v>
      </c>
      <c r="AG539" s="437">
        <f>162.5+4.5</f>
        <v>167</v>
      </c>
      <c r="AH539" s="437"/>
      <c r="AI539" s="437">
        <v>18</v>
      </c>
      <c r="AJ539" s="437"/>
      <c r="AK539" s="437">
        <v>15</v>
      </c>
      <c r="AL539" s="441"/>
      <c r="AM539" s="429"/>
      <c r="AS539" s="331">
        <f t="shared" si="167"/>
        <v>0</v>
      </c>
      <c r="AT539" s="331">
        <f t="shared" si="168"/>
        <v>167</v>
      </c>
      <c r="AU539" s="331">
        <f t="shared" si="169"/>
        <v>0</v>
      </c>
      <c r="AV539" s="331">
        <f t="shared" si="170"/>
        <v>0</v>
      </c>
      <c r="AW539" s="331">
        <f t="shared" si="171"/>
        <v>0</v>
      </c>
    </row>
    <row r="540" spans="1:49" s="365" customFormat="1" ht="30" hidden="1" customHeight="1" outlineLevel="1">
      <c r="A540" s="435"/>
      <c r="B540" s="436" t="s">
        <v>592</v>
      </c>
      <c r="C540" s="436"/>
      <c r="D540" s="435" t="s">
        <v>562</v>
      </c>
      <c r="E540" s="435" t="s">
        <v>593</v>
      </c>
      <c r="F540" s="435" t="s">
        <v>581</v>
      </c>
      <c r="G540" s="435" t="s">
        <v>2365</v>
      </c>
      <c r="H540" s="435"/>
      <c r="I540" s="437">
        <v>199</v>
      </c>
      <c r="J540" s="437">
        <v>166</v>
      </c>
      <c r="K540" s="437"/>
      <c r="L540" s="437">
        <v>18</v>
      </c>
      <c r="M540" s="437">
        <v>15</v>
      </c>
      <c r="N540" s="495"/>
      <c r="O540" s="437">
        <f t="shared" si="166"/>
        <v>199</v>
      </c>
      <c r="P540" s="437">
        <v>166</v>
      </c>
      <c r="Q540" s="495"/>
      <c r="R540" s="437">
        <v>18</v>
      </c>
      <c r="S540" s="437">
        <v>15</v>
      </c>
      <c r="T540" s="437"/>
      <c r="U540" s="437"/>
      <c r="V540" s="437"/>
      <c r="W540" s="437"/>
      <c r="X540" s="437"/>
      <c r="Y540" s="437"/>
      <c r="Z540" s="437">
        <v>199</v>
      </c>
      <c r="AA540" s="437">
        <v>166</v>
      </c>
      <c r="AB540" s="437"/>
      <c r="AC540" s="437">
        <v>18</v>
      </c>
      <c r="AD540" s="437"/>
      <c r="AE540" s="437">
        <v>15</v>
      </c>
      <c r="AF540" s="437">
        <f t="shared" si="172"/>
        <v>199</v>
      </c>
      <c r="AG540" s="437">
        <f>162.5+3.5</f>
        <v>166</v>
      </c>
      <c r="AH540" s="437"/>
      <c r="AI540" s="437">
        <v>18</v>
      </c>
      <c r="AJ540" s="437"/>
      <c r="AK540" s="437">
        <v>15</v>
      </c>
      <c r="AL540" s="441" t="s">
        <v>2862</v>
      </c>
      <c r="AM540" s="429"/>
      <c r="AS540" s="331">
        <f t="shared" si="167"/>
        <v>0</v>
      </c>
      <c r="AT540" s="331">
        <f t="shared" si="168"/>
        <v>166</v>
      </c>
      <c r="AU540" s="331">
        <f t="shared" si="169"/>
        <v>0</v>
      </c>
      <c r="AV540" s="331">
        <f t="shared" si="170"/>
        <v>0</v>
      </c>
      <c r="AW540" s="331">
        <f t="shared" si="171"/>
        <v>0</v>
      </c>
    </row>
    <row r="541" spans="1:49" s="365" customFormat="1" ht="30" hidden="1" customHeight="1" outlineLevel="1">
      <c r="A541" s="435"/>
      <c r="B541" s="436" t="s">
        <v>594</v>
      </c>
      <c r="C541" s="436"/>
      <c r="D541" s="435" t="s">
        <v>562</v>
      </c>
      <c r="E541" s="435" t="s">
        <v>595</v>
      </c>
      <c r="F541" s="435" t="s">
        <v>596</v>
      </c>
      <c r="G541" s="435" t="s">
        <v>2365</v>
      </c>
      <c r="H541" s="435"/>
      <c r="I541" s="437">
        <v>199</v>
      </c>
      <c r="J541" s="437">
        <v>166</v>
      </c>
      <c r="K541" s="437"/>
      <c r="L541" s="437">
        <v>18</v>
      </c>
      <c r="M541" s="437">
        <v>15</v>
      </c>
      <c r="N541" s="495"/>
      <c r="O541" s="437">
        <f t="shared" si="166"/>
        <v>199</v>
      </c>
      <c r="P541" s="437">
        <v>166</v>
      </c>
      <c r="Q541" s="495"/>
      <c r="R541" s="437">
        <v>18</v>
      </c>
      <c r="S541" s="437">
        <v>15</v>
      </c>
      <c r="T541" s="437"/>
      <c r="U541" s="437"/>
      <c r="V541" s="437"/>
      <c r="W541" s="437"/>
      <c r="X541" s="437"/>
      <c r="Y541" s="437"/>
      <c r="Z541" s="437">
        <v>199</v>
      </c>
      <c r="AA541" s="437">
        <v>166</v>
      </c>
      <c r="AB541" s="437"/>
      <c r="AC541" s="437">
        <v>18</v>
      </c>
      <c r="AD541" s="437"/>
      <c r="AE541" s="437">
        <v>15</v>
      </c>
      <c r="AF541" s="437">
        <f t="shared" si="172"/>
        <v>199</v>
      </c>
      <c r="AG541" s="437">
        <f>162.5+3.5</f>
        <v>166</v>
      </c>
      <c r="AH541" s="437"/>
      <c r="AI541" s="437">
        <v>18</v>
      </c>
      <c r="AJ541" s="437"/>
      <c r="AK541" s="437">
        <v>15</v>
      </c>
      <c r="AL541" s="441"/>
      <c r="AM541" s="429"/>
      <c r="AS541" s="331">
        <f t="shared" si="167"/>
        <v>0</v>
      </c>
      <c r="AT541" s="331">
        <f t="shared" si="168"/>
        <v>166</v>
      </c>
      <c r="AU541" s="331">
        <f t="shared" si="169"/>
        <v>0</v>
      </c>
      <c r="AV541" s="331">
        <f t="shared" si="170"/>
        <v>0</v>
      </c>
      <c r="AW541" s="331">
        <f t="shared" si="171"/>
        <v>0</v>
      </c>
    </row>
    <row r="542" spans="1:49" s="365" customFormat="1" ht="30" hidden="1" customHeight="1" outlineLevel="1">
      <c r="A542" s="435"/>
      <c r="B542" s="436" t="s">
        <v>597</v>
      </c>
      <c r="C542" s="436"/>
      <c r="D542" s="435" t="s">
        <v>562</v>
      </c>
      <c r="E542" s="435" t="s">
        <v>598</v>
      </c>
      <c r="F542" s="435" t="s">
        <v>581</v>
      </c>
      <c r="G542" s="435" t="s">
        <v>2365</v>
      </c>
      <c r="H542" s="435"/>
      <c r="I542" s="437">
        <v>199</v>
      </c>
      <c r="J542" s="437">
        <v>166</v>
      </c>
      <c r="K542" s="437"/>
      <c r="L542" s="437">
        <v>18</v>
      </c>
      <c r="M542" s="437">
        <v>15</v>
      </c>
      <c r="N542" s="495"/>
      <c r="O542" s="437">
        <f t="shared" si="166"/>
        <v>199</v>
      </c>
      <c r="P542" s="437">
        <v>166</v>
      </c>
      <c r="Q542" s="495"/>
      <c r="R542" s="437">
        <v>18</v>
      </c>
      <c r="S542" s="437">
        <v>15</v>
      </c>
      <c r="T542" s="437"/>
      <c r="U542" s="437"/>
      <c r="V542" s="437"/>
      <c r="W542" s="437"/>
      <c r="X542" s="437"/>
      <c r="Y542" s="437"/>
      <c r="Z542" s="437">
        <v>199</v>
      </c>
      <c r="AA542" s="437">
        <v>166</v>
      </c>
      <c r="AB542" s="437"/>
      <c r="AC542" s="437">
        <v>18</v>
      </c>
      <c r="AD542" s="437"/>
      <c r="AE542" s="437">
        <v>15</v>
      </c>
      <c r="AF542" s="437">
        <f t="shared" si="172"/>
        <v>199</v>
      </c>
      <c r="AG542" s="437">
        <f>162.5+3.5</f>
        <v>166</v>
      </c>
      <c r="AH542" s="437"/>
      <c r="AI542" s="437">
        <v>18</v>
      </c>
      <c r="AJ542" s="437"/>
      <c r="AK542" s="437">
        <v>15</v>
      </c>
      <c r="AL542" s="441" t="s">
        <v>2862</v>
      </c>
      <c r="AM542" s="429"/>
      <c r="AS542" s="331">
        <f t="shared" si="167"/>
        <v>0</v>
      </c>
      <c r="AT542" s="331">
        <f t="shared" si="168"/>
        <v>166</v>
      </c>
      <c r="AU542" s="331">
        <f t="shared" si="169"/>
        <v>0</v>
      </c>
      <c r="AV542" s="331">
        <f t="shared" si="170"/>
        <v>0</v>
      </c>
      <c r="AW542" s="331">
        <f t="shared" si="171"/>
        <v>0</v>
      </c>
    </row>
    <row r="543" spans="1:49" s="365" customFormat="1" ht="30" hidden="1" customHeight="1" outlineLevel="1">
      <c r="A543" s="435"/>
      <c r="B543" s="436" t="s">
        <v>599</v>
      </c>
      <c r="C543" s="436"/>
      <c r="D543" s="435" t="s">
        <v>1985</v>
      </c>
      <c r="E543" s="435" t="s">
        <v>600</v>
      </c>
      <c r="F543" s="435" t="s">
        <v>601</v>
      </c>
      <c r="G543" s="435" t="s">
        <v>2365</v>
      </c>
      <c r="H543" s="435"/>
      <c r="I543" s="437">
        <v>200</v>
      </c>
      <c r="J543" s="437">
        <v>167</v>
      </c>
      <c r="K543" s="437"/>
      <c r="L543" s="437">
        <v>18</v>
      </c>
      <c r="M543" s="437">
        <v>15</v>
      </c>
      <c r="N543" s="495"/>
      <c r="O543" s="437">
        <f t="shared" si="166"/>
        <v>200</v>
      </c>
      <c r="P543" s="437">
        <v>167</v>
      </c>
      <c r="Q543" s="495"/>
      <c r="R543" s="437">
        <v>18</v>
      </c>
      <c r="S543" s="437">
        <v>15</v>
      </c>
      <c r="T543" s="437"/>
      <c r="U543" s="437"/>
      <c r="V543" s="437"/>
      <c r="W543" s="437"/>
      <c r="X543" s="437"/>
      <c r="Y543" s="437"/>
      <c r="Z543" s="437">
        <v>200</v>
      </c>
      <c r="AA543" s="437">
        <v>167</v>
      </c>
      <c r="AB543" s="437"/>
      <c r="AC543" s="437">
        <v>18</v>
      </c>
      <c r="AD543" s="437"/>
      <c r="AE543" s="437">
        <v>15</v>
      </c>
      <c r="AF543" s="437">
        <f t="shared" si="172"/>
        <v>200</v>
      </c>
      <c r="AG543" s="437">
        <f>162.9+4.1</f>
        <v>167</v>
      </c>
      <c r="AH543" s="437"/>
      <c r="AI543" s="437">
        <v>18</v>
      </c>
      <c r="AJ543" s="437"/>
      <c r="AK543" s="437">
        <v>15</v>
      </c>
      <c r="AL543" s="441" t="s">
        <v>2862</v>
      </c>
      <c r="AM543" s="429"/>
      <c r="AS543" s="331">
        <f t="shared" si="167"/>
        <v>0</v>
      </c>
      <c r="AT543" s="331">
        <f t="shared" si="168"/>
        <v>167</v>
      </c>
      <c r="AU543" s="331">
        <f t="shared" si="169"/>
        <v>0</v>
      </c>
      <c r="AV543" s="331">
        <f t="shared" si="170"/>
        <v>0</v>
      </c>
      <c r="AW543" s="331">
        <f t="shared" si="171"/>
        <v>0</v>
      </c>
    </row>
    <row r="544" spans="1:49" s="365" customFormat="1" ht="30" hidden="1" customHeight="1" outlineLevel="1">
      <c r="A544" s="435"/>
      <c r="B544" s="436" t="s">
        <v>602</v>
      </c>
      <c r="C544" s="436"/>
      <c r="D544" s="435" t="s">
        <v>1985</v>
      </c>
      <c r="E544" s="435" t="s">
        <v>603</v>
      </c>
      <c r="F544" s="435" t="s">
        <v>601</v>
      </c>
      <c r="G544" s="435" t="s">
        <v>2365</v>
      </c>
      <c r="H544" s="435"/>
      <c r="I544" s="437">
        <v>200</v>
      </c>
      <c r="J544" s="437">
        <v>167</v>
      </c>
      <c r="K544" s="437"/>
      <c r="L544" s="437">
        <v>18</v>
      </c>
      <c r="M544" s="437">
        <v>15</v>
      </c>
      <c r="N544" s="495"/>
      <c r="O544" s="437">
        <f t="shared" si="166"/>
        <v>200</v>
      </c>
      <c r="P544" s="437">
        <v>167</v>
      </c>
      <c r="Q544" s="495"/>
      <c r="R544" s="437">
        <v>18</v>
      </c>
      <c r="S544" s="437">
        <v>15</v>
      </c>
      <c r="T544" s="437"/>
      <c r="U544" s="437"/>
      <c r="V544" s="437"/>
      <c r="W544" s="437"/>
      <c r="X544" s="437"/>
      <c r="Y544" s="437"/>
      <c r="Z544" s="437">
        <v>200</v>
      </c>
      <c r="AA544" s="437">
        <v>167</v>
      </c>
      <c r="AB544" s="437"/>
      <c r="AC544" s="437">
        <v>18</v>
      </c>
      <c r="AD544" s="437"/>
      <c r="AE544" s="437">
        <v>15</v>
      </c>
      <c r="AF544" s="437">
        <f t="shared" si="172"/>
        <v>200</v>
      </c>
      <c r="AG544" s="437">
        <f>162.8+4.2</f>
        <v>167</v>
      </c>
      <c r="AH544" s="437"/>
      <c r="AI544" s="437">
        <v>18</v>
      </c>
      <c r="AJ544" s="437"/>
      <c r="AK544" s="437">
        <v>15</v>
      </c>
      <c r="AL544" s="441" t="s">
        <v>2862</v>
      </c>
      <c r="AM544" s="429"/>
      <c r="AS544" s="331">
        <f t="shared" si="167"/>
        <v>0</v>
      </c>
      <c r="AT544" s="331">
        <f t="shared" si="168"/>
        <v>167</v>
      </c>
      <c r="AU544" s="331">
        <f t="shared" si="169"/>
        <v>0</v>
      </c>
      <c r="AV544" s="331">
        <f t="shared" si="170"/>
        <v>0</v>
      </c>
      <c r="AW544" s="331">
        <f t="shared" si="171"/>
        <v>0</v>
      </c>
    </row>
    <row r="545" spans="1:49" s="365" customFormat="1" ht="30" hidden="1" customHeight="1" outlineLevel="1">
      <c r="A545" s="435"/>
      <c r="B545" s="436" t="s">
        <v>604</v>
      </c>
      <c r="C545" s="436"/>
      <c r="D545" s="435" t="s">
        <v>1992</v>
      </c>
      <c r="E545" s="435" t="s">
        <v>605</v>
      </c>
      <c r="F545" s="435" t="s">
        <v>601</v>
      </c>
      <c r="G545" s="435" t="s">
        <v>2365</v>
      </c>
      <c r="H545" s="435"/>
      <c r="I545" s="437">
        <v>200</v>
      </c>
      <c r="J545" s="437">
        <v>167</v>
      </c>
      <c r="K545" s="437"/>
      <c r="L545" s="437">
        <v>18</v>
      </c>
      <c r="M545" s="437">
        <v>15</v>
      </c>
      <c r="N545" s="495"/>
      <c r="O545" s="437">
        <f t="shared" si="166"/>
        <v>200</v>
      </c>
      <c r="P545" s="437">
        <v>167</v>
      </c>
      <c r="Q545" s="495"/>
      <c r="R545" s="437">
        <v>18</v>
      </c>
      <c r="S545" s="437">
        <v>15</v>
      </c>
      <c r="T545" s="437"/>
      <c r="U545" s="437"/>
      <c r="V545" s="437"/>
      <c r="W545" s="437"/>
      <c r="X545" s="437"/>
      <c r="Y545" s="437"/>
      <c r="Z545" s="437">
        <v>200</v>
      </c>
      <c r="AA545" s="437">
        <v>167</v>
      </c>
      <c r="AB545" s="437"/>
      <c r="AC545" s="437">
        <v>18</v>
      </c>
      <c r="AD545" s="437"/>
      <c r="AE545" s="437">
        <v>15</v>
      </c>
      <c r="AF545" s="437">
        <f t="shared" si="172"/>
        <v>200</v>
      </c>
      <c r="AG545" s="437">
        <f>162.8+4.2</f>
        <v>167</v>
      </c>
      <c r="AH545" s="437"/>
      <c r="AI545" s="437">
        <v>18</v>
      </c>
      <c r="AJ545" s="437"/>
      <c r="AK545" s="437">
        <v>15</v>
      </c>
      <c r="AL545" s="441" t="s">
        <v>2862</v>
      </c>
      <c r="AM545" s="429"/>
      <c r="AS545" s="331">
        <f t="shared" si="167"/>
        <v>0</v>
      </c>
      <c r="AT545" s="331">
        <f t="shared" si="168"/>
        <v>167</v>
      </c>
      <c r="AU545" s="331">
        <f t="shared" si="169"/>
        <v>0</v>
      </c>
      <c r="AV545" s="331">
        <f t="shared" si="170"/>
        <v>0</v>
      </c>
      <c r="AW545" s="331">
        <f t="shared" si="171"/>
        <v>0</v>
      </c>
    </row>
    <row r="546" spans="1:49" s="365" customFormat="1" ht="30" hidden="1" customHeight="1" outlineLevel="1">
      <c r="A546" s="435"/>
      <c r="B546" s="436" t="s">
        <v>606</v>
      </c>
      <c r="C546" s="436"/>
      <c r="D546" s="435" t="s">
        <v>607</v>
      </c>
      <c r="E546" s="435" t="s">
        <v>608</v>
      </c>
      <c r="F546" s="435" t="s">
        <v>609</v>
      </c>
      <c r="G546" s="435" t="s">
        <v>2371</v>
      </c>
      <c r="H546" s="435"/>
      <c r="I546" s="437">
        <v>161.69999999999999</v>
      </c>
      <c r="J546" s="437">
        <v>133.69999999999999</v>
      </c>
      <c r="K546" s="437"/>
      <c r="L546" s="437">
        <v>14</v>
      </c>
      <c r="M546" s="437">
        <v>14</v>
      </c>
      <c r="N546" s="495"/>
      <c r="O546" s="437">
        <f t="shared" si="166"/>
        <v>0</v>
      </c>
      <c r="P546" s="437"/>
      <c r="Q546" s="495"/>
      <c r="R546" s="437"/>
      <c r="S546" s="437"/>
      <c r="T546" s="437"/>
      <c r="U546" s="437"/>
      <c r="V546" s="437"/>
      <c r="W546" s="437"/>
      <c r="X546" s="437"/>
      <c r="Y546" s="437"/>
      <c r="Z546" s="437">
        <v>161.69999999999999</v>
      </c>
      <c r="AA546" s="437">
        <v>133.69999999999999</v>
      </c>
      <c r="AB546" s="437"/>
      <c r="AC546" s="437">
        <v>14</v>
      </c>
      <c r="AD546" s="437"/>
      <c r="AE546" s="437">
        <v>14</v>
      </c>
      <c r="AF546" s="437">
        <f t="shared" si="172"/>
        <v>161.69999999999999</v>
      </c>
      <c r="AG546" s="437">
        <v>133.69999999999999</v>
      </c>
      <c r="AH546" s="437"/>
      <c r="AI546" s="437">
        <v>14</v>
      </c>
      <c r="AJ546" s="437"/>
      <c r="AK546" s="437">
        <v>14</v>
      </c>
      <c r="AL546" s="441"/>
      <c r="AM546" s="429"/>
      <c r="AS546" s="331">
        <f t="shared" si="167"/>
        <v>0</v>
      </c>
      <c r="AT546" s="331">
        <f t="shared" si="168"/>
        <v>133.69999999999999</v>
      </c>
      <c r="AU546" s="331">
        <f t="shared" si="169"/>
        <v>0</v>
      </c>
      <c r="AV546" s="331">
        <f t="shared" si="170"/>
        <v>0</v>
      </c>
      <c r="AW546" s="331">
        <f t="shared" si="171"/>
        <v>0</v>
      </c>
    </row>
    <row r="547" spans="1:49" s="365" customFormat="1" ht="30" hidden="1" customHeight="1" outlineLevel="1">
      <c r="A547" s="435"/>
      <c r="B547" s="436" t="s">
        <v>610</v>
      </c>
      <c r="C547" s="436"/>
      <c r="D547" s="435" t="s">
        <v>607</v>
      </c>
      <c r="E547" s="435" t="s">
        <v>611</v>
      </c>
      <c r="F547" s="435" t="s">
        <v>609</v>
      </c>
      <c r="G547" s="435" t="s">
        <v>2371</v>
      </c>
      <c r="H547" s="435"/>
      <c r="I547" s="437">
        <v>161.6</v>
      </c>
      <c r="J547" s="437">
        <v>133.6</v>
      </c>
      <c r="K547" s="437"/>
      <c r="L547" s="437">
        <v>14</v>
      </c>
      <c r="M547" s="437">
        <v>14</v>
      </c>
      <c r="N547" s="495"/>
      <c r="O547" s="437">
        <f t="shared" si="166"/>
        <v>0</v>
      </c>
      <c r="P547" s="437"/>
      <c r="Q547" s="495"/>
      <c r="R547" s="437"/>
      <c r="S547" s="437"/>
      <c r="T547" s="437"/>
      <c r="U547" s="437"/>
      <c r="V547" s="437"/>
      <c r="W547" s="437"/>
      <c r="X547" s="437"/>
      <c r="Y547" s="437"/>
      <c r="Z547" s="437">
        <v>161.6</v>
      </c>
      <c r="AA547" s="437">
        <v>133.6</v>
      </c>
      <c r="AB547" s="437"/>
      <c r="AC547" s="437">
        <v>14</v>
      </c>
      <c r="AD547" s="437"/>
      <c r="AE547" s="437">
        <v>14</v>
      </c>
      <c r="AF547" s="437">
        <f t="shared" si="172"/>
        <v>161.6</v>
      </c>
      <c r="AG547" s="437">
        <v>133.6</v>
      </c>
      <c r="AH547" s="437"/>
      <c r="AI547" s="437">
        <v>14</v>
      </c>
      <c r="AJ547" s="437"/>
      <c r="AK547" s="437">
        <v>14</v>
      </c>
      <c r="AL547" s="441"/>
      <c r="AM547" s="429"/>
      <c r="AS547" s="331">
        <f t="shared" si="167"/>
        <v>0</v>
      </c>
      <c r="AT547" s="331">
        <f t="shared" si="168"/>
        <v>133.6</v>
      </c>
      <c r="AU547" s="331">
        <f t="shared" si="169"/>
        <v>0</v>
      </c>
      <c r="AV547" s="331">
        <f t="shared" si="170"/>
        <v>0</v>
      </c>
      <c r="AW547" s="331">
        <f t="shared" si="171"/>
        <v>0</v>
      </c>
    </row>
    <row r="548" spans="1:49" s="365" customFormat="1" ht="30" hidden="1" customHeight="1" outlineLevel="1">
      <c r="A548" s="435"/>
      <c r="B548" s="436" t="s">
        <v>612</v>
      </c>
      <c r="C548" s="436"/>
      <c r="D548" s="435" t="s">
        <v>607</v>
      </c>
      <c r="E548" s="435" t="s">
        <v>2000</v>
      </c>
      <c r="F548" s="435" t="s">
        <v>609</v>
      </c>
      <c r="G548" s="435" t="s">
        <v>2371</v>
      </c>
      <c r="H548" s="435"/>
      <c r="I548" s="437">
        <v>162.6</v>
      </c>
      <c r="J548" s="437">
        <v>134.6</v>
      </c>
      <c r="K548" s="437"/>
      <c r="L548" s="437">
        <v>14</v>
      </c>
      <c r="M548" s="437">
        <v>14</v>
      </c>
      <c r="N548" s="495"/>
      <c r="O548" s="437">
        <f t="shared" si="166"/>
        <v>0</v>
      </c>
      <c r="P548" s="437"/>
      <c r="Q548" s="495"/>
      <c r="R548" s="437"/>
      <c r="S548" s="437"/>
      <c r="T548" s="437"/>
      <c r="U548" s="437"/>
      <c r="V548" s="437"/>
      <c r="W548" s="437"/>
      <c r="X548" s="437"/>
      <c r="Y548" s="437"/>
      <c r="Z548" s="437">
        <v>162.6</v>
      </c>
      <c r="AA548" s="437">
        <v>134.6</v>
      </c>
      <c r="AB548" s="437"/>
      <c r="AC548" s="437">
        <v>14</v>
      </c>
      <c r="AD548" s="437"/>
      <c r="AE548" s="437">
        <v>14</v>
      </c>
      <c r="AF548" s="437">
        <f t="shared" si="172"/>
        <v>162.6</v>
      </c>
      <c r="AG548" s="437">
        <v>134.6</v>
      </c>
      <c r="AH548" s="437"/>
      <c r="AI548" s="437">
        <v>14</v>
      </c>
      <c r="AJ548" s="437"/>
      <c r="AK548" s="437">
        <v>14</v>
      </c>
      <c r="AL548" s="441"/>
      <c r="AM548" s="429"/>
      <c r="AS548" s="331">
        <f t="shared" si="167"/>
        <v>0</v>
      </c>
      <c r="AT548" s="331">
        <f t="shared" si="168"/>
        <v>134.6</v>
      </c>
      <c r="AU548" s="331">
        <f t="shared" si="169"/>
        <v>0</v>
      </c>
      <c r="AV548" s="331">
        <f t="shared" si="170"/>
        <v>0</v>
      </c>
      <c r="AW548" s="331">
        <f t="shared" si="171"/>
        <v>0</v>
      </c>
    </row>
    <row r="549" spans="1:49" s="365" customFormat="1" ht="30" hidden="1" customHeight="1" outlineLevel="1">
      <c r="A549" s="435"/>
      <c r="B549" s="436" t="s">
        <v>613</v>
      </c>
      <c r="C549" s="436"/>
      <c r="D549" s="435" t="s">
        <v>614</v>
      </c>
      <c r="E549" s="435" t="s">
        <v>615</v>
      </c>
      <c r="F549" s="435" t="s">
        <v>609</v>
      </c>
      <c r="G549" s="435" t="s">
        <v>2371</v>
      </c>
      <c r="H549" s="435"/>
      <c r="I549" s="437">
        <v>161.80000000000001</v>
      </c>
      <c r="J549" s="437">
        <v>133.80000000000001</v>
      </c>
      <c r="K549" s="437"/>
      <c r="L549" s="437">
        <v>14</v>
      </c>
      <c r="M549" s="437">
        <v>14</v>
      </c>
      <c r="N549" s="495"/>
      <c r="O549" s="437">
        <f t="shared" si="166"/>
        <v>0</v>
      </c>
      <c r="P549" s="437"/>
      <c r="Q549" s="495"/>
      <c r="R549" s="437"/>
      <c r="S549" s="437"/>
      <c r="T549" s="437"/>
      <c r="U549" s="437"/>
      <c r="V549" s="437"/>
      <c r="W549" s="437"/>
      <c r="X549" s="437"/>
      <c r="Y549" s="437"/>
      <c r="Z549" s="437">
        <v>161.80000000000001</v>
      </c>
      <c r="AA549" s="437">
        <v>133.80000000000001</v>
      </c>
      <c r="AB549" s="437"/>
      <c r="AC549" s="437">
        <v>14</v>
      </c>
      <c r="AD549" s="437"/>
      <c r="AE549" s="437">
        <v>14</v>
      </c>
      <c r="AF549" s="437">
        <f t="shared" si="172"/>
        <v>161.80000000000001</v>
      </c>
      <c r="AG549" s="437">
        <v>133.80000000000001</v>
      </c>
      <c r="AH549" s="437"/>
      <c r="AI549" s="437">
        <v>14</v>
      </c>
      <c r="AJ549" s="437"/>
      <c r="AK549" s="437">
        <v>14</v>
      </c>
      <c r="AL549" s="441"/>
      <c r="AM549" s="429"/>
      <c r="AS549" s="331">
        <f t="shared" si="167"/>
        <v>0</v>
      </c>
      <c r="AT549" s="331">
        <f t="shared" si="168"/>
        <v>133.80000000000001</v>
      </c>
      <c r="AU549" s="331">
        <f t="shared" si="169"/>
        <v>0</v>
      </c>
      <c r="AV549" s="331">
        <f t="shared" si="170"/>
        <v>0</v>
      </c>
      <c r="AW549" s="331">
        <f t="shared" si="171"/>
        <v>0</v>
      </c>
    </row>
    <row r="550" spans="1:49" s="365" customFormat="1" ht="30" hidden="1" customHeight="1" outlineLevel="1">
      <c r="A550" s="435"/>
      <c r="B550" s="436" t="s">
        <v>616</v>
      </c>
      <c r="C550" s="436"/>
      <c r="D550" s="435" t="s">
        <v>614</v>
      </c>
      <c r="E550" s="435" t="s">
        <v>617</v>
      </c>
      <c r="F550" s="435" t="s">
        <v>609</v>
      </c>
      <c r="G550" s="435" t="s">
        <v>2371</v>
      </c>
      <c r="H550" s="435"/>
      <c r="I550" s="437">
        <v>161.80000000000001</v>
      </c>
      <c r="J550" s="437">
        <v>133.80000000000001</v>
      </c>
      <c r="K550" s="437"/>
      <c r="L550" s="437">
        <v>14</v>
      </c>
      <c r="M550" s="437">
        <v>14</v>
      </c>
      <c r="N550" s="495"/>
      <c r="O550" s="437">
        <f t="shared" si="166"/>
        <v>0</v>
      </c>
      <c r="P550" s="437"/>
      <c r="Q550" s="495"/>
      <c r="R550" s="437"/>
      <c r="S550" s="437"/>
      <c r="T550" s="437"/>
      <c r="U550" s="437"/>
      <c r="V550" s="437"/>
      <c r="W550" s="437"/>
      <c r="X550" s="437"/>
      <c r="Y550" s="437"/>
      <c r="Z550" s="437">
        <v>161.80000000000001</v>
      </c>
      <c r="AA550" s="437">
        <v>133.80000000000001</v>
      </c>
      <c r="AB550" s="437"/>
      <c r="AC550" s="437">
        <v>14</v>
      </c>
      <c r="AD550" s="437"/>
      <c r="AE550" s="437">
        <v>14</v>
      </c>
      <c r="AF550" s="437">
        <f t="shared" si="172"/>
        <v>161.80000000000001</v>
      </c>
      <c r="AG550" s="437">
        <v>133.80000000000001</v>
      </c>
      <c r="AH550" s="437"/>
      <c r="AI550" s="437">
        <v>14</v>
      </c>
      <c r="AJ550" s="437"/>
      <c r="AK550" s="437">
        <v>14</v>
      </c>
      <c r="AL550" s="441"/>
      <c r="AM550" s="429"/>
      <c r="AS550" s="331">
        <f t="shared" si="167"/>
        <v>0</v>
      </c>
      <c r="AT550" s="331">
        <f t="shared" si="168"/>
        <v>133.80000000000001</v>
      </c>
      <c r="AU550" s="331">
        <f t="shared" si="169"/>
        <v>0</v>
      </c>
      <c r="AV550" s="331">
        <f t="shared" si="170"/>
        <v>0</v>
      </c>
      <c r="AW550" s="331">
        <f t="shared" si="171"/>
        <v>0</v>
      </c>
    </row>
    <row r="551" spans="1:49" s="365" customFormat="1" ht="30" hidden="1" customHeight="1" outlineLevel="1">
      <c r="A551" s="435"/>
      <c r="B551" s="436" t="s">
        <v>618</v>
      </c>
      <c r="C551" s="436"/>
      <c r="D551" s="435" t="s">
        <v>558</v>
      </c>
      <c r="E551" s="435" t="s">
        <v>619</v>
      </c>
      <c r="F551" s="435" t="s">
        <v>609</v>
      </c>
      <c r="G551" s="435" t="s">
        <v>2371</v>
      </c>
      <c r="H551" s="435"/>
      <c r="I551" s="437">
        <v>161.5</v>
      </c>
      <c r="J551" s="437">
        <v>133.5</v>
      </c>
      <c r="K551" s="437"/>
      <c r="L551" s="437">
        <v>14</v>
      </c>
      <c r="M551" s="437">
        <v>14</v>
      </c>
      <c r="N551" s="495"/>
      <c r="O551" s="437">
        <f t="shared" si="166"/>
        <v>0</v>
      </c>
      <c r="P551" s="437"/>
      <c r="Q551" s="495"/>
      <c r="R551" s="437"/>
      <c r="S551" s="437"/>
      <c r="T551" s="437"/>
      <c r="U551" s="437"/>
      <c r="V551" s="437"/>
      <c r="W551" s="437"/>
      <c r="X551" s="437"/>
      <c r="Y551" s="437"/>
      <c r="Z551" s="437">
        <v>161.5</v>
      </c>
      <c r="AA551" s="437">
        <v>133.5</v>
      </c>
      <c r="AB551" s="437"/>
      <c r="AC551" s="437">
        <v>14</v>
      </c>
      <c r="AD551" s="437"/>
      <c r="AE551" s="437">
        <v>14</v>
      </c>
      <c r="AF551" s="437">
        <f t="shared" si="172"/>
        <v>161.5</v>
      </c>
      <c r="AG551" s="437">
        <v>133.5</v>
      </c>
      <c r="AH551" s="437"/>
      <c r="AI551" s="437">
        <v>14</v>
      </c>
      <c r="AJ551" s="437"/>
      <c r="AK551" s="437">
        <v>14</v>
      </c>
      <c r="AL551" s="441"/>
      <c r="AM551" s="429"/>
      <c r="AS551" s="331">
        <f t="shared" si="167"/>
        <v>0</v>
      </c>
      <c r="AT551" s="331">
        <f t="shared" si="168"/>
        <v>133.5</v>
      </c>
      <c r="AU551" s="331">
        <f t="shared" si="169"/>
        <v>0</v>
      </c>
      <c r="AV551" s="331">
        <f t="shared" si="170"/>
        <v>0</v>
      </c>
      <c r="AW551" s="331">
        <f t="shared" si="171"/>
        <v>0</v>
      </c>
    </row>
    <row r="552" spans="1:49" s="365" customFormat="1" ht="30" hidden="1" customHeight="1" outlineLevel="1">
      <c r="A552" s="435"/>
      <c r="B552" s="436" t="s">
        <v>620</v>
      </c>
      <c r="C552" s="436"/>
      <c r="D552" s="435" t="s">
        <v>1992</v>
      </c>
      <c r="E552" s="435" t="s">
        <v>621</v>
      </c>
      <c r="F552" s="435" t="s">
        <v>609</v>
      </c>
      <c r="G552" s="435" t="s">
        <v>2371</v>
      </c>
      <c r="H552" s="435"/>
      <c r="I552" s="437">
        <v>161.5</v>
      </c>
      <c r="J552" s="437">
        <v>133.5</v>
      </c>
      <c r="K552" s="437"/>
      <c r="L552" s="437">
        <v>14</v>
      </c>
      <c r="M552" s="437">
        <v>14</v>
      </c>
      <c r="N552" s="495"/>
      <c r="O552" s="437">
        <f t="shared" si="166"/>
        <v>0</v>
      </c>
      <c r="P552" s="437"/>
      <c r="Q552" s="495"/>
      <c r="R552" s="437"/>
      <c r="S552" s="437"/>
      <c r="T552" s="437"/>
      <c r="U552" s="437"/>
      <c r="V552" s="437"/>
      <c r="W552" s="437"/>
      <c r="X552" s="437"/>
      <c r="Y552" s="437"/>
      <c r="Z552" s="437">
        <v>161.5</v>
      </c>
      <c r="AA552" s="437">
        <v>133.5</v>
      </c>
      <c r="AB552" s="437"/>
      <c r="AC552" s="437">
        <v>14</v>
      </c>
      <c r="AD552" s="437"/>
      <c r="AE552" s="437">
        <v>14</v>
      </c>
      <c r="AF552" s="437">
        <f t="shared" si="172"/>
        <v>161.5</v>
      </c>
      <c r="AG552" s="437">
        <v>133.5</v>
      </c>
      <c r="AH552" s="437"/>
      <c r="AI552" s="437">
        <v>14</v>
      </c>
      <c r="AJ552" s="437"/>
      <c r="AK552" s="437">
        <v>14</v>
      </c>
      <c r="AL552" s="441"/>
      <c r="AM552" s="429"/>
      <c r="AS552" s="331">
        <f t="shared" si="167"/>
        <v>0</v>
      </c>
      <c r="AT552" s="331">
        <f t="shared" si="168"/>
        <v>133.5</v>
      </c>
      <c r="AU552" s="331">
        <f t="shared" si="169"/>
        <v>0</v>
      </c>
      <c r="AV552" s="331">
        <f t="shared" si="170"/>
        <v>0</v>
      </c>
      <c r="AW552" s="331">
        <f t="shared" si="171"/>
        <v>0</v>
      </c>
    </row>
    <row r="553" spans="1:49" s="365" customFormat="1" ht="30" hidden="1" customHeight="1" outlineLevel="1">
      <c r="A553" s="435"/>
      <c r="B553" s="436" t="s">
        <v>622</v>
      </c>
      <c r="C553" s="436"/>
      <c r="D553" s="435" t="s">
        <v>623</v>
      </c>
      <c r="E553" s="435" t="s">
        <v>624</v>
      </c>
      <c r="F553" s="435" t="s">
        <v>609</v>
      </c>
      <c r="G553" s="435" t="s">
        <v>2371</v>
      </c>
      <c r="H553" s="435"/>
      <c r="I553" s="437">
        <v>161.75</v>
      </c>
      <c r="J553" s="437">
        <v>133.75</v>
      </c>
      <c r="K553" s="437"/>
      <c r="L553" s="437">
        <v>14</v>
      </c>
      <c r="M553" s="437">
        <v>14</v>
      </c>
      <c r="N553" s="495"/>
      <c r="O553" s="437">
        <f t="shared" si="166"/>
        <v>0</v>
      </c>
      <c r="P553" s="437"/>
      <c r="Q553" s="495"/>
      <c r="R553" s="437"/>
      <c r="S553" s="437"/>
      <c r="T553" s="437"/>
      <c r="U553" s="437"/>
      <c r="V553" s="437"/>
      <c r="W553" s="437"/>
      <c r="X553" s="437"/>
      <c r="Y553" s="437"/>
      <c r="Z553" s="437">
        <v>161.75</v>
      </c>
      <c r="AA553" s="437">
        <v>133.75</v>
      </c>
      <c r="AB553" s="437"/>
      <c r="AC553" s="437">
        <v>14</v>
      </c>
      <c r="AD553" s="437"/>
      <c r="AE553" s="437">
        <v>14</v>
      </c>
      <c r="AF553" s="437">
        <f t="shared" si="172"/>
        <v>161.75</v>
      </c>
      <c r="AG553" s="437">
        <v>133.75</v>
      </c>
      <c r="AH553" s="437"/>
      <c r="AI553" s="437">
        <v>14</v>
      </c>
      <c r="AJ553" s="437"/>
      <c r="AK553" s="437">
        <v>14</v>
      </c>
      <c r="AL553" s="441"/>
      <c r="AM553" s="429"/>
      <c r="AS553" s="331">
        <f t="shared" si="167"/>
        <v>0</v>
      </c>
      <c r="AT553" s="331">
        <f t="shared" si="168"/>
        <v>133.75</v>
      </c>
      <c r="AU553" s="331">
        <f t="shared" si="169"/>
        <v>0</v>
      </c>
      <c r="AV553" s="331">
        <f t="shared" si="170"/>
        <v>0</v>
      </c>
      <c r="AW553" s="331">
        <f t="shared" si="171"/>
        <v>0</v>
      </c>
    </row>
    <row r="554" spans="1:49" s="365" customFormat="1" ht="30" hidden="1" customHeight="1" outlineLevel="1">
      <c r="A554" s="435"/>
      <c r="B554" s="436" t="s">
        <v>625</v>
      </c>
      <c r="C554" s="436"/>
      <c r="D554" s="435" t="s">
        <v>623</v>
      </c>
      <c r="E554" s="435" t="s">
        <v>626</v>
      </c>
      <c r="F554" s="435" t="s">
        <v>609</v>
      </c>
      <c r="G554" s="435" t="s">
        <v>2371</v>
      </c>
      <c r="H554" s="435"/>
      <c r="I554" s="437">
        <v>161.75</v>
      </c>
      <c r="J554" s="437">
        <v>133.75</v>
      </c>
      <c r="K554" s="437"/>
      <c r="L554" s="437">
        <v>14</v>
      </c>
      <c r="M554" s="437">
        <v>14</v>
      </c>
      <c r="N554" s="495"/>
      <c r="O554" s="437">
        <f t="shared" ref="O554:O577" si="173">SUM(P554:S554)</f>
        <v>0</v>
      </c>
      <c r="P554" s="437"/>
      <c r="Q554" s="495"/>
      <c r="R554" s="437"/>
      <c r="S554" s="437"/>
      <c r="T554" s="437"/>
      <c r="U554" s="437"/>
      <c r="V554" s="437"/>
      <c r="W554" s="437"/>
      <c r="X554" s="437"/>
      <c r="Y554" s="437"/>
      <c r="Z554" s="437">
        <v>161.75</v>
      </c>
      <c r="AA554" s="437">
        <v>133.75</v>
      </c>
      <c r="AB554" s="437"/>
      <c r="AC554" s="437">
        <v>14</v>
      </c>
      <c r="AD554" s="437"/>
      <c r="AE554" s="437">
        <v>14</v>
      </c>
      <c r="AF554" s="437">
        <f t="shared" si="172"/>
        <v>161.75</v>
      </c>
      <c r="AG554" s="437">
        <v>133.75</v>
      </c>
      <c r="AH554" s="437"/>
      <c r="AI554" s="437">
        <v>14</v>
      </c>
      <c r="AJ554" s="437"/>
      <c r="AK554" s="437">
        <v>14</v>
      </c>
      <c r="AL554" s="441"/>
      <c r="AM554" s="429"/>
      <c r="AS554" s="331">
        <f t="shared" si="167"/>
        <v>0</v>
      </c>
      <c r="AT554" s="331">
        <f t="shared" si="168"/>
        <v>133.75</v>
      </c>
      <c r="AU554" s="331">
        <f t="shared" si="169"/>
        <v>0</v>
      </c>
      <c r="AV554" s="331">
        <f t="shared" si="170"/>
        <v>0</v>
      </c>
      <c r="AW554" s="331">
        <f t="shared" si="171"/>
        <v>0</v>
      </c>
    </row>
    <row r="555" spans="1:49" s="365" customFormat="1" ht="30" hidden="1" customHeight="1" outlineLevel="1">
      <c r="A555" s="435"/>
      <c r="B555" s="436" t="s">
        <v>627</v>
      </c>
      <c r="C555" s="436"/>
      <c r="D555" s="435" t="s">
        <v>623</v>
      </c>
      <c r="E555" s="435" t="s">
        <v>628</v>
      </c>
      <c r="F555" s="435" t="s">
        <v>609</v>
      </c>
      <c r="G555" s="435" t="s">
        <v>2371</v>
      </c>
      <c r="H555" s="435"/>
      <c r="I555" s="437">
        <v>161.75</v>
      </c>
      <c r="J555" s="437">
        <v>133.75</v>
      </c>
      <c r="K555" s="437"/>
      <c r="L555" s="437">
        <v>14</v>
      </c>
      <c r="M555" s="437">
        <v>14</v>
      </c>
      <c r="N555" s="495"/>
      <c r="O555" s="437">
        <f t="shared" si="173"/>
        <v>0</v>
      </c>
      <c r="P555" s="437"/>
      <c r="Q555" s="495"/>
      <c r="R555" s="437"/>
      <c r="S555" s="437"/>
      <c r="T555" s="437"/>
      <c r="U555" s="437"/>
      <c r="V555" s="437"/>
      <c r="W555" s="437"/>
      <c r="X555" s="437"/>
      <c r="Y555" s="437"/>
      <c r="Z555" s="437">
        <v>161.75</v>
      </c>
      <c r="AA555" s="437">
        <v>133.75</v>
      </c>
      <c r="AB555" s="437"/>
      <c r="AC555" s="437">
        <v>14</v>
      </c>
      <c r="AD555" s="437"/>
      <c r="AE555" s="437">
        <v>14</v>
      </c>
      <c r="AF555" s="437">
        <f t="shared" si="172"/>
        <v>161.75</v>
      </c>
      <c r="AG555" s="437">
        <v>133.75</v>
      </c>
      <c r="AH555" s="437"/>
      <c r="AI555" s="437">
        <v>14</v>
      </c>
      <c r="AJ555" s="437"/>
      <c r="AK555" s="437">
        <v>14</v>
      </c>
      <c r="AL555" s="441"/>
      <c r="AM555" s="429"/>
      <c r="AS555" s="331">
        <f t="shared" si="167"/>
        <v>0</v>
      </c>
      <c r="AT555" s="331">
        <f t="shared" si="168"/>
        <v>133.75</v>
      </c>
      <c r="AU555" s="331">
        <f t="shared" si="169"/>
        <v>0</v>
      </c>
      <c r="AV555" s="331">
        <f t="shared" si="170"/>
        <v>0</v>
      </c>
      <c r="AW555" s="331">
        <f t="shared" si="171"/>
        <v>0</v>
      </c>
    </row>
    <row r="556" spans="1:49" s="365" customFormat="1" ht="30" hidden="1" customHeight="1" outlineLevel="1">
      <c r="A556" s="435"/>
      <c r="B556" s="436" t="s">
        <v>629</v>
      </c>
      <c r="C556" s="436"/>
      <c r="D556" s="435" t="s">
        <v>623</v>
      </c>
      <c r="E556" s="435" t="s">
        <v>630</v>
      </c>
      <c r="F556" s="435" t="s">
        <v>609</v>
      </c>
      <c r="G556" s="435" t="s">
        <v>2371</v>
      </c>
      <c r="H556" s="435"/>
      <c r="I556" s="437">
        <v>162.75</v>
      </c>
      <c r="J556" s="437">
        <v>134.75</v>
      </c>
      <c r="K556" s="437"/>
      <c r="L556" s="437">
        <v>14</v>
      </c>
      <c r="M556" s="437">
        <v>14</v>
      </c>
      <c r="N556" s="495"/>
      <c r="O556" s="437">
        <f t="shared" si="173"/>
        <v>0</v>
      </c>
      <c r="P556" s="437"/>
      <c r="Q556" s="495"/>
      <c r="R556" s="437"/>
      <c r="S556" s="437"/>
      <c r="T556" s="437"/>
      <c r="U556" s="437"/>
      <c r="V556" s="437"/>
      <c r="W556" s="437"/>
      <c r="X556" s="437"/>
      <c r="Y556" s="437"/>
      <c r="Z556" s="437">
        <v>162.75</v>
      </c>
      <c r="AA556" s="437">
        <v>134.75</v>
      </c>
      <c r="AB556" s="437"/>
      <c r="AC556" s="437">
        <v>14</v>
      </c>
      <c r="AD556" s="437"/>
      <c r="AE556" s="437">
        <v>14</v>
      </c>
      <c r="AF556" s="437">
        <f t="shared" si="172"/>
        <v>162.75</v>
      </c>
      <c r="AG556" s="437">
        <v>134.75</v>
      </c>
      <c r="AH556" s="437"/>
      <c r="AI556" s="437">
        <v>14</v>
      </c>
      <c r="AJ556" s="437"/>
      <c r="AK556" s="437">
        <v>14</v>
      </c>
      <c r="AL556" s="441"/>
      <c r="AM556" s="429"/>
      <c r="AS556" s="331">
        <f t="shared" si="167"/>
        <v>0</v>
      </c>
      <c r="AT556" s="331">
        <f t="shared" si="168"/>
        <v>134.75</v>
      </c>
      <c r="AU556" s="331">
        <f t="shared" si="169"/>
        <v>0</v>
      </c>
      <c r="AV556" s="331">
        <f t="shared" si="170"/>
        <v>0</v>
      </c>
      <c r="AW556" s="331">
        <f t="shared" si="171"/>
        <v>0</v>
      </c>
    </row>
    <row r="557" spans="1:49" s="365" customFormat="1" ht="30" hidden="1" customHeight="1" outlineLevel="1">
      <c r="A557" s="435"/>
      <c r="B557" s="436" t="s">
        <v>631</v>
      </c>
      <c r="C557" s="436"/>
      <c r="D557" s="435" t="s">
        <v>623</v>
      </c>
      <c r="E557" s="435" t="s">
        <v>632</v>
      </c>
      <c r="F557" s="435" t="s">
        <v>609</v>
      </c>
      <c r="G557" s="435" t="s">
        <v>2371</v>
      </c>
      <c r="H557" s="435"/>
      <c r="I557" s="437">
        <v>162.75</v>
      </c>
      <c r="J557" s="437">
        <v>134.75</v>
      </c>
      <c r="K557" s="437"/>
      <c r="L557" s="437">
        <v>14</v>
      </c>
      <c r="M557" s="437">
        <v>14</v>
      </c>
      <c r="N557" s="495"/>
      <c r="O557" s="437">
        <f t="shared" si="173"/>
        <v>0</v>
      </c>
      <c r="P557" s="437"/>
      <c r="Q557" s="495"/>
      <c r="R557" s="437"/>
      <c r="S557" s="437"/>
      <c r="T557" s="437"/>
      <c r="U557" s="437"/>
      <c r="V557" s="437"/>
      <c r="W557" s="437"/>
      <c r="X557" s="437"/>
      <c r="Y557" s="437"/>
      <c r="Z557" s="437">
        <v>162.75</v>
      </c>
      <c r="AA557" s="437">
        <v>134.75</v>
      </c>
      <c r="AB557" s="437"/>
      <c r="AC557" s="437">
        <v>14</v>
      </c>
      <c r="AD557" s="437"/>
      <c r="AE557" s="437">
        <v>14</v>
      </c>
      <c r="AF557" s="437">
        <f t="shared" si="172"/>
        <v>162.75</v>
      </c>
      <c r="AG557" s="437">
        <v>134.75</v>
      </c>
      <c r="AH557" s="437"/>
      <c r="AI557" s="437">
        <v>14</v>
      </c>
      <c r="AJ557" s="437"/>
      <c r="AK557" s="437">
        <v>14</v>
      </c>
      <c r="AL557" s="441"/>
      <c r="AM557" s="429"/>
      <c r="AS557" s="331">
        <f t="shared" si="167"/>
        <v>0</v>
      </c>
      <c r="AT557" s="331">
        <f t="shared" si="168"/>
        <v>134.75</v>
      </c>
      <c r="AU557" s="331">
        <f t="shared" si="169"/>
        <v>0</v>
      </c>
      <c r="AV557" s="331">
        <f t="shared" si="170"/>
        <v>0</v>
      </c>
      <c r="AW557" s="331">
        <f t="shared" si="171"/>
        <v>0</v>
      </c>
    </row>
    <row r="558" spans="1:49" s="365" customFormat="1" ht="30" hidden="1" customHeight="1" outlineLevel="1">
      <c r="A558" s="435"/>
      <c r="B558" s="436" t="s">
        <v>633</v>
      </c>
      <c r="C558" s="436"/>
      <c r="D558" s="435" t="s">
        <v>623</v>
      </c>
      <c r="E558" s="435" t="s">
        <v>634</v>
      </c>
      <c r="F558" s="435" t="s">
        <v>609</v>
      </c>
      <c r="G558" s="435" t="s">
        <v>2371</v>
      </c>
      <c r="H558" s="435"/>
      <c r="I558" s="437">
        <v>162.75</v>
      </c>
      <c r="J558" s="437">
        <v>134.75</v>
      </c>
      <c r="K558" s="437"/>
      <c r="L558" s="437">
        <v>14</v>
      </c>
      <c r="M558" s="437">
        <v>14</v>
      </c>
      <c r="N558" s="495"/>
      <c r="O558" s="437">
        <f t="shared" si="173"/>
        <v>0</v>
      </c>
      <c r="P558" s="437"/>
      <c r="Q558" s="495"/>
      <c r="R558" s="437"/>
      <c r="S558" s="437"/>
      <c r="T558" s="437"/>
      <c r="U558" s="437"/>
      <c r="V558" s="437"/>
      <c r="W558" s="437"/>
      <c r="X558" s="437"/>
      <c r="Y558" s="437"/>
      <c r="Z558" s="437">
        <v>162.75</v>
      </c>
      <c r="AA558" s="437">
        <v>134.75</v>
      </c>
      <c r="AB558" s="437"/>
      <c r="AC558" s="437">
        <v>14</v>
      </c>
      <c r="AD558" s="437"/>
      <c r="AE558" s="437">
        <v>14</v>
      </c>
      <c r="AF558" s="437">
        <f t="shared" si="172"/>
        <v>162.75</v>
      </c>
      <c r="AG558" s="437">
        <v>134.75</v>
      </c>
      <c r="AH558" s="437"/>
      <c r="AI558" s="437">
        <v>14</v>
      </c>
      <c r="AJ558" s="437"/>
      <c r="AK558" s="437">
        <v>14</v>
      </c>
      <c r="AL558" s="441"/>
      <c r="AM558" s="429"/>
      <c r="AS558" s="331">
        <f t="shared" si="167"/>
        <v>0</v>
      </c>
      <c r="AT558" s="331">
        <f t="shared" si="168"/>
        <v>134.75</v>
      </c>
      <c r="AU558" s="331">
        <f t="shared" si="169"/>
        <v>0</v>
      </c>
      <c r="AV558" s="331">
        <f t="shared" si="170"/>
        <v>0</v>
      </c>
      <c r="AW558" s="331">
        <f t="shared" si="171"/>
        <v>0</v>
      </c>
    </row>
    <row r="559" spans="1:49" s="365" customFormat="1" ht="30" hidden="1" customHeight="1" outlineLevel="1">
      <c r="A559" s="435"/>
      <c r="B559" s="436" t="s">
        <v>635</v>
      </c>
      <c r="C559" s="436"/>
      <c r="D559" s="435" t="s">
        <v>623</v>
      </c>
      <c r="E559" s="435" t="s">
        <v>636</v>
      </c>
      <c r="F559" s="435" t="s">
        <v>609</v>
      </c>
      <c r="G559" s="435" t="s">
        <v>2371</v>
      </c>
      <c r="H559" s="435"/>
      <c r="I559" s="437">
        <v>162.15</v>
      </c>
      <c r="J559" s="437">
        <v>134.15</v>
      </c>
      <c r="K559" s="437"/>
      <c r="L559" s="437">
        <v>14</v>
      </c>
      <c r="M559" s="437">
        <v>14</v>
      </c>
      <c r="N559" s="495"/>
      <c r="O559" s="437">
        <f t="shared" si="173"/>
        <v>0</v>
      </c>
      <c r="P559" s="437"/>
      <c r="Q559" s="495"/>
      <c r="R559" s="437"/>
      <c r="S559" s="437"/>
      <c r="T559" s="437"/>
      <c r="U559" s="437"/>
      <c r="V559" s="437"/>
      <c r="W559" s="437"/>
      <c r="X559" s="437"/>
      <c r="Y559" s="437"/>
      <c r="Z559" s="437">
        <v>162.15</v>
      </c>
      <c r="AA559" s="437">
        <v>134.15</v>
      </c>
      <c r="AB559" s="437"/>
      <c r="AC559" s="437">
        <v>14</v>
      </c>
      <c r="AD559" s="437"/>
      <c r="AE559" s="437">
        <v>14</v>
      </c>
      <c r="AF559" s="437">
        <f t="shared" si="172"/>
        <v>162.15</v>
      </c>
      <c r="AG559" s="437">
        <v>134.15</v>
      </c>
      <c r="AH559" s="437"/>
      <c r="AI559" s="437">
        <v>14</v>
      </c>
      <c r="AJ559" s="437"/>
      <c r="AK559" s="437">
        <v>14</v>
      </c>
      <c r="AL559" s="441"/>
      <c r="AM559" s="429"/>
      <c r="AS559" s="331">
        <f t="shared" si="167"/>
        <v>0</v>
      </c>
      <c r="AT559" s="331">
        <f t="shared" si="168"/>
        <v>134.15</v>
      </c>
      <c r="AU559" s="331">
        <f t="shared" si="169"/>
        <v>0</v>
      </c>
      <c r="AV559" s="331">
        <f t="shared" si="170"/>
        <v>0</v>
      </c>
      <c r="AW559" s="331">
        <f t="shared" si="171"/>
        <v>0</v>
      </c>
    </row>
    <row r="560" spans="1:49" s="365" customFormat="1" ht="30" hidden="1" customHeight="1" outlineLevel="1">
      <c r="A560" s="435"/>
      <c r="B560" s="436" t="s">
        <v>637</v>
      </c>
      <c r="C560" s="436"/>
      <c r="D560" s="435" t="s">
        <v>623</v>
      </c>
      <c r="E560" s="435" t="s">
        <v>638</v>
      </c>
      <c r="F560" s="435" t="s">
        <v>609</v>
      </c>
      <c r="G560" s="435" t="s">
        <v>2371</v>
      </c>
      <c r="H560" s="435"/>
      <c r="I560" s="437">
        <v>162.05000000000001</v>
      </c>
      <c r="J560" s="437">
        <v>134.05000000000001</v>
      </c>
      <c r="K560" s="437"/>
      <c r="L560" s="437">
        <v>14</v>
      </c>
      <c r="M560" s="437">
        <v>14</v>
      </c>
      <c r="N560" s="495"/>
      <c r="O560" s="437">
        <f t="shared" si="173"/>
        <v>0</v>
      </c>
      <c r="P560" s="437"/>
      <c r="Q560" s="495"/>
      <c r="R560" s="437"/>
      <c r="S560" s="437"/>
      <c r="T560" s="437"/>
      <c r="U560" s="437"/>
      <c r="V560" s="437"/>
      <c r="W560" s="437"/>
      <c r="X560" s="437"/>
      <c r="Y560" s="437"/>
      <c r="Z560" s="437">
        <v>162.05000000000001</v>
      </c>
      <c r="AA560" s="437">
        <v>134.05000000000001</v>
      </c>
      <c r="AB560" s="437"/>
      <c r="AC560" s="437">
        <v>14</v>
      </c>
      <c r="AD560" s="437"/>
      <c r="AE560" s="437">
        <v>14</v>
      </c>
      <c r="AF560" s="437">
        <f t="shared" si="172"/>
        <v>162.05000000000001</v>
      </c>
      <c r="AG560" s="437">
        <v>134.05000000000001</v>
      </c>
      <c r="AH560" s="437"/>
      <c r="AI560" s="437">
        <v>14</v>
      </c>
      <c r="AJ560" s="437"/>
      <c r="AK560" s="437">
        <v>14</v>
      </c>
      <c r="AL560" s="441"/>
      <c r="AM560" s="429"/>
      <c r="AS560" s="331">
        <f t="shared" si="167"/>
        <v>0</v>
      </c>
      <c r="AT560" s="331">
        <f t="shared" si="168"/>
        <v>134.05000000000001</v>
      </c>
      <c r="AU560" s="331">
        <f t="shared" si="169"/>
        <v>0</v>
      </c>
      <c r="AV560" s="331">
        <f t="shared" si="170"/>
        <v>0</v>
      </c>
      <c r="AW560" s="331">
        <f t="shared" si="171"/>
        <v>0</v>
      </c>
    </row>
    <row r="561" spans="1:49" s="365" customFormat="1" ht="30" hidden="1" customHeight="1" outlineLevel="1">
      <c r="A561" s="435"/>
      <c r="B561" s="436" t="s">
        <v>639</v>
      </c>
      <c r="C561" s="436"/>
      <c r="D561" s="435" t="s">
        <v>640</v>
      </c>
      <c r="E561" s="435" t="s">
        <v>2007</v>
      </c>
      <c r="F561" s="435" t="s">
        <v>641</v>
      </c>
      <c r="G561" s="435" t="s">
        <v>2371</v>
      </c>
      <c r="H561" s="435"/>
      <c r="I561" s="437">
        <v>161.80000000000001</v>
      </c>
      <c r="J561" s="437">
        <v>133.80000000000001</v>
      </c>
      <c r="K561" s="437"/>
      <c r="L561" s="437">
        <v>14</v>
      </c>
      <c r="M561" s="437">
        <v>14</v>
      </c>
      <c r="N561" s="495"/>
      <c r="O561" s="437">
        <f t="shared" si="173"/>
        <v>0</v>
      </c>
      <c r="P561" s="437"/>
      <c r="Q561" s="495"/>
      <c r="R561" s="437"/>
      <c r="S561" s="437"/>
      <c r="T561" s="437"/>
      <c r="U561" s="437"/>
      <c r="V561" s="437"/>
      <c r="W561" s="437"/>
      <c r="X561" s="437"/>
      <c r="Y561" s="437"/>
      <c r="Z561" s="437">
        <v>161.80000000000001</v>
      </c>
      <c r="AA561" s="437">
        <v>133.80000000000001</v>
      </c>
      <c r="AB561" s="437"/>
      <c r="AC561" s="437">
        <v>14</v>
      </c>
      <c r="AD561" s="437"/>
      <c r="AE561" s="437">
        <v>14</v>
      </c>
      <c r="AF561" s="437">
        <f t="shared" si="172"/>
        <v>161.80000000000001</v>
      </c>
      <c r="AG561" s="437">
        <v>133.80000000000001</v>
      </c>
      <c r="AH561" s="437"/>
      <c r="AI561" s="437">
        <v>14</v>
      </c>
      <c r="AJ561" s="437"/>
      <c r="AK561" s="437">
        <v>14</v>
      </c>
      <c r="AL561" s="441"/>
      <c r="AM561" s="429"/>
      <c r="AS561" s="331">
        <f t="shared" si="167"/>
        <v>0</v>
      </c>
      <c r="AT561" s="331">
        <f t="shared" si="168"/>
        <v>133.80000000000001</v>
      </c>
      <c r="AU561" s="331">
        <f t="shared" si="169"/>
        <v>0</v>
      </c>
      <c r="AV561" s="331">
        <f t="shared" si="170"/>
        <v>0</v>
      </c>
      <c r="AW561" s="331">
        <f t="shared" si="171"/>
        <v>0</v>
      </c>
    </row>
    <row r="562" spans="1:49" s="365" customFormat="1" ht="30" hidden="1" customHeight="1" outlineLevel="1">
      <c r="A562" s="435"/>
      <c r="B562" s="436" t="s">
        <v>642</v>
      </c>
      <c r="C562" s="436"/>
      <c r="D562" s="435" t="s">
        <v>607</v>
      </c>
      <c r="E562" s="435" t="s">
        <v>643</v>
      </c>
      <c r="F562" s="435" t="s">
        <v>644</v>
      </c>
      <c r="G562" s="435" t="s">
        <v>645</v>
      </c>
      <c r="H562" s="435"/>
      <c r="I562" s="437">
        <v>166</v>
      </c>
      <c r="J562" s="437">
        <v>138</v>
      </c>
      <c r="K562" s="437"/>
      <c r="L562" s="437">
        <v>14</v>
      </c>
      <c r="M562" s="437">
        <v>14</v>
      </c>
      <c r="N562" s="495"/>
      <c r="O562" s="437">
        <f t="shared" si="173"/>
        <v>0</v>
      </c>
      <c r="P562" s="437"/>
      <c r="Q562" s="495"/>
      <c r="R562" s="437"/>
      <c r="S562" s="437"/>
      <c r="T562" s="437"/>
      <c r="U562" s="437"/>
      <c r="V562" s="437"/>
      <c r="W562" s="437"/>
      <c r="X562" s="437"/>
      <c r="Y562" s="437"/>
      <c r="Z562" s="437">
        <v>166</v>
      </c>
      <c r="AA562" s="437">
        <v>138</v>
      </c>
      <c r="AB562" s="437"/>
      <c r="AC562" s="437">
        <v>14</v>
      </c>
      <c r="AD562" s="437"/>
      <c r="AE562" s="437">
        <v>14</v>
      </c>
      <c r="AF562" s="437">
        <f t="shared" si="172"/>
        <v>166</v>
      </c>
      <c r="AG562" s="437">
        <v>138</v>
      </c>
      <c r="AH562" s="437"/>
      <c r="AI562" s="437">
        <v>14</v>
      </c>
      <c r="AJ562" s="437"/>
      <c r="AK562" s="437">
        <v>14</v>
      </c>
      <c r="AL562" s="441"/>
      <c r="AM562" s="429"/>
      <c r="AS562" s="331">
        <f t="shared" si="167"/>
        <v>0</v>
      </c>
      <c r="AT562" s="331">
        <f t="shared" si="168"/>
        <v>138</v>
      </c>
      <c r="AU562" s="331">
        <f t="shared" si="169"/>
        <v>0</v>
      </c>
      <c r="AV562" s="331">
        <f t="shared" si="170"/>
        <v>0</v>
      </c>
      <c r="AW562" s="331">
        <f t="shared" si="171"/>
        <v>0</v>
      </c>
    </row>
    <row r="563" spans="1:49" s="365" customFormat="1" ht="30" hidden="1" customHeight="1" outlineLevel="1">
      <c r="A563" s="435"/>
      <c r="B563" s="436" t="s">
        <v>646</v>
      </c>
      <c r="C563" s="436"/>
      <c r="D563" s="435" t="s">
        <v>607</v>
      </c>
      <c r="E563" s="435" t="s">
        <v>647</v>
      </c>
      <c r="F563" s="435" t="s">
        <v>644</v>
      </c>
      <c r="G563" s="435" t="s">
        <v>645</v>
      </c>
      <c r="H563" s="435"/>
      <c r="I563" s="437">
        <v>166</v>
      </c>
      <c r="J563" s="437">
        <v>138</v>
      </c>
      <c r="K563" s="437"/>
      <c r="L563" s="437">
        <v>14</v>
      </c>
      <c r="M563" s="437">
        <v>14</v>
      </c>
      <c r="N563" s="495"/>
      <c r="O563" s="437">
        <f t="shared" si="173"/>
        <v>0</v>
      </c>
      <c r="P563" s="437"/>
      <c r="Q563" s="495"/>
      <c r="R563" s="437"/>
      <c r="S563" s="437"/>
      <c r="T563" s="437"/>
      <c r="U563" s="437"/>
      <c r="V563" s="437"/>
      <c r="W563" s="437"/>
      <c r="X563" s="437"/>
      <c r="Y563" s="437"/>
      <c r="Z563" s="437">
        <v>166</v>
      </c>
      <c r="AA563" s="437">
        <v>138</v>
      </c>
      <c r="AB563" s="437"/>
      <c r="AC563" s="437">
        <v>14</v>
      </c>
      <c r="AD563" s="437"/>
      <c r="AE563" s="437">
        <v>14</v>
      </c>
      <c r="AF563" s="437">
        <f t="shared" si="172"/>
        <v>166</v>
      </c>
      <c r="AG563" s="437">
        <v>138</v>
      </c>
      <c r="AH563" s="437"/>
      <c r="AI563" s="437">
        <v>14</v>
      </c>
      <c r="AJ563" s="437"/>
      <c r="AK563" s="437">
        <v>14</v>
      </c>
      <c r="AL563" s="441"/>
      <c r="AM563" s="429"/>
      <c r="AS563" s="331">
        <f t="shared" si="167"/>
        <v>0</v>
      </c>
      <c r="AT563" s="331">
        <f t="shared" si="168"/>
        <v>138</v>
      </c>
      <c r="AU563" s="331">
        <f t="shared" si="169"/>
        <v>0</v>
      </c>
      <c r="AV563" s="331">
        <f t="shared" si="170"/>
        <v>0</v>
      </c>
      <c r="AW563" s="331">
        <f t="shared" si="171"/>
        <v>0</v>
      </c>
    </row>
    <row r="564" spans="1:49" s="365" customFormat="1" ht="30" hidden="1" customHeight="1" outlineLevel="1">
      <c r="A564" s="435"/>
      <c r="B564" s="436" t="s">
        <v>648</v>
      </c>
      <c r="C564" s="436"/>
      <c r="D564" s="435" t="s">
        <v>607</v>
      </c>
      <c r="E564" s="435" t="s">
        <v>2000</v>
      </c>
      <c r="F564" s="435" t="s">
        <v>644</v>
      </c>
      <c r="G564" s="435" t="s">
        <v>645</v>
      </c>
      <c r="H564" s="435"/>
      <c r="I564" s="437">
        <v>166</v>
      </c>
      <c r="J564" s="437">
        <v>138</v>
      </c>
      <c r="K564" s="437"/>
      <c r="L564" s="437">
        <v>14</v>
      </c>
      <c r="M564" s="437">
        <v>14</v>
      </c>
      <c r="N564" s="495"/>
      <c r="O564" s="437">
        <f t="shared" si="173"/>
        <v>0</v>
      </c>
      <c r="P564" s="437"/>
      <c r="Q564" s="495"/>
      <c r="R564" s="437"/>
      <c r="S564" s="437"/>
      <c r="T564" s="437"/>
      <c r="U564" s="437"/>
      <c r="V564" s="437"/>
      <c r="W564" s="437"/>
      <c r="X564" s="437"/>
      <c r="Y564" s="437"/>
      <c r="Z564" s="437">
        <v>166</v>
      </c>
      <c r="AA564" s="437">
        <v>138</v>
      </c>
      <c r="AB564" s="437"/>
      <c r="AC564" s="437">
        <v>14</v>
      </c>
      <c r="AD564" s="437"/>
      <c r="AE564" s="437">
        <v>14</v>
      </c>
      <c r="AF564" s="437">
        <f t="shared" si="172"/>
        <v>166</v>
      </c>
      <c r="AG564" s="437">
        <v>138</v>
      </c>
      <c r="AH564" s="437"/>
      <c r="AI564" s="437">
        <v>14</v>
      </c>
      <c r="AJ564" s="437"/>
      <c r="AK564" s="437">
        <v>14</v>
      </c>
      <c r="AL564" s="441"/>
      <c r="AM564" s="429"/>
      <c r="AS564" s="331">
        <f t="shared" si="167"/>
        <v>0</v>
      </c>
      <c r="AT564" s="331">
        <f t="shared" si="168"/>
        <v>138</v>
      </c>
      <c r="AU564" s="331">
        <f t="shared" si="169"/>
        <v>0</v>
      </c>
      <c r="AV564" s="331">
        <f t="shared" si="170"/>
        <v>0</v>
      </c>
      <c r="AW564" s="331">
        <f t="shared" si="171"/>
        <v>0</v>
      </c>
    </row>
    <row r="565" spans="1:49" s="365" customFormat="1" ht="30" hidden="1" customHeight="1" outlineLevel="1">
      <c r="A565" s="435"/>
      <c r="B565" s="436" t="s">
        <v>649</v>
      </c>
      <c r="C565" s="436"/>
      <c r="D565" s="435" t="s">
        <v>614</v>
      </c>
      <c r="E565" s="435" t="s">
        <v>615</v>
      </c>
      <c r="F565" s="435" t="s">
        <v>644</v>
      </c>
      <c r="G565" s="435" t="s">
        <v>645</v>
      </c>
      <c r="H565" s="435"/>
      <c r="I565" s="437">
        <v>166</v>
      </c>
      <c r="J565" s="437">
        <v>138</v>
      </c>
      <c r="K565" s="437"/>
      <c r="L565" s="437">
        <v>14</v>
      </c>
      <c r="M565" s="437">
        <v>14</v>
      </c>
      <c r="N565" s="495"/>
      <c r="O565" s="437">
        <f t="shared" si="173"/>
        <v>0</v>
      </c>
      <c r="P565" s="437"/>
      <c r="Q565" s="495"/>
      <c r="R565" s="437"/>
      <c r="S565" s="437"/>
      <c r="T565" s="437"/>
      <c r="U565" s="437"/>
      <c r="V565" s="437"/>
      <c r="W565" s="437"/>
      <c r="X565" s="437"/>
      <c r="Y565" s="437"/>
      <c r="Z565" s="437">
        <v>166</v>
      </c>
      <c r="AA565" s="437">
        <v>138</v>
      </c>
      <c r="AB565" s="437"/>
      <c r="AC565" s="437">
        <v>14</v>
      </c>
      <c r="AD565" s="437"/>
      <c r="AE565" s="437">
        <v>14</v>
      </c>
      <c r="AF565" s="437">
        <f t="shared" si="172"/>
        <v>166</v>
      </c>
      <c r="AG565" s="437">
        <v>138</v>
      </c>
      <c r="AH565" s="437"/>
      <c r="AI565" s="437">
        <v>14</v>
      </c>
      <c r="AJ565" s="437"/>
      <c r="AK565" s="437">
        <v>14</v>
      </c>
      <c r="AL565" s="441"/>
      <c r="AM565" s="429"/>
      <c r="AS565" s="331">
        <f t="shared" si="167"/>
        <v>0</v>
      </c>
      <c r="AT565" s="331">
        <f t="shared" si="168"/>
        <v>138</v>
      </c>
      <c r="AU565" s="331">
        <f t="shared" si="169"/>
        <v>0</v>
      </c>
      <c r="AV565" s="331">
        <f t="shared" si="170"/>
        <v>0</v>
      </c>
      <c r="AW565" s="331">
        <f t="shared" si="171"/>
        <v>0</v>
      </c>
    </row>
    <row r="566" spans="1:49" s="365" customFormat="1" ht="30" hidden="1" customHeight="1" outlineLevel="1">
      <c r="A566" s="435"/>
      <c r="B566" s="436" t="s">
        <v>650</v>
      </c>
      <c r="C566" s="436"/>
      <c r="D566" s="435" t="s">
        <v>614</v>
      </c>
      <c r="E566" s="435" t="s">
        <v>617</v>
      </c>
      <c r="F566" s="435" t="s">
        <v>644</v>
      </c>
      <c r="G566" s="435" t="s">
        <v>645</v>
      </c>
      <c r="H566" s="435"/>
      <c r="I566" s="437">
        <v>166</v>
      </c>
      <c r="J566" s="437">
        <v>138</v>
      </c>
      <c r="K566" s="437"/>
      <c r="L566" s="437">
        <v>14</v>
      </c>
      <c r="M566" s="437">
        <v>14</v>
      </c>
      <c r="N566" s="495"/>
      <c r="O566" s="437">
        <f t="shared" si="173"/>
        <v>0</v>
      </c>
      <c r="P566" s="437"/>
      <c r="Q566" s="495"/>
      <c r="R566" s="437"/>
      <c r="S566" s="437"/>
      <c r="T566" s="437"/>
      <c r="U566" s="437"/>
      <c r="V566" s="437"/>
      <c r="W566" s="437"/>
      <c r="X566" s="437"/>
      <c r="Y566" s="437"/>
      <c r="Z566" s="437">
        <v>166</v>
      </c>
      <c r="AA566" s="437">
        <v>138</v>
      </c>
      <c r="AB566" s="437"/>
      <c r="AC566" s="437">
        <v>14</v>
      </c>
      <c r="AD566" s="437"/>
      <c r="AE566" s="437">
        <v>14</v>
      </c>
      <c r="AF566" s="437">
        <f t="shared" si="172"/>
        <v>166</v>
      </c>
      <c r="AG566" s="437">
        <v>138</v>
      </c>
      <c r="AH566" s="437"/>
      <c r="AI566" s="437">
        <v>14</v>
      </c>
      <c r="AJ566" s="437"/>
      <c r="AK566" s="437">
        <v>14</v>
      </c>
      <c r="AL566" s="441"/>
      <c r="AM566" s="429"/>
      <c r="AS566" s="331">
        <f t="shared" si="167"/>
        <v>0</v>
      </c>
      <c r="AT566" s="331">
        <f t="shared" si="168"/>
        <v>138</v>
      </c>
      <c r="AU566" s="331">
        <f t="shared" si="169"/>
        <v>0</v>
      </c>
      <c r="AV566" s="331">
        <f t="shared" si="170"/>
        <v>0</v>
      </c>
      <c r="AW566" s="331">
        <f t="shared" si="171"/>
        <v>0</v>
      </c>
    </row>
    <row r="567" spans="1:49" s="365" customFormat="1" ht="30" hidden="1" customHeight="1" outlineLevel="1">
      <c r="A567" s="435"/>
      <c r="B567" s="436" t="s">
        <v>651</v>
      </c>
      <c r="C567" s="436"/>
      <c r="D567" s="435" t="s">
        <v>558</v>
      </c>
      <c r="E567" s="435" t="s">
        <v>652</v>
      </c>
      <c r="F567" s="435"/>
      <c r="G567" s="435" t="s">
        <v>645</v>
      </c>
      <c r="H567" s="435"/>
      <c r="I567" s="437">
        <v>166</v>
      </c>
      <c r="J567" s="437">
        <v>138</v>
      </c>
      <c r="K567" s="437"/>
      <c r="L567" s="437">
        <v>14</v>
      </c>
      <c r="M567" s="437">
        <v>14</v>
      </c>
      <c r="N567" s="495"/>
      <c r="O567" s="437">
        <f t="shared" si="173"/>
        <v>0</v>
      </c>
      <c r="P567" s="437"/>
      <c r="Q567" s="495"/>
      <c r="R567" s="437"/>
      <c r="S567" s="437"/>
      <c r="T567" s="437"/>
      <c r="U567" s="437"/>
      <c r="V567" s="437"/>
      <c r="W567" s="437"/>
      <c r="X567" s="437"/>
      <c r="Y567" s="437"/>
      <c r="Z567" s="437">
        <v>166</v>
      </c>
      <c r="AA567" s="437">
        <v>138</v>
      </c>
      <c r="AB567" s="437"/>
      <c r="AC567" s="437">
        <v>14</v>
      </c>
      <c r="AD567" s="437"/>
      <c r="AE567" s="437">
        <v>14</v>
      </c>
      <c r="AF567" s="437">
        <f t="shared" si="172"/>
        <v>166</v>
      </c>
      <c r="AG567" s="437">
        <v>138</v>
      </c>
      <c r="AH567" s="437"/>
      <c r="AI567" s="437">
        <v>14</v>
      </c>
      <c r="AJ567" s="437"/>
      <c r="AK567" s="437">
        <v>14</v>
      </c>
      <c r="AL567" s="441"/>
      <c r="AM567" s="429"/>
      <c r="AS567" s="331">
        <f t="shared" si="167"/>
        <v>0</v>
      </c>
      <c r="AT567" s="331">
        <f t="shared" si="168"/>
        <v>138</v>
      </c>
      <c r="AU567" s="331">
        <f t="shared" si="169"/>
        <v>0</v>
      </c>
      <c r="AV567" s="331">
        <f t="shared" si="170"/>
        <v>0</v>
      </c>
      <c r="AW567" s="331">
        <f t="shared" si="171"/>
        <v>0</v>
      </c>
    </row>
    <row r="568" spans="1:49" s="365" customFormat="1" ht="30" hidden="1" customHeight="1" outlineLevel="1">
      <c r="A568" s="435"/>
      <c r="B568" s="436" t="s">
        <v>653</v>
      </c>
      <c r="C568" s="436"/>
      <c r="D568" s="435" t="s">
        <v>1992</v>
      </c>
      <c r="E568" s="435" t="s">
        <v>621</v>
      </c>
      <c r="F568" s="435" t="s">
        <v>644</v>
      </c>
      <c r="G568" s="435" t="s">
        <v>645</v>
      </c>
      <c r="H568" s="435"/>
      <c r="I568" s="437">
        <v>166</v>
      </c>
      <c r="J568" s="437">
        <v>138</v>
      </c>
      <c r="K568" s="437"/>
      <c r="L568" s="437">
        <v>14</v>
      </c>
      <c r="M568" s="437">
        <v>14</v>
      </c>
      <c r="N568" s="495"/>
      <c r="O568" s="437">
        <f t="shared" si="173"/>
        <v>0</v>
      </c>
      <c r="P568" s="437"/>
      <c r="Q568" s="495"/>
      <c r="R568" s="437"/>
      <c r="S568" s="437"/>
      <c r="T568" s="437"/>
      <c r="U568" s="437"/>
      <c r="V568" s="437"/>
      <c r="W568" s="437"/>
      <c r="X568" s="437"/>
      <c r="Y568" s="437"/>
      <c r="Z568" s="437">
        <v>166</v>
      </c>
      <c r="AA568" s="437">
        <v>138</v>
      </c>
      <c r="AB568" s="437"/>
      <c r="AC568" s="437">
        <v>14</v>
      </c>
      <c r="AD568" s="437"/>
      <c r="AE568" s="437">
        <v>14</v>
      </c>
      <c r="AF568" s="437">
        <f t="shared" si="172"/>
        <v>166</v>
      </c>
      <c r="AG568" s="437">
        <v>138</v>
      </c>
      <c r="AH568" s="437"/>
      <c r="AI568" s="437">
        <v>14</v>
      </c>
      <c r="AJ568" s="437"/>
      <c r="AK568" s="437">
        <v>14</v>
      </c>
      <c r="AL568" s="441"/>
      <c r="AM568" s="429"/>
      <c r="AS568" s="331">
        <f t="shared" si="167"/>
        <v>0</v>
      </c>
      <c r="AT568" s="331">
        <f t="shared" si="168"/>
        <v>138</v>
      </c>
      <c r="AU568" s="331">
        <f t="shared" si="169"/>
        <v>0</v>
      </c>
      <c r="AV568" s="331">
        <f t="shared" si="170"/>
        <v>0</v>
      </c>
      <c r="AW568" s="331">
        <f t="shared" si="171"/>
        <v>0</v>
      </c>
    </row>
    <row r="569" spans="1:49" s="365" customFormat="1" ht="30" hidden="1" customHeight="1" outlineLevel="1">
      <c r="A569" s="435"/>
      <c r="B569" s="436" t="s">
        <v>654</v>
      </c>
      <c r="C569" s="436"/>
      <c r="D569" s="435" t="s">
        <v>623</v>
      </c>
      <c r="E569" s="435" t="s">
        <v>624</v>
      </c>
      <c r="F569" s="435" t="s">
        <v>644</v>
      </c>
      <c r="G569" s="435" t="s">
        <v>645</v>
      </c>
      <c r="H569" s="435"/>
      <c r="I569" s="437">
        <v>166.25</v>
      </c>
      <c r="J569" s="437">
        <v>138.25</v>
      </c>
      <c r="K569" s="437"/>
      <c r="L569" s="437">
        <v>14</v>
      </c>
      <c r="M569" s="437">
        <v>14</v>
      </c>
      <c r="N569" s="495"/>
      <c r="O569" s="437">
        <f t="shared" si="173"/>
        <v>0</v>
      </c>
      <c r="P569" s="437"/>
      <c r="Q569" s="495"/>
      <c r="R569" s="437"/>
      <c r="S569" s="437"/>
      <c r="T569" s="437"/>
      <c r="U569" s="437"/>
      <c r="V569" s="437"/>
      <c r="W569" s="437"/>
      <c r="X569" s="437"/>
      <c r="Y569" s="437"/>
      <c r="Z569" s="437">
        <v>166.25</v>
      </c>
      <c r="AA569" s="437">
        <v>138.25</v>
      </c>
      <c r="AB569" s="437"/>
      <c r="AC569" s="437">
        <v>14</v>
      </c>
      <c r="AD569" s="437"/>
      <c r="AE569" s="437">
        <v>14</v>
      </c>
      <c r="AF569" s="437">
        <f t="shared" si="172"/>
        <v>166.25</v>
      </c>
      <c r="AG569" s="437">
        <v>138.25</v>
      </c>
      <c r="AH569" s="437"/>
      <c r="AI569" s="437">
        <v>14</v>
      </c>
      <c r="AJ569" s="437"/>
      <c r="AK569" s="437">
        <v>14</v>
      </c>
      <c r="AL569" s="441"/>
      <c r="AM569" s="429"/>
      <c r="AS569" s="331">
        <f t="shared" si="167"/>
        <v>0</v>
      </c>
      <c r="AT569" s="331">
        <f t="shared" si="168"/>
        <v>138.25</v>
      </c>
      <c r="AU569" s="331">
        <f t="shared" si="169"/>
        <v>0</v>
      </c>
      <c r="AV569" s="331">
        <f t="shared" si="170"/>
        <v>0</v>
      </c>
      <c r="AW569" s="331">
        <f t="shared" si="171"/>
        <v>0</v>
      </c>
    </row>
    <row r="570" spans="1:49" s="365" customFormat="1" ht="30" hidden="1" customHeight="1" outlineLevel="1">
      <c r="A570" s="435"/>
      <c r="B570" s="436" t="s">
        <v>655</v>
      </c>
      <c r="C570" s="436"/>
      <c r="D570" s="435" t="s">
        <v>623</v>
      </c>
      <c r="E570" s="435" t="s">
        <v>626</v>
      </c>
      <c r="F570" s="435" t="s">
        <v>644</v>
      </c>
      <c r="G570" s="435" t="s">
        <v>645</v>
      </c>
      <c r="H570" s="435"/>
      <c r="I570" s="437">
        <v>166.25</v>
      </c>
      <c r="J570" s="437">
        <v>138.25</v>
      </c>
      <c r="K570" s="437"/>
      <c r="L570" s="437">
        <v>14</v>
      </c>
      <c r="M570" s="437">
        <v>14</v>
      </c>
      <c r="N570" s="495"/>
      <c r="O570" s="437">
        <f t="shared" si="173"/>
        <v>0</v>
      </c>
      <c r="P570" s="437"/>
      <c r="Q570" s="495"/>
      <c r="R570" s="437"/>
      <c r="S570" s="437"/>
      <c r="T570" s="437"/>
      <c r="U570" s="437"/>
      <c r="V570" s="437"/>
      <c r="W570" s="437"/>
      <c r="X570" s="437"/>
      <c r="Y570" s="437"/>
      <c r="Z570" s="437">
        <v>166.25</v>
      </c>
      <c r="AA570" s="437">
        <v>138.25</v>
      </c>
      <c r="AB570" s="437"/>
      <c r="AC570" s="437">
        <v>14</v>
      </c>
      <c r="AD570" s="437"/>
      <c r="AE570" s="437">
        <v>14</v>
      </c>
      <c r="AF570" s="437">
        <f t="shared" si="172"/>
        <v>166.25</v>
      </c>
      <c r="AG570" s="437">
        <v>138.25</v>
      </c>
      <c r="AH570" s="437"/>
      <c r="AI570" s="437">
        <v>14</v>
      </c>
      <c r="AJ570" s="437"/>
      <c r="AK570" s="437">
        <v>14</v>
      </c>
      <c r="AL570" s="441"/>
      <c r="AM570" s="429"/>
      <c r="AS570" s="331">
        <f t="shared" si="167"/>
        <v>0</v>
      </c>
      <c r="AT570" s="331">
        <f t="shared" si="168"/>
        <v>138.25</v>
      </c>
      <c r="AU570" s="331">
        <f t="shared" si="169"/>
        <v>0</v>
      </c>
      <c r="AV570" s="331">
        <f t="shared" si="170"/>
        <v>0</v>
      </c>
      <c r="AW570" s="331">
        <f t="shared" si="171"/>
        <v>0</v>
      </c>
    </row>
    <row r="571" spans="1:49" s="365" customFormat="1" ht="30" hidden="1" customHeight="1" outlineLevel="1">
      <c r="A571" s="435"/>
      <c r="B571" s="436" t="s">
        <v>656</v>
      </c>
      <c r="C571" s="436"/>
      <c r="D571" s="435" t="s">
        <v>623</v>
      </c>
      <c r="E571" s="435" t="s">
        <v>628</v>
      </c>
      <c r="F571" s="435" t="s">
        <v>644</v>
      </c>
      <c r="G571" s="435" t="s">
        <v>645</v>
      </c>
      <c r="H571" s="435"/>
      <c r="I571" s="437">
        <v>166.25</v>
      </c>
      <c r="J571" s="437">
        <v>138.25</v>
      </c>
      <c r="K571" s="437"/>
      <c r="L571" s="437">
        <v>14</v>
      </c>
      <c r="M571" s="437">
        <v>14</v>
      </c>
      <c r="N571" s="495"/>
      <c r="O571" s="437">
        <f t="shared" si="173"/>
        <v>0</v>
      </c>
      <c r="P571" s="437"/>
      <c r="Q571" s="495"/>
      <c r="R571" s="437"/>
      <c r="S571" s="437"/>
      <c r="T571" s="437"/>
      <c r="U571" s="437"/>
      <c r="V571" s="437"/>
      <c r="W571" s="437"/>
      <c r="X571" s="437"/>
      <c r="Y571" s="437"/>
      <c r="Z571" s="437">
        <v>166.25</v>
      </c>
      <c r="AA571" s="437">
        <v>138.25</v>
      </c>
      <c r="AB571" s="437"/>
      <c r="AC571" s="437">
        <v>14</v>
      </c>
      <c r="AD571" s="437"/>
      <c r="AE571" s="437">
        <v>14</v>
      </c>
      <c r="AF571" s="437">
        <f t="shared" si="172"/>
        <v>166.25</v>
      </c>
      <c r="AG571" s="437">
        <v>138.25</v>
      </c>
      <c r="AH571" s="437"/>
      <c r="AI571" s="437">
        <v>14</v>
      </c>
      <c r="AJ571" s="437"/>
      <c r="AK571" s="437">
        <v>14</v>
      </c>
      <c r="AL571" s="441"/>
      <c r="AM571" s="429"/>
      <c r="AS571" s="331">
        <f t="shared" si="167"/>
        <v>0</v>
      </c>
      <c r="AT571" s="331">
        <f t="shared" si="168"/>
        <v>138.25</v>
      </c>
      <c r="AU571" s="331">
        <f t="shared" si="169"/>
        <v>0</v>
      </c>
      <c r="AV571" s="331">
        <f t="shared" si="170"/>
        <v>0</v>
      </c>
      <c r="AW571" s="331">
        <f t="shared" si="171"/>
        <v>0</v>
      </c>
    </row>
    <row r="572" spans="1:49" s="365" customFormat="1" ht="30" hidden="1" customHeight="1" outlineLevel="1">
      <c r="A572" s="435"/>
      <c r="B572" s="436" t="s">
        <v>657</v>
      </c>
      <c r="C572" s="436"/>
      <c r="D572" s="435" t="s">
        <v>623</v>
      </c>
      <c r="E572" s="435" t="s">
        <v>630</v>
      </c>
      <c r="F572" s="435" t="s">
        <v>644</v>
      </c>
      <c r="G572" s="435" t="s">
        <v>645</v>
      </c>
      <c r="H572" s="435"/>
      <c r="I572" s="437">
        <v>166.25</v>
      </c>
      <c r="J572" s="437">
        <v>138.25</v>
      </c>
      <c r="K572" s="437"/>
      <c r="L572" s="437">
        <v>14</v>
      </c>
      <c r="M572" s="437">
        <v>14</v>
      </c>
      <c r="N572" s="495"/>
      <c r="O572" s="437">
        <f t="shared" si="173"/>
        <v>0</v>
      </c>
      <c r="P572" s="437"/>
      <c r="Q572" s="495"/>
      <c r="R572" s="437"/>
      <c r="S572" s="437"/>
      <c r="T572" s="437"/>
      <c r="U572" s="437"/>
      <c r="V572" s="437"/>
      <c r="W572" s="437"/>
      <c r="X572" s="437"/>
      <c r="Y572" s="437"/>
      <c r="Z572" s="437">
        <v>166.25</v>
      </c>
      <c r="AA572" s="437">
        <v>138.25</v>
      </c>
      <c r="AB572" s="437"/>
      <c r="AC572" s="437">
        <v>14</v>
      </c>
      <c r="AD572" s="437"/>
      <c r="AE572" s="437">
        <v>14</v>
      </c>
      <c r="AF572" s="437">
        <f t="shared" si="172"/>
        <v>166.25</v>
      </c>
      <c r="AG572" s="437">
        <v>138.25</v>
      </c>
      <c r="AH572" s="437"/>
      <c r="AI572" s="437">
        <v>14</v>
      </c>
      <c r="AJ572" s="437"/>
      <c r="AK572" s="437">
        <v>14</v>
      </c>
      <c r="AL572" s="441"/>
      <c r="AM572" s="429"/>
      <c r="AS572" s="331">
        <f t="shared" si="167"/>
        <v>0</v>
      </c>
      <c r="AT572" s="331">
        <f t="shared" si="168"/>
        <v>138.25</v>
      </c>
      <c r="AU572" s="331">
        <f t="shared" si="169"/>
        <v>0</v>
      </c>
      <c r="AV572" s="331">
        <f t="shared" si="170"/>
        <v>0</v>
      </c>
      <c r="AW572" s="331">
        <f t="shared" si="171"/>
        <v>0</v>
      </c>
    </row>
    <row r="573" spans="1:49" s="365" customFormat="1" ht="30" hidden="1" customHeight="1" outlineLevel="1">
      <c r="A573" s="435"/>
      <c r="B573" s="436" t="s">
        <v>658</v>
      </c>
      <c r="C573" s="436"/>
      <c r="D573" s="435" t="s">
        <v>623</v>
      </c>
      <c r="E573" s="435" t="s">
        <v>659</v>
      </c>
      <c r="F573" s="435" t="s">
        <v>644</v>
      </c>
      <c r="G573" s="435" t="s">
        <v>645</v>
      </c>
      <c r="H573" s="435"/>
      <c r="I573" s="437">
        <v>166.25</v>
      </c>
      <c r="J573" s="437">
        <v>138.25</v>
      </c>
      <c r="K573" s="437"/>
      <c r="L573" s="437">
        <v>14</v>
      </c>
      <c r="M573" s="437">
        <v>14</v>
      </c>
      <c r="N573" s="495"/>
      <c r="O573" s="437">
        <f t="shared" si="173"/>
        <v>0</v>
      </c>
      <c r="P573" s="437"/>
      <c r="Q573" s="495"/>
      <c r="R573" s="437"/>
      <c r="S573" s="437"/>
      <c r="T573" s="437"/>
      <c r="U573" s="437"/>
      <c r="V573" s="437"/>
      <c r="W573" s="437"/>
      <c r="X573" s="437"/>
      <c r="Y573" s="437"/>
      <c r="Z573" s="437">
        <v>166.25</v>
      </c>
      <c r="AA573" s="437">
        <v>138.25</v>
      </c>
      <c r="AB573" s="437"/>
      <c r="AC573" s="437">
        <v>14</v>
      </c>
      <c r="AD573" s="437"/>
      <c r="AE573" s="437">
        <v>14</v>
      </c>
      <c r="AF573" s="437">
        <f t="shared" si="172"/>
        <v>166.25</v>
      </c>
      <c r="AG573" s="437">
        <v>138.25</v>
      </c>
      <c r="AH573" s="437"/>
      <c r="AI573" s="437">
        <v>14</v>
      </c>
      <c r="AJ573" s="437"/>
      <c r="AK573" s="437">
        <v>14</v>
      </c>
      <c r="AL573" s="441"/>
      <c r="AM573" s="429"/>
      <c r="AS573" s="331">
        <f t="shared" si="167"/>
        <v>0</v>
      </c>
      <c r="AT573" s="331">
        <f t="shared" si="168"/>
        <v>138.25</v>
      </c>
      <c r="AU573" s="331">
        <f t="shared" si="169"/>
        <v>0</v>
      </c>
      <c r="AV573" s="331">
        <f t="shared" si="170"/>
        <v>0</v>
      </c>
      <c r="AW573" s="331">
        <f t="shared" si="171"/>
        <v>0</v>
      </c>
    </row>
    <row r="574" spans="1:49" s="365" customFormat="1" ht="30" hidden="1" customHeight="1" outlineLevel="1">
      <c r="A574" s="435"/>
      <c r="B574" s="436" t="s">
        <v>660</v>
      </c>
      <c r="C574" s="436"/>
      <c r="D574" s="435" t="s">
        <v>623</v>
      </c>
      <c r="E574" s="435" t="s">
        <v>634</v>
      </c>
      <c r="F574" s="435" t="s">
        <v>644</v>
      </c>
      <c r="G574" s="435" t="s">
        <v>645</v>
      </c>
      <c r="H574" s="435"/>
      <c r="I574" s="437">
        <v>166.25</v>
      </c>
      <c r="J574" s="437">
        <v>138.25</v>
      </c>
      <c r="K574" s="437"/>
      <c r="L574" s="437">
        <v>14</v>
      </c>
      <c r="M574" s="437">
        <v>14</v>
      </c>
      <c r="N574" s="495"/>
      <c r="O574" s="437">
        <f t="shared" si="173"/>
        <v>0</v>
      </c>
      <c r="P574" s="437"/>
      <c r="Q574" s="495"/>
      <c r="R574" s="437"/>
      <c r="S574" s="437"/>
      <c r="T574" s="437"/>
      <c r="U574" s="437"/>
      <c r="V574" s="437"/>
      <c r="W574" s="437"/>
      <c r="X574" s="437"/>
      <c r="Y574" s="437"/>
      <c r="Z574" s="437">
        <v>166.25</v>
      </c>
      <c r="AA574" s="437">
        <v>138.25</v>
      </c>
      <c r="AB574" s="437"/>
      <c r="AC574" s="437">
        <v>14</v>
      </c>
      <c r="AD574" s="437"/>
      <c r="AE574" s="437">
        <v>14</v>
      </c>
      <c r="AF574" s="437">
        <f t="shared" si="172"/>
        <v>166.25</v>
      </c>
      <c r="AG574" s="437">
        <v>138.25</v>
      </c>
      <c r="AH574" s="437"/>
      <c r="AI574" s="437">
        <v>14</v>
      </c>
      <c r="AJ574" s="437"/>
      <c r="AK574" s="437">
        <v>14</v>
      </c>
      <c r="AL574" s="441"/>
      <c r="AM574" s="429"/>
      <c r="AS574" s="331">
        <f t="shared" si="167"/>
        <v>0</v>
      </c>
      <c r="AT574" s="331">
        <f t="shared" si="168"/>
        <v>138.25</v>
      </c>
      <c r="AU574" s="331">
        <f t="shared" si="169"/>
        <v>0</v>
      </c>
      <c r="AV574" s="331">
        <f t="shared" si="170"/>
        <v>0</v>
      </c>
      <c r="AW574" s="331">
        <f t="shared" si="171"/>
        <v>0</v>
      </c>
    </row>
    <row r="575" spans="1:49" s="365" customFormat="1" ht="30" hidden="1" customHeight="1" outlineLevel="1">
      <c r="A575" s="435"/>
      <c r="B575" s="436" t="s">
        <v>661</v>
      </c>
      <c r="C575" s="436"/>
      <c r="D575" s="435" t="s">
        <v>623</v>
      </c>
      <c r="E575" s="435" t="s">
        <v>662</v>
      </c>
      <c r="F575" s="435" t="s">
        <v>644</v>
      </c>
      <c r="G575" s="435" t="s">
        <v>645</v>
      </c>
      <c r="H575" s="435"/>
      <c r="I575" s="437">
        <v>166.25</v>
      </c>
      <c r="J575" s="437">
        <v>138.25</v>
      </c>
      <c r="K575" s="437"/>
      <c r="L575" s="437">
        <v>14</v>
      </c>
      <c r="M575" s="437">
        <v>14</v>
      </c>
      <c r="N575" s="495"/>
      <c r="O575" s="437">
        <f t="shared" si="173"/>
        <v>0</v>
      </c>
      <c r="P575" s="437"/>
      <c r="Q575" s="495"/>
      <c r="R575" s="437"/>
      <c r="S575" s="437"/>
      <c r="T575" s="437"/>
      <c r="U575" s="437"/>
      <c r="V575" s="437"/>
      <c r="W575" s="437"/>
      <c r="X575" s="437"/>
      <c r="Y575" s="437"/>
      <c r="Z575" s="437">
        <v>166.25</v>
      </c>
      <c r="AA575" s="437">
        <v>138.25</v>
      </c>
      <c r="AB575" s="437"/>
      <c r="AC575" s="437">
        <v>14</v>
      </c>
      <c r="AD575" s="437"/>
      <c r="AE575" s="437">
        <v>14</v>
      </c>
      <c r="AF575" s="437">
        <f t="shared" si="172"/>
        <v>166.25</v>
      </c>
      <c r="AG575" s="437">
        <v>138.25</v>
      </c>
      <c r="AH575" s="437"/>
      <c r="AI575" s="437">
        <v>14</v>
      </c>
      <c r="AJ575" s="437"/>
      <c r="AK575" s="437">
        <v>14</v>
      </c>
      <c r="AL575" s="441"/>
      <c r="AM575" s="429"/>
      <c r="AS575" s="331">
        <f t="shared" si="167"/>
        <v>0</v>
      </c>
      <c r="AT575" s="331">
        <f t="shared" si="168"/>
        <v>138.25</v>
      </c>
      <c r="AU575" s="331">
        <f t="shared" si="169"/>
        <v>0</v>
      </c>
      <c r="AV575" s="331">
        <f t="shared" si="170"/>
        <v>0</v>
      </c>
      <c r="AW575" s="331">
        <f t="shared" si="171"/>
        <v>0</v>
      </c>
    </row>
    <row r="576" spans="1:49" s="365" customFormat="1" ht="30" hidden="1" customHeight="1" outlineLevel="1">
      <c r="A576" s="435"/>
      <c r="B576" s="436" t="s">
        <v>637</v>
      </c>
      <c r="C576" s="436"/>
      <c r="D576" s="435" t="s">
        <v>623</v>
      </c>
      <c r="E576" s="435" t="s">
        <v>638</v>
      </c>
      <c r="F576" s="435" t="s">
        <v>644</v>
      </c>
      <c r="G576" s="435" t="s">
        <v>645</v>
      </c>
      <c r="H576" s="435"/>
      <c r="I576" s="437">
        <v>166.25</v>
      </c>
      <c r="J576" s="437">
        <v>138.25</v>
      </c>
      <c r="K576" s="437"/>
      <c r="L576" s="437">
        <v>14</v>
      </c>
      <c r="M576" s="437">
        <v>14</v>
      </c>
      <c r="N576" s="495"/>
      <c r="O576" s="437">
        <f t="shared" si="173"/>
        <v>0</v>
      </c>
      <c r="P576" s="437"/>
      <c r="Q576" s="495"/>
      <c r="R576" s="437"/>
      <c r="S576" s="437"/>
      <c r="T576" s="437"/>
      <c r="U576" s="437"/>
      <c r="V576" s="437"/>
      <c r="W576" s="437"/>
      <c r="X576" s="437"/>
      <c r="Y576" s="437"/>
      <c r="Z576" s="437">
        <v>166.25</v>
      </c>
      <c r="AA576" s="437">
        <v>138.25</v>
      </c>
      <c r="AB576" s="437"/>
      <c r="AC576" s="437">
        <v>14</v>
      </c>
      <c r="AD576" s="437"/>
      <c r="AE576" s="437">
        <v>14</v>
      </c>
      <c r="AF576" s="437">
        <f t="shared" si="172"/>
        <v>166.25</v>
      </c>
      <c r="AG576" s="437">
        <v>138.25</v>
      </c>
      <c r="AH576" s="437"/>
      <c r="AI576" s="437">
        <v>14</v>
      </c>
      <c r="AJ576" s="437"/>
      <c r="AK576" s="437">
        <v>14</v>
      </c>
      <c r="AL576" s="441"/>
      <c r="AM576" s="429"/>
      <c r="AS576" s="331">
        <f t="shared" si="167"/>
        <v>0</v>
      </c>
      <c r="AT576" s="331">
        <f t="shared" si="168"/>
        <v>138.25</v>
      </c>
      <c r="AU576" s="331">
        <f t="shared" si="169"/>
        <v>0</v>
      </c>
      <c r="AV576" s="331">
        <f t="shared" si="170"/>
        <v>0</v>
      </c>
      <c r="AW576" s="331">
        <f t="shared" si="171"/>
        <v>0</v>
      </c>
    </row>
    <row r="577" spans="1:49" s="365" customFormat="1" ht="30" hidden="1" customHeight="1" outlineLevel="1">
      <c r="A577" s="435"/>
      <c r="B577" s="436" t="s">
        <v>663</v>
      </c>
      <c r="C577" s="436"/>
      <c r="D577" s="435" t="s">
        <v>640</v>
      </c>
      <c r="E577" s="435" t="s">
        <v>2007</v>
      </c>
      <c r="F577" s="435" t="s">
        <v>644</v>
      </c>
      <c r="G577" s="435" t="s">
        <v>645</v>
      </c>
      <c r="H577" s="435"/>
      <c r="I577" s="437">
        <v>166</v>
      </c>
      <c r="J577" s="437">
        <v>138</v>
      </c>
      <c r="K577" s="437"/>
      <c r="L577" s="437">
        <v>14</v>
      </c>
      <c r="M577" s="437">
        <v>14</v>
      </c>
      <c r="N577" s="495"/>
      <c r="O577" s="437">
        <f t="shared" si="173"/>
        <v>0</v>
      </c>
      <c r="P577" s="437"/>
      <c r="Q577" s="495"/>
      <c r="R577" s="437"/>
      <c r="S577" s="437"/>
      <c r="T577" s="437"/>
      <c r="U577" s="437"/>
      <c r="V577" s="437"/>
      <c r="W577" s="437"/>
      <c r="X577" s="437"/>
      <c r="Y577" s="437"/>
      <c r="Z577" s="437">
        <v>166</v>
      </c>
      <c r="AA577" s="437">
        <v>138</v>
      </c>
      <c r="AB577" s="437"/>
      <c r="AC577" s="437">
        <v>14</v>
      </c>
      <c r="AD577" s="437"/>
      <c r="AE577" s="437">
        <v>14</v>
      </c>
      <c r="AF577" s="437">
        <f t="shared" si="172"/>
        <v>166</v>
      </c>
      <c r="AG577" s="437">
        <v>138</v>
      </c>
      <c r="AH577" s="437"/>
      <c r="AI577" s="437">
        <v>14</v>
      </c>
      <c r="AJ577" s="437"/>
      <c r="AK577" s="437">
        <v>14</v>
      </c>
      <c r="AL577" s="441"/>
      <c r="AM577" s="429"/>
      <c r="AS577" s="331">
        <f t="shared" si="167"/>
        <v>0</v>
      </c>
      <c r="AT577" s="331">
        <f t="shared" si="168"/>
        <v>138</v>
      </c>
      <c r="AU577" s="331">
        <f t="shared" si="169"/>
        <v>0</v>
      </c>
      <c r="AV577" s="331">
        <f t="shared" si="170"/>
        <v>0</v>
      </c>
      <c r="AW577" s="331">
        <f t="shared" si="171"/>
        <v>0</v>
      </c>
    </row>
    <row r="578" spans="1:49" s="365" customFormat="1" ht="30" customHeight="1" collapsed="1">
      <c r="A578" s="425" t="s">
        <v>1949</v>
      </c>
      <c r="B578" s="426" t="s">
        <v>1935</v>
      </c>
      <c r="C578" s="426"/>
      <c r="D578" s="425"/>
      <c r="E578" s="425"/>
      <c r="F578" s="425"/>
      <c r="G578" s="425"/>
      <c r="H578" s="425"/>
      <c r="I578" s="427">
        <f>I579+I587</f>
        <v>33019.575762</v>
      </c>
      <c r="J578" s="427">
        <f>J579+J587</f>
        <v>24667.653992</v>
      </c>
      <c r="K578" s="509">
        <f>K579+K587</f>
        <v>0</v>
      </c>
      <c r="L578" s="427">
        <f>L579+L587</f>
        <v>1452</v>
      </c>
      <c r="M578" s="427">
        <f>M579+M587</f>
        <v>6899.921769999999</v>
      </c>
      <c r="N578" s="495"/>
      <c r="O578" s="427">
        <f>O579+O587</f>
        <v>20766</v>
      </c>
      <c r="P578" s="427">
        <f>P579+P587</f>
        <v>15479</v>
      </c>
      <c r="Q578" s="495"/>
      <c r="R578" s="427">
        <f t="shared" ref="R578:AK578" si="174">R579+R587</f>
        <v>755</v>
      </c>
      <c r="S578" s="427">
        <f t="shared" si="174"/>
        <v>4532</v>
      </c>
      <c r="T578" s="427">
        <f t="shared" si="174"/>
        <v>1880.905</v>
      </c>
      <c r="U578" s="427">
        <f t="shared" si="174"/>
        <v>1538.905</v>
      </c>
      <c r="V578" s="427">
        <f t="shared" si="174"/>
        <v>342</v>
      </c>
      <c r="W578" s="427">
        <f t="shared" si="174"/>
        <v>1880.905</v>
      </c>
      <c r="X578" s="427">
        <f t="shared" si="174"/>
        <v>1538.905</v>
      </c>
      <c r="Y578" s="427">
        <f t="shared" si="174"/>
        <v>342</v>
      </c>
      <c r="Z578" s="427">
        <f t="shared" si="174"/>
        <v>30813.129610000004</v>
      </c>
      <c r="AA578" s="427">
        <f t="shared" si="174"/>
        <v>22896.314999999999</v>
      </c>
      <c r="AB578" s="427">
        <f t="shared" si="174"/>
        <v>0</v>
      </c>
      <c r="AC578" s="427">
        <f t="shared" si="174"/>
        <v>1452</v>
      </c>
      <c r="AD578" s="427">
        <f t="shared" si="174"/>
        <v>0</v>
      </c>
      <c r="AE578" s="427">
        <f t="shared" si="174"/>
        <v>6464.8146099999994</v>
      </c>
      <c r="AF578" s="427">
        <f t="shared" si="174"/>
        <v>30414.532656000003</v>
      </c>
      <c r="AG578" s="427">
        <f t="shared" si="174"/>
        <v>22691</v>
      </c>
      <c r="AH578" s="392">
        <f t="shared" si="174"/>
        <v>0</v>
      </c>
      <c r="AI578" s="427">
        <f t="shared" si="174"/>
        <v>1452</v>
      </c>
      <c r="AJ578" s="427">
        <f t="shared" si="174"/>
        <v>0</v>
      </c>
      <c r="AK578" s="427">
        <f t="shared" si="174"/>
        <v>6271.5326560000003</v>
      </c>
      <c r="AL578" s="442"/>
      <c r="AM578" s="429"/>
      <c r="AS578" s="331">
        <f t="shared" si="167"/>
        <v>724.13810599999852</v>
      </c>
      <c r="AT578" s="331">
        <f t="shared" si="168"/>
        <v>22691.000000000004</v>
      </c>
      <c r="AU578" s="331">
        <f t="shared" si="169"/>
        <v>0</v>
      </c>
      <c r="AV578" s="331">
        <f t="shared" si="170"/>
        <v>1976.6539919999996</v>
      </c>
      <c r="AW578" s="331">
        <f t="shared" si="171"/>
        <v>2605.0431059999974</v>
      </c>
    </row>
    <row r="579" spans="1:49" s="365" customFormat="1" ht="30" hidden="1" customHeight="1" outlineLevel="1">
      <c r="A579" s="430" t="s">
        <v>1909</v>
      </c>
      <c r="B579" s="431" t="s">
        <v>2328</v>
      </c>
      <c r="C579" s="431"/>
      <c r="D579" s="430"/>
      <c r="E579" s="430"/>
      <c r="F579" s="430"/>
      <c r="G579" s="430"/>
      <c r="H579" s="430"/>
      <c r="I579" s="432">
        <f>I580</f>
        <v>2719.2688239999998</v>
      </c>
      <c r="J579" s="432">
        <f>J580</f>
        <v>2294.338992</v>
      </c>
      <c r="K579" s="432">
        <f>K580</f>
        <v>0</v>
      </c>
      <c r="L579" s="432">
        <f>L580</f>
        <v>0</v>
      </c>
      <c r="M579" s="432">
        <f>M580</f>
        <v>424.92983199999998</v>
      </c>
      <c r="N579" s="495"/>
      <c r="O579" s="432">
        <f>O580</f>
        <v>0</v>
      </c>
      <c r="P579" s="432">
        <f>P580</f>
        <v>0</v>
      </c>
      <c r="Q579" s="495"/>
      <c r="R579" s="432">
        <f t="shared" ref="R579:AK579" si="175">R580</f>
        <v>0</v>
      </c>
      <c r="S579" s="432">
        <f t="shared" si="175"/>
        <v>0</v>
      </c>
      <c r="T579" s="432">
        <f t="shared" si="175"/>
        <v>1880.905</v>
      </c>
      <c r="U579" s="432">
        <f t="shared" si="175"/>
        <v>1538.905</v>
      </c>
      <c r="V579" s="432">
        <f t="shared" si="175"/>
        <v>342</v>
      </c>
      <c r="W579" s="432">
        <f t="shared" si="175"/>
        <v>1880.905</v>
      </c>
      <c r="X579" s="432">
        <f t="shared" si="175"/>
        <v>1538.905</v>
      </c>
      <c r="Y579" s="432">
        <f t="shared" si="175"/>
        <v>342</v>
      </c>
      <c r="Z579" s="432">
        <f t="shared" si="175"/>
        <v>523</v>
      </c>
      <c r="AA579" s="432">
        <f t="shared" si="175"/>
        <v>523</v>
      </c>
      <c r="AB579" s="432">
        <f t="shared" si="175"/>
        <v>0</v>
      </c>
      <c r="AC579" s="432">
        <f t="shared" si="175"/>
        <v>0</v>
      </c>
      <c r="AD579" s="432">
        <f t="shared" si="175"/>
        <v>0</v>
      </c>
      <c r="AE579" s="432">
        <f t="shared" si="175"/>
        <v>0</v>
      </c>
      <c r="AF579" s="432">
        <f t="shared" si="175"/>
        <v>523</v>
      </c>
      <c r="AG579" s="432">
        <f t="shared" si="175"/>
        <v>523</v>
      </c>
      <c r="AH579" s="432">
        <f t="shared" si="175"/>
        <v>0</v>
      </c>
      <c r="AI579" s="432">
        <f t="shared" si="175"/>
        <v>0</v>
      </c>
      <c r="AJ579" s="432">
        <f t="shared" si="175"/>
        <v>0</v>
      </c>
      <c r="AK579" s="432">
        <f t="shared" si="175"/>
        <v>0</v>
      </c>
      <c r="AL579" s="443"/>
      <c r="AM579" s="429"/>
      <c r="AS579" s="331">
        <f t="shared" si="167"/>
        <v>315.36382399999979</v>
      </c>
      <c r="AT579" s="331">
        <f t="shared" si="168"/>
        <v>523</v>
      </c>
      <c r="AU579" s="331">
        <f t="shared" si="169"/>
        <v>0</v>
      </c>
      <c r="AV579" s="331">
        <f t="shared" si="170"/>
        <v>1771.338992</v>
      </c>
      <c r="AW579" s="331">
        <f t="shared" si="171"/>
        <v>2196.2688239999998</v>
      </c>
    </row>
    <row r="580" spans="1:49" s="365" customFormat="1" ht="30" hidden="1" customHeight="1" outlineLevel="1">
      <c r="A580" s="430" t="s">
        <v>3002</v>
      </c>
      <c r="B580" s="431" t="s">
        <v>2329</v>
      </c>
      <c r="C580" s="431"/>
      <c r="D580" s="430"/>
      <c r="E580" s="430"/>
      <c r="F580" s="430"/>
      <c r="G580" s="430"/>
      <c r="H580" s="430"/>
      <c r="I580" s="432">
        <f>SUM(I581:I586)</f>
        <v>2719.2688239999998</v>
      </c>
      <c r="J580" s="432">
        <f>SUM(J581:J586)</f>
        <v>2294.338992</v>
      </c>
      <c r="K580" s="432">
        <f>SUM(K581:K586)</f>
        <v>0</v>
      </c>
      <c r="L580" s="432">
        <f>SUM(L581:L586)</f>
        <v>0</v>
      </c>
      <c r="M580" s="432">
        <f>SUM(M581:M586)</f>
        <v>424.92983199999998</v>
      </c>
      <c r="N580" s="495"/>
      <c r="O580" s="432">
        <f>SUM(O581:O586)</f>
        <v>0</v>
      </c>
      <c r="P580" s="432">
        <f>SUM(P581:P586)</f>
        <v>0</v>
      </c>
      <c r="Q580" s="495"/>
      <c r="R580" s="432">
        <f t="shared" ref="R580:AK580" si="176">SUM(R581:R586)</f>
        <v>0</v>
      </c>
      <c r="S580" s="432">
        <f t="shared" si="176"/>
        <v>0</v>
      </c>
      <c r="T580" s="432">
        <f t="shared" si="176"/>
        <v>1880.905</v>
      </c>
      <c r="U580" s="432">
        <f t="shared" si="176"/>
        <v>1538.905</v>
      </c>
      <c r="V580" s="432">
        <f t="shared" si="176"/>
        <v>342</v>
      </c>
      <c r="W580" s="432">
        <f t="shared" si="176"/>
        <v>1880.905</v>
      </c>
      <c r="X580" s="432">
        <f t="shared" si="176"/>
        <v>1538.905</v>
      </c>
      <c r="Y580" s="432">
        <f t="shared" si="176"/>
        <v>342</v>
      </c>
      <c r="Z580" s="432">
        <f t="shared" si="176"/>
        <v>523</v>
      </c>
      <c r="AA580" s="432">
        <f t="shared" si="176"/>
        <v>523</v>
      </c>
      <c r="AB580" s="432">
        <f t="shared" si="176"/>
        <v>0</v>
      </c>
      <c r="AC580" s="432">
        <f t="shared" si="176"/>
        <v>0</v>
      </c>
      <c r="AD580" s="432">
        <f t="shared" si="176"/>
        <v>0</v>
      </c>
      <c r="AE580" s="432">
        <f t="shared" si="176"/>
        <v>0</v>
      </c>
      <c r="AF580" s="432">
        <f t="shared" si="176"/>
        <v>523</v>
      </c>
      <c r="AG580" s="432">
        <f t="shared" si="176"/>
        <v>523</v>
      </c>
      <c r="AH580" s="432">
        <f t="shared" si="176"/>
        <v>0</v>
      </c>
      <c r="AI580" s="432">
        <f t="shared" si="176"/>
        <v>0</v>
      </c>
      <c r="AJ580" s="432">
        <f t="shared" si="176"/>
        <v>0</v>
      </c>
      <c r="AK580" s="432">
        <f t="shared" si="176"/>
        <v>0</v>
      </c>
      <c r="AL580" s="443"/>
      <c r="AM580" s="429"/>
      <c r="AS580" s="331">
        <f t="shared" si="167"/>
        <v>315.36382399999979</v>
      </c>
      <c r="AT580" s="331">
        <f t="shared" si="168"/>
        <v>523</v>
      </c>
      <c r="AU580" s="331">
        <f t="shared" si="169"/>
        <v>0</v>
      </c>
      <c r="AV580" s="331">
        <f t="shared" si="170"/>
        <v>1771.338992</v>
      </c>
      <c r="AW580" s="331">
        <f t="shared" si="171"/>
        <v>2196.2688239999998</v>
      </c>
    </row>
    <row r="581" spans="1:49" s="365" customFormat="1" ht="30" hidden="1" customHeight="1" outlineLevel="1">
      <c r="A581" s="435"/>
      <c r="B581" s="436" t="s">
        <v>664</v>
      </c>
      <c r="C581" s="436">
        <v>7516224</v>
      </c>
      <c r="D581" s="435" t="s">
        <v>665</v>
      </c>
      <c r="E581" s="435" t="s">
        <v>666</v>
      </c>
      <c r="F581" s="435" t="s">
        <v>667</v>
      </c>
      <c r="G581" s="435">
        <v>2015</v>
      </c>
      <c r="H581" s="435" t="s">
        <v>668</v>
      </c>
      <c r="I581" s="437">
        <v>394.26734299999998</v>
      </c>
      <c r="J581" s="437">
        <v>394.26734299999998</v>
      </c>
      <c r="K581" s="437"/>
      <c r="L581" s="437"/>
      <c r="M581" s="437">
        <v>0</v>
      </c>
      <c r="N581" s="495"/>
      <c r="O581" s="437">
        <f t="shared" ref="O581:O586" si="177">SUM(P581:S581)</f>
        <v>0</v>
      </c>
      <c r="P581" s="437"/>
      <c r="Q581" s="495"/>
      <c r="R581" s="437"/>
      <c r="S581" s="437"/>
      <c r="T581" s="437">
        <v>295.48200000000003</v>
      </c>
      <c r="U581" s="437">
        <v>295.48200000000003</v>
      </c>
      <c r="V581" s="437">
        <v>0</v>
      </c>
      <c r="W581" s="437">
        <v>295.48200000000003</v>
      </c>
      <c r="X581" s="437">
        <v>295.48200000000003</v>
      </c>
      <c r="Y581" s="437">
        <v>0</v>
      </c>
      <c r="Z581" s="437">
        <v>63</v>
      </c>
      <c r="AA581" s="437">
        <v>63</v>
      </c>
      <c r="AB581" s="437"/>
      <c r="AC581" s="437"/>
      <c r="AD581" s="437"/>
      <c r="AE581" s="437">
        <v>0</v>
      </c>
      <c r="AF581" s="437">
        <v>63</v>
      </c>
      <c r="AG581" s="437">
        <v>63</v>
      </c>
      <c r="AH581" s="437"/>
      <c r="AI581" s="437"/>
      <c r="AJ581" s="437"/>
      <c r="AK581" s="437">
        <v>0</v>
      </c>
      <c r="AL581" s="441"/>
      <c r="AM581" s="429"/>
      <c r="AS581" s="331">
        <f t="shared" si="167"/>
        <v>35.785342999999955</v>
      </c>
      <c r="AT581" s="331">
        <f t="shared" si="168"/>
        <v>63</v>
      </c>
      <c r="AU581" s="331">
        <f t="shared" si="169"/>
        <v>0</v>
      </c>
      <c r="AV581" s="331">
        <f t="shared" si="170"/>
        <v>331.26734299999998</v>
      </c>
      <c r="AW581" s="331">
        <f t="shared" si="171"/>
        <v>331.26734299999998</v>
      </c>
    </row>
    <row r="582" spans="1:49" s="365" customFormat="1" ht="30" hidden="1" customHeight="1" outlineLevel="1">
      <c r="A582" s="435"/>
      <c r="B582" s="436" t="s">
        <v>669</v>
      </c>
      <c r="C582" s="436">
        <v>7518454</v>
      </c>
      <c r="D582" s="435" t="s">
        <v>670</v>
      </c>
      <c r="E582" s="435" t="s">
        <v>2240</v>
      </c>
      <c r="F582" s="435" t="s">
        <v>671</v>
      </c>
      <c r="G582" s="435">
        <v>2015</v>
      </c>
      <c r="H582" s="435" t="s">
        <v>672</v>
      </c>
      <c r="I582" s="437">
        <v>444.06480099999999</v>
      </c>
      <c r="J582" s="437">
        <v>395.84494799999999</v>
      </c>
      <c r="K582" s="437"/>
      <c r="L582" s="437"/>
      <c r="M582" s="437">
        <v>48.219853000000001</v>
      </c>
      <c r="N582" s="495"/>
      <c r="O582" s="437">
        <f t="shared" si="177"/>
        <v>0</v>
      </c>
      <c r="P582" s="437"/>
      <c r="Q582" s="495"/>
      <c r="R582" s="437"/>
      <c r="S582" s="437"/>
      <c r="T582" s="437">
        <v>186.476</v>
      </c>
      <c r="U582" s="437">
        <v>186.476</v>
      </c>
      <c r="V582" s="437">
        <v>0</v>
      </c>
      <c r="W582" s="437">
        <v>186.476</v>
      </c>
      <c r="X582" s="437">
        <v>186.476</v>
      </c>
      <c r="Y582" s="437">
        <v>0</v>
      </c>
      <c r="Z582" s="437">
        <v>153</v>
      </c>
      <c r="AA582" s="437">
        <v>153</v>
      </c>
      <c r="AB582" s="437"/>
      <c r="AC582" s="437"/>
      <c r="AD582" s="437"/>
      <c r="AE582" s="437">
        <v>0</v>
      </c>
      <c r="AF582" s="437">
        <v>153</v>
      </c>
      <c r="AG582" s="437">
        <v>153</v>
      </c>
      <c r="AH582" s="437"/>
      <c r="AI582" s="437"/>
      <c r="AJ582" s="437"/>
      <c r="AK582" s="437">
        <v>0</v>
      </c>
      <c r="AL582" s="441" t="s">
        <v>2862</v>
      </c>
      <c r="AM582" s="429"/>
      <c r="AS582" s="331">
        <f t="shared" si="167"/>
        <v>104.58880099999999</v>
      </c>
      <c r="AT582" s="331">
        <f t="shared" si="168"/>
        <v>153</v>
      </c>
      <c r="AU582" s="331">
        <f t="shared" si="169"/>
        <v>0</v>
      </c>
      <c r="AV582" s="331">
        <f t="shared" si="170"/>
        <v>242.84494799999999</v>
      </c>
      <c r="AW582" s="331">
        <f t="shared" si="171"/>
        <v>291.06480099999999</v>
      </c>
    </row>
    <row r="583" spans="1:49" s="365" customFormat="1" ht="30" hidden="1" customHeight="1" outlineLevel="1">
      <c r="A583" s="435"/>
      <c r="B583" s="436" t="s">
        <v>673</v>
      </c>
      <c r="C583" s="436">
        <v>7532942</v>
      </c>
      <c r="D583" s="435" t="s">
        <v>674</v>
      </c>
      <c r="E583" s="435" t="s">
        <v>675</v>
      </c>
      <c r="F583" s="435" t="s">
        <v>676</v>
      </c>
      <c r="G583" s="435">
        <v>2015</v>
      </c>
      <c r="H583" s="435" t="s">
        <v>677</v>
      </c>
      <c r="I583" s="437">
        <v>653.767428</v>
      </c>
      <c r="J583" s="437">
        <v>311.25</v>
      </c>
      <c r="K583" s="437"/>
      <c r="L583" s="437"/>
      <c r="M583" s="437">
        <v>342.517428</v>
      </c>
      <c r="N583" s="495"/>
      <c r="O583" s="437">
        <f t="shared" si="177"/>
        <v>0</v>
      </c>
      <c r="P583" s="437"/>
      <c r="Q583" s="495"/>
      <c r="R583" s="437"/>
      <c r="S583" s="437"/>
      <c r="T583" s="437">
        <v>611.25</v>
      </c>
      <c r="U583" s="437">
        <v>269.25</v>
      </c>
      <c r="V583" s="437">
        <v>342</v>
      </c>
      <c r="W583" s="437">
        <v>611.25</v>
      </c>
      <c r="X583" s="437">
        <v>269.25</v>
      </c>
      <c r="Y583" s="437">
        <v>342</v>
      </c>
      <c r="Z583" s="437">
        <v>42</v>
      </c>
      <c r="AA583" s="437">
        <v>42</v>
      </c>
      <c r="AB583" s="437"/>
      <c r="AC583" s="437"/>
      <c r="AD583" s="437"/>
      <c r="AE583" s="437">
        <v>0</v>
      </c>
      <c r="AF583" s="437">
        <v>42</v>
      </c>
      <c r="AG583" s="437">
        <v>42</v>
      </c>
      <c r="AH583" s="437"/>
      <c r="AI583" s="437"/>
      <c r="AJ583" s="437"/>
      <c r="AK583" s="437">
        <v>0</v>
      </c>
      <c r="AL583" s="441"/>
      <c r="AM583" s="429"/>
      <c r="AS583" s="331">
        <f t="shared" si="167"/>
        <v>0.51742799999999534</v>
      </c>
      <c r="AT583" s="331">
        <f t="shared" si="168"/>
        <v>42</v>
      </c>
      <c r="AU583" s="331">
        <f t="shared" si="169"/>
        <v>0</v>
      </c>
      <c r="AV583" s="331">
        <f t="shared" si="170"/>
        <v>269.25</v>
      </c>
      <c r="AW583" s="331">
        <f t="shared" si="171"/>
        <v>611.767428</v>
      </c>
    </row>
    <row r="584" spans="1:49" s="365" customFormat="1" ht="30" hidden="1" customHeight="1" outlineLevel="1">
      <c r="A584" s="435"/>
      <c r="B584" s="436" t="s">
        <v>678</v>
      </c>
      <c r="C584" s="436">
        <v>7197446</v>
      </c>
      <c r="D584" s="435" t="s">
        <v>679</v>
      </c>
      <c r="E584" s="435" t="s">
        <v>680</v>
      </c>
      <c r="F584" s="435" t="s">
        <v>681</v>
      </c>
      <c r="G584" s="435">
        <v>2015</v>
      </c>
      <c r="H584" s="435" t="s">
        <v>682</v>
      </c>
      <c r="I584" s="437">
        <v>388.72566799999998</v>
      </c>
      <c r="J584" s="437">
        <v>388.72566799999998</v>
      </c>
      <c r="K584" s="437"/>
      <c r="L584" s="437"/>
      <c r="M584" s="437">
        <v>0</v>
      </c>
      <c r="N584" s="495"/>
      <c r="O584" s="437">
        <f t="shared" si="177"/>
        <v>0</v>
      </c>
      <c r="P584" s="437"/>
      <c r="Q584" s="495"/>
      <c r="R584" s="437"/>
      <c r="S584" s="437"/>
      <c r="T584" s="437">
        <v>351.00299999999999</v>
      </c>
      <c r="U584" s="437">
        <v>351.00299999999999</v>
      </c>
      <c r="V584" s="437">
        <v>0</v>
      </c>
      <c r="W584" s="437">
        <v>351.00299999999999</v>
      </c>
      <c r="X584" s="437">
        <v>351.00299999999999</v>
      </c>
      <c r="Y584" s="437">
        <v>0</v>
      </c>
      <c r="Z584" s="437">
        <v>4</v>
      </c>
      <c r="AA584" s="437">
        <v>4</v>
      </c>
      <c r="AB584" s="437"/>
      <c r="AC584" s="437"/>
      <c r="AD584" s="437"/>
      <c r="AE584" s="437">
        <v>0</v>
      </c>
      <c r="AF584" s="437">
        <v>4</v>
      </c>
      <c r="AG584" s="437">
        <v>4</v>
      </c>
      <c r="AH584" s="437"/>
      <c r="AI584" s="437"/>
      <c r="AJ584" s="437"/>
      <c r="AK584" s="437">
        <v>0</v>
      </c>
      <c r="AL584" s="441"/>
      <c r="AM584" s="429"/>
      <c r="AS584" s="331">
        <f t="shared" si="167"/>
        <v>33.722667999999999</v>
      </c>
      <c r="AT584" s="331">
        <f t="shared" si="168"/>
        <v>4</v>
      </c>
      <c r="AU584" s="331">
        <f t="shared" si="169"/>
        <v>0</v>
      </c>
      <c r="AV584" s="331">
        <f t="shared" si="170"/>
        <v>384.72566799999998</v>
      </c>
      <c r="AW584" s="331">
        <f t="shared" si="171"/>
        <v>384.72566799999998</v>
      </c>
    </row>
    <row r="585" spans="1:49" s="365" customFormat="1" ht="30" hidden="1" customHeight="1" outlineLevel="1">
      <c r="A585" s="435"/>
      <c r="B585" s="436" t="s">
        <v>683</v>
      </c>
      <c r="C585" s="436">
        <v>7531597</v>
      </c>
      <c r="D585" s="435" t="s">
        <v>684</v>
      </c>
      <c r="E585" s="435" t="s">
        <v>685</v>
      </c>
      <c r="F585" s="435" t="s">
        <v>686</v>
      </c>
      <c r="G585" s="435">
        <v>2015</v>
      </c>
      <c r="H585" s="435" t="s">
        <v>687</v>
      </c>
      <c r="I585" s="437">
        <v>572.26830299999995</v>
      </c>
      <c r="J585" s="437">
        <v>572.26830299999995</v>
      </c>
      <c r="K585" s="437"/>
      <c r="L585" s="437"/>
      <c r="M585" s="437">
        <v>0</v>
      </c>
      <c r="N585" s="495"/>
      <c r="O585" s="437">
        <f t="shared" si="177"/>
        <v>0</v>
      </c>
      <c r="P585" s="437"/>
      <c r="Q585" s="495"/>
      <c r="R585" s="437"/>
      <c r="S585" s="437"/>
      <c r="T585" s="437">
        <v>204.71299999999999</v>
      </c>
      <c r="U585" s="437">
        <v>204.71299999999999</v>
      </c>
      <c r="V585" s="437">
        <v>0</v>
      </c>
      <c r="W585" s="437">
        <v>204.71299999999999</v>
      </c>
      <c r="X585" s="437">
        <v>204.71299999999999</v>
      </c>
      <c r="Y585" s="437">
        <v>0</v>
      </c>
      <c r="Z585" s="437">
        <v>245</v>
      </c>
      <c r="AA585" s="437">
        <v>245</v>
      </c>
      <c r="AB585" s="437"/>
      <c r="AC585" s="437"/>
      <c r="AD585" s="437"/>
      <c r="AE585" s="437">
        <v>0</v>
      </c>
      <c r="AF585" s="437">
        <v>245</v>
      </c>
      <c r="AG585" s="437">
        <v>245</v>
      </c>
      <c r="AH585" s="437"/>
      <c r="AI585" s="437"/>
      <c r="AJ585" s="437"/>
      <c r="AK585" s="437">
        <v>0</v>
      </c>
      <c r="AL585" s="441"/>
      <c r="AM585" s="429"/>
      <c r="AS585" s="331">
        <f t="shared" si="167"/>
        <v>122.55530299999998</v>
      </c>
      <c r="AT585" s="331">
        <f t="shared" si="168"/>
        <v>245</v>
      </c>
      <c r="AU585" s="331">
        <f t="shared" si="169"/>
        <v>0</v>
      </c>
      <c r="AV585" s="331">
        <f t="shared" si="170"/>
        <v>327.26830299999995</v>
      </c>
      <c r="AW585" s="331">
        <f t="shared" si="171"/>
        <v>327.26830299999995</v>
      </c>
    </row>
    <row r="586" spans="1:49" s="365" customFormat="1" ht="30" hidden="1" customHeight="1" outlineLevel="1">
      <c r="A586" s="435"/>
      <c r="B586" s="436" t="s">
        <v>688</v>
      </c>
      <c r="C586" s="436">
        <v>7531603</v>
      </c>
      <c r="D586" s="435" t="s">
        <v>684</v>
      </c>
      <c r="E586" s="435" t="s">
        <v>685</v>
      </c>
      <c r="F586" s="435" t="s">
        <v>689</v>
      </c>
      <c r="G586" s="435">
        <v>2015</v>
      </c>
      <c r="H586" s="435" t="s">
        <v>690</v>
      </c>
      <c r="I586" s="437">
        <v>266.17528099999998</v>
      </c>
      <c r="J586" s="437">
        <v>231.98273</v>
      </c>
      <c r="K586" s="437"/>
      <c r="L586" s="437"/>
      <c r="M586" s="437">
        <v>34.192551000000002</v>
      </c>
      <c r="N586" s="495"/>
      <c r="O586" s="437">
        <f t="shared" si="177"/>
        <v>0</v>
      </c>
      <c r="P586" s="437"/>
      <c r="Q586" s="495"/>
      <c r="R586" s="437"/>
      <c r="S586" s="437"/>
      <c r="T586" s="437">
        <v>231.98099999999999</v>
      </c>
      <c r="U586" s="437">
        <v>231.98099999999999</v>
      </c>
      <c r="V586" s="437">
        <v>0</v>
      </c>
      <c r="W586" s="437">
        <v>231.98099999999999</v>
      </c>
      <c r="X586" s="437">
        <v>231.98099999999999</v>
      </c>
      <c r="Y586" s="437">
        <v>0</v>
      </c>
      <c r="Z586" s="437">
        <v>16</v>
      </c>
      <c r="AA586" s="437">
        <v>16</v>
      </c>
      <c r="AB586" s="437"/>
      <c r="AC586" s="437"/>
      <c r="AD586" s="437"/>
      <c r="AE586" s="437">
        <v>0</v>
      </c>
      <c r="AF586" s="437">
        <v>16</v>
      </c>
      <c r="AG586" s="437">
        <v>16</v>
      </c>
      <c r="AH586" s="437"/>
      <c r="AI586" s="437"/>
      <c r="AJ586" s="437"/>
      <c r="AK586" s="437">
        <v>0</v>
      </c>
      <c r="AL586" s="441"/>
      <c r="AM586" s="429"/>
      <c r="AS586" s="331">
        <f t="shared" si="167"/>
        <v>18.194280999999989</v>
      </c>
      <c r="AT586" s="331">
        <f t="shared" si="168"/>
        <v>16</v>
      </c>
      <c r="AU586" s="331">
        <f t="shared" si="169"/>
        <v>0</v>
      </c>
      <c r="AV586" s="331">
        <f t="shared" si="170"/>
        <v>215.98273</v>
      </c>
      <c r="AW586" s="331">
        <f t="shared" si="171"/>
        <v>250.17528099999998</v>
      </c>
    </row>
    <row r="587" spans="1:49" s="365" customFormat="1" ht="30" hidden="1" customHeight="1" outlineLevel="1">
      <c r="A587" s="430" t="s">
        <v>1923</v>
      </c>
      <c r="B587" s="431" t="s">
        <v>2361</v>
      </c>
      <c r="C587" s="431"/>
      <c r="D587" s="430"/>
      <c r="E587" s="430"/>
      <c r="F587" s="430"/>
      <c r="G587" s="430"/>
      <c r="H587" s="430"/>
      <c r="I587" s="432">
        <f>I588</f>
        <v>30300.306938000002</v>
      </c>
      <c r="J587" s="432">
        <f>J588</f>
        <v>22373.314999999999</v>
      </c>
      <c r="K587" s="432">
        <f>K588</f>
        <v>0</v>
      </c>
      <c r="L587" s="432">
        <f>L588</f>
        <v>1452</v>
      </c>
      <c r="M587" s="432">
        <f>M588</f>
        <v>6474.9919379999992</v>
      </c>
      <c r="N587" s="495"/>
      <c r="O587" s="432">
        <f>O588</f>
        <v>20766</v>
      </c>
      <c r="P587" s="432">
        <f>P588</f>
        <v>15479</v>
      </c>
      <c r="Q587" s="495"/>
      <c r="R587" s="432">
        <f t="shared" ref="R587:AK587" si="178">R588</f>
        <v>755</v>
      </c>
      <c r="S587" s="432">
        <f t="shared" si="178"/>
        <v>4532</v>
      </c>
      <c r="T587" s="432">
        <f t="shared" si="178"/>
        <v>0</v>
      </c>
      <c r="U587" s="432">
        <f t="shared" si="178"/>
        <v>0</v>
      </c>
      <c r="V587" s="432">
        <f t="shared" si="178"/>
        <v>0</v>
      </c>
      <c r="W587" s="432">
        <f t="shared" si="178"/>
        <v>0</v>
      </c>
      <c r="X587" s="432">
        <f t="shared" si="178"/>
        <v>0</v>
      </c>
      <c r="Y587" s="432">
        <f t="shared" si="178"/>
        <v>0</v>
      </c>
      <c r="Z587" s="432">
        <f t="shared" si="178"/>
        <v>30290.129610000004</v>
      </c>
      <c r="AA587" s="432">
        <f t="shared" si="178"/>
        <v>22373.314999999999</v>
      </c>
      <c r="AB587" s="432">
        <f t="shared" si="178"/>
        <v>0</v>
      </c>
      <c r="AC587" s="432">
        <f t="shared" si="178"/>
        <v>1452</v>
      </c>
      <c r="AD587" s="432">
        <f t="shared" si="178"/>
        <v>0</v>
      </c>
      <c r="AE587" s="432">
        <f t="shared" si="178"/>
        <v>6464.8146099999994</v>
      </c>
      <c r="AF587" s="432">
        <f t="shared" si="178"/>
        <v>29891.532656000003</v>
      </c>
      <c r="AG587" s="432">
        <f t="shared" si="178"/>
        <v>22168</v>
      </c>
      <c r="AH587" s="432">
        <f t="shared" si="178"/>
        <v>0</v>
      </c>
      <c r="AI587" s="432">
        <f t="shared" si="178"/>
        <v>1452</v>
      </c>
      <c r="AJ587" s="432">
        <f t="shared" si="178"/>
        <v>0</v>
      </c>
      <c r="AK587" s="432">
        <f t="shared" si="178"/>
        <v>6271.5326560000003</v>
      </c>
      <c r="AL587" s="443"/>
      <c r="AM587" s="429"/>
      <c r="AS587" s="331">
        <f t="shared" si="167"/>
        <v>408.77428199999849</v>
      </c>
      <c r="AT587" s="331">
        <f t="shared" si="168"/>
        <v>22168.000000000004</v>
      </c>
      <c r="AU587" s="331">
        <f t="shared" si="169"/>
        <v>0</v>
      </c>
      <c r="AV587" s="331">
        <f t="shared" si="170"/>
        <v>205.31499999999869</v>
      </c>
      <c r="AW587" s="331">
        <f t="shared" si="171"/>
        <v>408.77428199999849</v>
      </c>
    </row>
    <row r="588" spans="1:49" s="365" customFormat="1" ht="30" hidden="1" customHeight="1" outlineLevel="1">
      <c r="A588" s="430"/>
      <c r="B588" s="431" t="s">
        <v>1493</v>
      </c>
      <c r="C588" s="431"/>
      <c r="D588" s="430"/>
      <c r="E588" s="430"/>
      <c r="F588" s="430"/>
      <c r="G588" s="430"/>
      <c r="H588" s="430"/>
      <c r="I588" s="432">
        <f>SUM(I589:I671)</f>
        <v>30300.306938000002</v>
      </c>
      <c r="J588" s="432">
        <f>SUM(J589:J671)</f>
        <v>22373.314999999999</v>
      </c>
      <c r="K588" s="432">
        <f>SUM(K589:K671)</f>
        <v>0</v>
      </c>
      <c r="L588" s="432">
        <f>SUM(L589:L671)</f>
        <v>1452</v>
      </c>
      <c r="M588" s="432">
        <f>SUM(M589:M671)</f>
        <v>6474.9919379999992</v>
      </c>
      <c r="N588" s="495"/>
      <c r="O588" s="432">
        <f>SUM(O589:O671)</f>
        <v>20766</v>
      </c>
      <c r="P588" s="432">
        <f>SUM(P589:P671)</f>
        <v>15479</v>
      </c>
      <c r="Q588" s="495"/>
      <c r="R588" s="432">
        <f t="shared" ref="R588:AK588" si="179">SUM(R589:R671)</f>
        <v>755</v>
      </c>
      <c r="S588" s="432">
        <f t="shared" si="179"/>
        <v>4532</v>
      </c>
      <c r="T588" s="432">
        <f t="shared" si="179"/>
        <v>0</v>
      </c>
      <c r="U588" s="432">
        <f t="shared" si="179"/>
        <v>0</v>
      </c>
      <c r="V588" s="432">
        <f t="shared" si="179"/>
        <v>0</v>
      </c>
      <c r="W588" s="432">
        <f t="shared" si="179"/>
        <v>0</v>
      </c>
      <c r="X588" s="432">
        <f t="shared" si="179"/>
        <v>0</v>
      </c>
      <c r="Y588" s="432">
        <f t="shared" si="179"/>
        <v>0</v>
      </c>
      <c r="Z588" s="432">
        <f t="shared" si="179"/>
        <v>30290.129610000004</v>
      </c>
      <c r="AA588" s="432">
        <f t="shared" si="179"/>
        <v>22373.314999999999</v>
      </c>
      <c r="AB588" s="432">
        <f t="shared" si="179"/>
        <v>0</v>
      </c>
      <c r="AC588" s="432">
        <f t="shared" si="179"/>
        <v>1452</v>
      </c>
      <c r="AD588" s="432">
        <f t="shared" si="179"/>
        <v>0</v>
      </c>
      <c r="AE588" s="432">
        <f t="shared" si="179"/>
        <v>6464.8146099999994</v>
      </c>
      <c r="AF588" s="432">
        <f t="shared" si="179"/>
        <v>29891.532656000003</v>
      </c>
      <c r="AG588" s="432">
        <f t="shared" si="179"/>
        <v>22168</v>
      </c>
      <c r="AH588" s="432">
        <f t="shared" si="179"/>
        <v>0</v>
      </c>
      <c r="AI588" s="432">
        <f t="shared" si="179"/>
        <v>1452</v>
      </c>
      <c r="AJ588" s="432">
        <f t="shared" si="179"/>
        <v>0</v>
      </c>
      <c r="AK588" s="432">
        <f t="shared" si="179"/>
        <v>6271.5326560000003</v>
      </c>
      <c r="AL588" s="443"/>
      <c r="AM588" s="429"/>
      <c r="AS588" s="331">
        <f t="shared" si="167"/>
        <v>408.77428199999849</v>
      </c>
      <c r="AT588" s="331">
        <f t="shared" si="168"/>
        <v>22168.000000000004</v>
      </c>
      <c r="AU588" s="331">
        <f t="shared" si="169"/>
        <v>0</v>
      </c>
      <c r="AV588" s="331">
        <f t="shared" si="170"/>
        <v>205.31499999999869</v>
      </c>
      <c r="AW588" s="331">
        <f t="shared" si="171"/>
        <v>408.77428199999849</v>
      </c>
    </row>
    <row r="589" spans="1:49" s="365" customFormat="1" ht="30" hidden="1" customHeight="1" outlineLevel="1">
      <c r="A589" s="435"/>
      <c r="B589" s="436" t="s">
        <v>691</v>
      </c>
      <c r="C589" s="436">
        <v>7596947</v>
      </c>
      <c r="D589" s="435" t="s">
        <v>692</v>
      </c>
      <c r="E589" s="435" t="s">
        <v>2187</v>
      </c>
      <c r="F589" s="435" t="s">
        <v>693</v>
      </c>
      <c r="G589" s="435" t="s">
        <v>2378</v>
      </c>
      <c r="H589" s="435" t="s">
        <v>694</v>
      </c>
      <c r="I589" s="437">
        <v>208.965835</v>
      </c>
      <c r="J589" s="437">
        <v>190</v>
      </c>
      <c r="K589" s="437"/>
      <c r="L589" s="437"/>
      <c r="M589" s="437">
        <v>18.965834999999998</v>
      </c>
      <c r="N589" s="495"/>
      <c r="O589" s="437">
        <f t="shared" ref="O589:O620" si="180">SUM(P589:S589)</f>
        <v>209</v>
      </c>
      <c r="P589" s="437">
        <v>190</v>
      </c>
      <c r="Q589" s="495"/>
      <c r="R589" s="437"/>
      <c r="S589" s="437">
        <v>19</v>
      </c>
      <c r="T589" s="437"/>
      <c r="U589" s="437"/>
      <c r="V589" s="437"/>
      <c r="W589" s="437"/>
      <c r="X589" s="437"/>
      <c r="Y589" s="437"/>
      <c r="Z589" s="437">
        <v>208.965835</v>
      </c>
      <c r="AA589" s="437">
        <v>190</v>
      </c>
      <c r="AB589" s="437"/>
      <c r="AC589" s="437"/>
      <c r="AD589" s="437"/>
      <c r="AE589" s="437">
        <v>18.965834999999998</v>
      </c>
      <c r="AF589" s="437">
        <v>190.47300000000001</v>
      </c>
      <c r="AG589" s="437">
        <v>186</v>
      </c>
      <c r="AH589" s="437"/>
      <c r="AI589" s="437"/>
      <c r="AJ589" s="437"/>
      <c r="AK589" s="437">
        <v>4.4729999999999999</v>
      </c>
      <c r="AL589" s="441"/>
      <c r="AM589" s="429"/>
      <c r="AS589" s="331">
        <f t="shared" ref="AS589:AS652" si="181">I589-W589-AF589</f>
        <v>18.492834999999985</v>
      </c>
      <c r="AT589" s="331">
        <f t="shared" ref="AT589:AT652" si="182">AF589-AH589-AI589-AK589</f>
        <v>186</v>
      </c>
      <c r="AU589" s="331">
        <f t="shared" ref="AU589:AU652" si="183">AG589-AT589</f>
        <v>0</v>
      </c>
      <c r="AV589" s="331">
        <f t="shared" ref="AV589:AV652" si="184">J589-AG589</f>
        <v>4</v>
      </c>
      <c r="AW589" s="331">
        <f t="shared" ref="AW589:AW652" si="185">I589-AF589</f>
        <v>18.492834999999985</v>
      </c>
    </row>
    <row r="590" spans="1:49" s="365" customFormat="1" ht="30" hidden="1" customHeight="1" outlineLevel="1">
      <c r="A590" s="435"/>
      <c r="B590" s="436" t="s">
        <v>695</v>
      </c>
      <c r="C590" s="436">
        <v>7596943</v>
      </c>
      <c r="D590" s="435" t="s">
        <v>692</v>
      </c>
      <c r="E590" s="435" t="s">
        <v>2187</v>
      </c>
      <c r="F590" s="435" t="s">
        <v>696</v>
      </c>
      <c r="G590" s="435" t="s">
        <v>2378</v>
      </c>
      <c r="H590" s="435" t="s">
        <v>697</v>
      </c>
      <c r="I590" s="437">
        <v>178.90111999999999</v>
      </c>
      <c r="J590" s="437">
        <v>163</v>
      </c>
      <c r="K590" s="437"/>
      <c r="L590" s="437"/>
      <c r="M590" s="437">
        <v>15.901120000000001</v>
      </c>
      <c r="N590" s="495"/>
      <c r="O590" s="437">
        <f t="shared" si="180"/>
        <v>179</v>
      </c>
      <c r="P590" s="437">
        <v>163</v>
      </c>
      <c r="Q590" s="495"/>
      <c r="R590" s="437"/>
      <c r="S590" s="437">
        <v>16</v>
      </c>
      <c r="T590" s="437"/>
      <c r="U590" s="437"/>
      <c r="V590" s="437"/>
      <c r="W590" s="437"/>
      <c r="X590" s="437"/>
      <c r="Y590" s="437"/>
      <c r="Z590" s="437">
        <v>181.965835</v>
      </c>
      <c r="AA590" s="437">
        <v>163</v>
      </c>
      <c r="AB590" s="437"/>
      <c r="AC590" s="437"/>
      <c r="AD590" s="437"/>
      <c r="AE590" s="437">
        <v>18.965834999999998</v>
      </c>
      <c r="AF590" s="437">
        <v>163</v>
      </c>
      <c r="AG590" s="437">
        <v>163</v>
      </c>
      <c r="AH590" s="437"/>
      <c r="AI590" s="437"/>
      <c r="AJ590" s="437"/>
      <c r="AK590" s="437">
        <v>0</v>
      </c>
      <c r="AL590" s="441"/>
      <c r="AM590" s="429"/>
      <c r="AS590" s="331">
        <f t="shared" si="181"/>
        <v>15.901119999999992</v>
      </c>
      <c r="AT590" s="331">
        <f t="shared" si="182"/>
        <v>163</v>
      </c>
      <c r="AU590" s="331">
        <f t="shared" si="183"/>
        <v>0</v>
      </c>
      <c r="AV590" s="331">
        <f t="shared" si="184"/>
        <v>0</v>
      </c>
      <c r="AW590" s="331">
        <f t="shared" si="185"/>
        <v>15.901119999999992</v>
      </c>
    </row>
    <row r="591" spans="1:49" s="365" customFormat="1" ht="30" hidden="1" customHeight="1" outlineLevel="1">
      <c r="A591" s="435"/>
      <c r="B591" s="436" t="s">
        <v>698</v>
      </c>
      <c r="C591" s="436">
        <v>7596949</v>
      </c>
      <c r="D591" s="435" t="s">
        <v>692</v>
      </c>
      <c r="E591" s="435" t="s">
        <v>2187</v>
      </c>
      <c r="F591" s="435" t="s">
        <v>699</v>
      </c>
      <c r="G591" s="435" t="s">
        <v>2378</v>
      </c>
      <c r="H591" s="435" t="s">
        <v>700</v>
      </c>
      <c r="I591" s="437">
        <v>224.20787799999999</v>
      </c>
      <c r="J591" s="437">
        <v>192</v>
      </c>
      <c r="K591" s="437"/>
      <c r="L591" s="437"/>
      <c r="M591" s="437">
        <v>32.207878000000001</v>
      </c>
      <c r="N591" s="495"/>
      <c r="O591" s="437">
        <f t="shared" si="180"/>
        <v>221</v>
      </c>
      <c r="P591" s="437">
        <v>192</v>
      </c>
      <c r="Q591" s="495"/>
      <c r="R591" s="437"/>
      <c r="S591" s="437">
        <v>29</v>
      </c>
      <c r="T591" s="437"/>
      <c r="U591" s="437"/>
      <c r="V591" s="437"/>
      <c r="W591" s="437"/>
      <c r="X591" s="437"/>
      <c r="Y591" s="437"/>
      <c r="Z591" s="437">
        <v>210.965835</v>
      </c>
      <c r="AA591" s="437">
        <v>192</v>
      </c>
      <c r="AB591" s="437"/>
      <c r="AC591" s="437"/>
      <c r="AD591" s="437"/>
      <c r="AE591" s="437">
        <v>18.965834999999998</v>
      </c>
      <c r="AF591" s="437">
        <v>224.09300000000002</v>
      </c>
      <c r="AG591" s="437">
        <v>192</v>
      </c>
      <c r="AH591" s="437"/>
      <c r="AI591" s="437"/>
      <c r="AJ591" s="437"/>
      <c r="AK591" s="437">
        <v>32.093000000000004</v>
      </c>
      <c r="AL591" s="441" t="s">
        <v>2862</v>
      </c>
      <c r="AM591" s="429"/>
      <c r="AS591" s="331">
        <f t="shared" si="181"/>
        <v>0.11487799999997605</v>
      </c>
      <c r="AT591" s="331">
        <f t="shared" si="182"/>
        <v>192</v>
      </c>
      <c r="AU591" s="331">
        <f t="shared" si="183"/>
        <v>0</v>
      </c>
      <c r="AV591" s="331">
        <f t="shared" si="184"/>
        <v>0</v>
      </c>
      <c r="AW591" s="331">
        <f t="shared" si="185"/>
        <v>0.11487799999997605</v>
      </c>
    </row>
    <row r="592" spans="1:49" s="365" customFormat="1" ht="30" hidden="1" customHeight="1" outlineLevel="1">
      <c r="A592" s="435"/>
      <c r="B592" s="436" t="s">
        <v>701</v>
      </c>
      <c r="C592" s="436">
        <v>7597535</v>
      </c>
      <c r="D592" s="435" t="s">
        <v>692</v>
      </c>
      <c r="E592" s="435" t="s">
        <v>2187</v>
      </c>
      <c r="F592" s="435" t="s">
        <v>702</v>
      </c>
      <c r="G592" s="435" t="s">
        <v>2378</v>
      </c>
      <c r="H592" s="435" t="s">
        <v>703</v>
      </c>
      <c r="I592" s="437">
        <v>279.565</v>
      </c>
      <c r="J592" s="437">
        <v>70</v>
      </c>
      <c r="K592" s="437"/>
      <c r="L592" s="437"/>
      <c r="M592" s="437">
        <v>209.565</v>
      </c>
      <c r="N592" s="495"/>
      <c r="O592" s="437">
        <f t="shared" si="180"/>
        <v>300</v>
      </c>
      <c r="P592" s="437">
        <v>70</v>
      </c>
      <c r="Q592" s="495"/>
      <c r="R592" s="437"/>
      <c r="S592" s="437">
        <v>230</v>
      </c>
      <c r="T592" s="437"/>
      <c r="U592" s="437"/>
      <c r="V592" s="437"/>
      <c r="W592" s="437"/>
      <c r="X592" s="437"/>
      <c r="Y592" s="437"/>
      <c r="Z592" s="437">
        <v>279.565</v>
      </c>
      <c r="AA592" s="437">
        <v>70</v>
      </c>
      <c r="AB592" s="437"/>
      <c r="AC592" s="437"/>
      <c r="AD592" s="437"/>
      <c r="AE592" s="437">
        <v>209.565</v>
      </c>
      <c r="AF592" s="437">
        <v>279.565</v>
      </c>
      <c r="AG592" s="437">
        <v>70</v>
      </c>
      <c r="AH592" s="437"/>
      <c r="AI592" s="437"/>
      <c r="AJ592" s="437"/>
      <c r="AK592" s="437">
        <v>209.565</v>
      </c>
      <c r="AL592" s="441" t="s">
        <v>2862</v>
      </c>
      <c r="AM592" s="429"/>
      <c r="AS592" s="331">
        <f t="shared" si="181"/>
        <v>0</v>
      </c>
      <c r="AT592" s="331">
        <f t="shared" si="182"/>
        <v>70</v>
      </c>
      <c r="AU592" s="331">
        <f t="shared" si="183"/>
        <v>0</v>
      </c>
      <c r="AV592" s="331">
        <f t="shared" si="184"/>
        <v>0</v>
      </c>
      <c r="AW592" s="331">
        <f t="shared" si="185"/>
        <v>0</v>
      </c>
    </row>
    <row r="593" spans="1:49" s="365" customFormat="1" ht="30" hidden="1" customHeight="1" outlineLevel="1">
      <c r="A593" s="435"/>
      <c r="B593" s="436" t="s">
        <v>704</v>
      </c>
      <c r="C593" s="436">
        <v>7597537</v>
      </c>
      <c r="D593" s="435" t="s">
        <v>692</v>
      </c>
      <c r="E593" s="435" t="s">
        <v>2187</v>
      </c>
      <c r="F593" s="435" t="s">
        <v>702</v>
      </c>
      <c r="G593" s="435" t="s">
        <v>2378</v>
      </c>
      <c r="H593" s="435" t="s">
        <v>705</v>
      </c>
      <c r="I593" s="437">
        <v>279.565</v>
      </c>
      <c r="J593" s="437">
        <v>70</v>
      </c>
      <c r="K593" s="437"/>
      <c r="L593" s="437"/>
      <c r="M593" s="437">
        <v>209.565</v>
      </c>
      <c r="N593" s="495"/>
      <c r="O593" s="437">
        <f t="shared" si="180"/>
        <v>300</v>
      </c>
      <c r="P593" s="437">
        <v>70</v>
      </c>
      <c r="Q593" s="495"/>
      <c r="R593" s="437"/>
      <c r="S593" s="437">
        <v>230</v>
      </c>
      <c r="T593" s="437"/>
      <c r="U593" s="437"/>
      <c r="V593" s="437"/>
      <c r="W593" s="437"/>
      <c r="X593" s="437"/>
      <c r="Y593" s="437"/>
      <c r="Z593" s="437">
        <v>279.565</v>
      </c>
      <c r="AA593" s="437">
        <v>70</v>
      </c>
      <c r="AB593" s="437"/>
      <c r="AC593" s="437"/>
      <c r="AD593" s="437"/>
      <c r="AE593" s="437">
        <v>209.565</v>
      </c>
      <c r="AF593" s="437">
        <v>279.565</v>
      </c>
      <c r="AG593" s="437">
        <v>70</v>
      </c>
      <c r="AH593" s="437"/>
      <c r="AI593" s="437"/>
      <c r="AJ593" s="437"/>
      <c r="AK593" s="437">
        <v>209.565</v>
      </c>
      <c r="AL593" s="441" t="s">
        <v>2862</v>
      </c>
      <c r="AM593" s="429"/>
      <c r="AS593" s="331">
        <f t="shared" si="181"/>
        <v>0</v>
      </c>
      <c r="AT593" s="331">
        <f t="shared" si="182"/>
        <v>70</v>
      </c>
      <c r="AU593" s="331">
        <f t="shared" si="183"/>
        <v>0</v>
      </c>
      <c r="AV593" s="331">
        <f t="shared" si="184"/>
        <v>0</v>
      </c>
      <c r="AW593" s="331">
        <f t="shared" si="185"/>
        <v>0</v>
      </c>
    </row>
    <row r="594" spans="1:49" s="365" customFormat="1" ht="30" hidden="1" customHeight="1" outlineLevel="1">
      <c r="A594" s="435"/>
      <c r="B594" s="436" t="s">
        <v>706</v>
      </c>
      <c r="C594" s="436">
        <v>7595587</v>
      </c>
      <c r="D594" s="435" t="s">
        <v>670</v>
      </c>
      <c r="E594" s="435" t="s">
        <v>2240</v>
      </c>
      <c r="F594" s="435" t="s">
        <v>707</v>
      </c>
      <c r="G594" s="435" t="s">
        <v>2378</v>
      </c>
      <c r="H594" s="435" t="s">
        <v>708</v>
      </c>
      <c r="I594" s="437">
        <v>82.561754000000008</v>
      </c>
      <c r="J594" s="437">
        <v>70</v>
      </c>
      <c r="K594" s="437"/>
      <c r="L594" s="437"/>
      <c r="M594" s="437">
        <v>12.561754000000001</v>
      </c>
      <c r="N594" s="495"/>
      <c r="O594" s="437">
        <f t="shared" si="180"/>
        <v>80</v>
      </c>
      <c r="P594" s="437">
        <v>70</v>
      </c>
      <c r="Q594" s="495"/>
      <c r="R594" s="437"/>
      <c r="S594" s="437">
        <v>10</v>
      </c>
      <c r="T594" s="437"/>
      <c r="U594" s="437"/>
      <c r="V594" s="437"/>
      <c r="W594" s="437"/>
      <c r="X594" s="437"/>
      <c r="Y594" s="437"/>
      <c r="Z594" s="437">
        <v>82.561754000000008</v>
      </c>
      <c r="AA594" s="437">
        <v>70</v>
      </c>
      <c r="AB594" s="437"/>
      <c r="AC594" s="437"/>
      <c r="AD594" s="437"/>
      <c r="AE594" s="437">
        <v>12.561754000000001</v>
      </c>
      <c r="AF594" s="437">
        <v>79.399754000000001</v>
      </c>
      <c r="AG594" s="437">
        <v>67</v>
      </c>
      <c r="AH594" s="437"/>
      <c r="AI594" s="437"/>
      <c r="AJ594" s="437"/>
      <c r="AK594" s="437">
        <v>12.399754</v>
      </c>
      <c r="AL594" s="441"/>
      <c r="AM594" s="429"/>
      <c r="AS594" s="331">
        <f t="shared" si="181"/>
        <v>3.1620000000000061</v>
      </c>
      <c r="AT594" s="331">
        <f t="shared" si="182"/>
        <v>67</v>
      </c>
      <c r="AU594" s="331">
        <f t="shared" si="183"/>
        <v>0</v>
      </c>
      <c r="AV594" s="331">
        <f t="shared" si="184"/>
        <v>3</v>
      </c>
      <c r="AW594" s="331">
        <f t="shared" si="185"/>
        <v>3.1620000000000061</v>
      </c>
    </row>
    <row r="595" spans="1:49" s="365" customFormat="1" ht="30" hidden="1" customHeight="1" outlineLevel="1">
      <c r="A595" s="435"/>
      <c r="B595" s="436" t="s">
        <v>709</v>
      </c>
      <c r="C595" s="436">
        <v>7595945</v>
      </c>
      <c r="D595" s="435" t="s">
        <v>665</v>
      </c>
      <c r="E595" s="435" t="s">
        <v>666</v>
      </c>
      <c r="F595" s="435" t="s">
        <v>710</v>
      </c>
      <c r="G595" s="435" t="s">
        <v>2378</v>
      </c>
      <c r="H595" s="435" t="s">
        <v>711</v>
      </c>
      <c r="I595" s="437">
        <v>744</v>
      </c>
      <c r="J595" s="437">
        <v>712</v>
      </c>
      <c r="K595" s="437"/>
      <c r="L595" s="437"/>
      <c r="M595" s="437">
        <v>32</v>
      </c>
      <c r="N595" s="495"/>
      <c r="O595" s="437">
        <f t="shared" si="180"/>
        <v>744</v>
      </c>
      <c r="P595" s="437">
        <v>712</v>
      </c>
      <c r="Q595" s="495"/>
      <c r="R595" s="437"/>
      <c r="S595" s="437">
        <v>32</v>
      </c>
      <c r="T595" s="437"/>
      <c r="U595" s="437"/>
      <c r="V595" s="437"/>
      <c r="W595" s="437"/>
      <c r="X595" s="437"/>
      <c r="Y595" s="437"/>
      <c r="Z595" s="437">
        <v>744</v>
      </c>
      <c r="AA595" s="437">
        <v>712</v>
      </c>
      <c r="AB595" s="437"/>
      <c r="AC595" s="437"/>
      <c r="AD595" s="437"/>
      <c r="AE595" s="437">
        <v>32</v>
      </c>
      <c r="AF595" s="437">
        <v>699</v>
      </c>
      <c r="AG595" s="437">
        <v>699</v>
      </c>
      <c r="AH595" s="437"/>
      <c r="AI595" s="437"/>
      <c r="AJ595" s="437"/>
      <c r="AK595" s="437">
        <v>0</v>
      </c>
      <c r="AL595" s="441"/>
      <c r="AM595" s="429"/>
      <c r="AS595" s="331">
        <f t="shared" si="181"/>
        <v>45</v>
      </c>
      <c r="AT595" s="331">
        <f t="shared" si="182"/>
        <v>699</v>
      </c>
      <c r="AU595" s="331">
        <f t="shared" si="183"/>
        <v>0</v>
      </c>
      <c r="AV595" s="331">
        <f t="shared" si="184"/>
        <v>13</v>
      </c>
      <c r="AW595" s="331">
        <f t="shared" si="185"/>
        <v>45</v>
      </c>
    </row>
    <row r="596" spans="1:49" s="365" customFormat="1" ht="30" hidden="1" customHeight="1" outlineLevel="1">
      <c r="A596" s="435"/>
      <c r="B596" s="436" t="s">
        <v>712</v>
      </c>
      <c r="C596" s="436">
        <v>7595944</v>
      </c>
      <c r="D596" s="435" t="s">
        <v>665</v>
      </c>
      <c r="E596" s="435" t="s">
        <v>666</v>
      </c>
      <c r="F596" s="435" t="s">
        <v>713</v>
      </c>
      <c r="G596" s="435" t="s">
        <v>2378</v>
      </c>
      <c r="H596" s="435" t="s">
        <v>714</v>
      </c>
      <c r="I596" s="437">
        <v>309.81087300000002</v>
      </c>
      <c r="J596" s="437">
        <v>282</v>
      </c>
      <c r="K596" s="437"/>
      <c r="L596" s="437"/>
      <c r="M596" s="437">
        <v>27.810873000000001</v>
      </c>
      <c r="N596" s="495"/>
      <c r="O596" s="437">
        <f t="shared" si="180"/>
        <v>310</v>
      </c>
      <c r="P596" s="437">
        <v>282</v>
      </c>
      <c r="Q596" s="495"/>
      <c r="R596" s="437"/>
      <c r="S596" s="437">
        <v>28</v>
      </c>
      <c r="T596" s="437"/>
      <c r="U596" s="437"/>
      <c r="V596" s="437"/>
      <c r="W596" s="437"/>
      <c r="X596" s="437"/>
      <c r="Y596" s="437"/>
      <c r="Z596" s="437">
        <v>309.81087300000002</v>
      </c>
      <c r="AA596" s="437">
        <v>282</v>
      </c>
      <c r="AB596" s="437"/>
      <c r="AC596" s="437"/>
      <c r="AD596" s="437"/>
      <c r="AE596" s="437">
        <v>27.810873000000001</v>
      </c>
      <c r="AF596" s="437">
        <v>280</v>
      </c>
      <c r="AG596" s="437">
        <v>280</v>
      </c>
      <c r="AH596" s="437"/>
      <c r="AI596" s="437"/>
      <c r="AJ596" s="437"/>
      <c r="AK596" s="437">
        <v>0</v>
      </c>
      <c r="AL596" s="441" t="s">
        <v>2862</v>
      </c>
      <c r="AM596" s="429"/>
      <c r="AS596" s="331">
        <f t="shared" si="181"/>
        <v>29.810873000000015</v>
      </c>
      <c r="AT596" s="331">
        <f t="shared" si="182"/>
        <v>280</v>
      </c>
      <c r="AU596" s="331">
        <f t="shared" si="183"/>
        <v>0</v>
      </c>
      <c r="AV596" s="331">
        <f t="shared" si="184"/>
        <v>2</v>
      </c>
      <c r="AW596" s="331">
        <f t="shared" si="185"/>
        <v>29.810873000000015</v>
      </c>
    </row>
    <row r="597" spans="1:49" s="365" customFormat="1" ht="30" hidden="1" customHeight="1" outlineLevel="1">
      <c r="A597" s="435"/>
      <c r="B597" s="436" t="s">
        <v>715</v>
      </c>
      <c r="C597" s="436">
        <v>7597026</v>
      </c>
      <c r="D597" s="435" t="s">
        <v>674</v>
      </c>
      <c r="E597" s="435" t="s">
        <v>675</v>
      </c>
      <c r="F597" s="435" t="s">
        <v>716</v>
      </c>
      <c r="G597" s="435" t="s">
        <v>2378</v>
      </c>
      <c r="H597" s="435" t="s">
        <v>717</v>
      </c>
      <c r="I597" s="437">
        <v>643.55653299999994</v>
      </c>
      <c r="J597" s="437">
        <v>615</v>
      </c>
      <c r="K597" s="437"/>
      <c r="L597" s="437"/>
      <c r="M597" s="437">
        <v>28.556533000000002</v>
      </c>
      <c r="N597" s="495"/>
      <c r="O597" s="437">
        <f t="shared" si="180"/>
        <v>645</v>
      </c>
      <c r="P597" s="437">
        <v>615</v>
      </c>
      <c r="Q597" s="495"/>
      <c r="R597" s="437"/>
      <c r="S597" s="437">
        <v>30</v>
      </c>
      <c r="T597" s="437"/>
      <c r="U597" s="437"/>
      <c r="V597" s="437"/>
      <c r="W597" s="437"/>
      <c r="X597" s="437"/>
      <c r="Y597" s="437"/>
      <c r="Z597" s="437">
        <v>643.55653299999994</v>
      </c>
      <c r="AA597" s="437">
        <v>615</v>
      </c>
      <c r="AB597" s="437"/>
      <c r="AC597" s="437"/>
      <c r="AD597" s="437"/>
      <c r="AE597" s="437">
        <v>28.556533000000002</v>
      </c>
      <c r="AF597" s="437">
        <v>585</v>
      </c>
      <c r="AG597" s="437">
        <v>585</v>
      </c>
      <c r="AH597" s="437"/>
      <c r="AI597" s="437"/>
      <c r="AJ597" s="437"/>
      <c r="AK597" s="437">
        <v>0</v>
      </c>
      <c r="AL597" s="441"/>
      <c r="AM597" s="429"/>
      <c r="AS597" s="331">
        <f t="shared" si="181"/>
        <v>58.556532999999945</v>
      </c>
      <c r="AT597" s="331">
        <f t="shared" si="182"/>
        <v>585</v>
      </c>
      <c r="AU597" s="331">
        <f t="shared" si="183"/>
        <v>0</v>
      </c>
      <c r="AV597" s="331">
        <f t="shared" si="184"/>
        <v>30</v>
      </c>
      <c r="AW597" s="331">
        <f t="shared" si="185"/>
        <v>58.556532999999945</v>
      </c>
    </row>
    <row r="598" spans="1:49" s="365" customFormat="1" ht="30" hidden="1" customHeight="1" outlineLevel="1">
      <c r="A598" s="435"/>
      <c r="B598" s="436" t="s">
        <v>718</v>
      </c>
      <c r="C598" s="436">
        <v>7597028</v>
      </c>
      <c r="D598" s="435" t="s">
        <v>674</v>
      </c>
      <c r="E598" s="435" t="s">
        <v>675</v>
      </c>
      <c r="F598" s="435" t="s">
        <v>719</v>
      </c>
      <c r="G598" s="435" t="s">
        <v>2378</v>
      </c>
      <c r="H598" s="435" t="s">
        <v>720</v>
      </c>
      <c r="I598" s="437">
        <v>284.19925799999999</v>
      </c>
      <c r="J598" s="437">
        <v>242</v>
      </c>
      <c r="K598" s="437"/>
      <c r="L598" s="437"/>
      <c r="M598" s="437">
        <v>42.199258</v>
      </c>
      <c r="N598" s="495"/>
      <c r="O598" s="437">
        <f t="shared" si="180"/>
        <v>267</v>
      </c>
      <c r="P598" s="437">
        <v>242</v>
      </c>
      <c r="Q598" s="495"/>
      <c r="R598" s="437"/>
      <c r="S598" s="437">
        <v>25</v>
      </c>
      <c r="T598" s="437"/>
      <c r="U598" s="437"/>
      <c r="V598" s="437"/>
      <c r="W598" s="437"/>
      <c r="X598" s="437"/>
      <c r="Y598" s="437"/>
      <c r="Z598" s="437">
        <v>284.19925799999999</v>
      </c>
      <c r="AA598" s="437">
        <v>242</v>
      </c>
      <c r="AB598" s="437"/>
      <c r="AC598" s="437"/>
      <c r="AD598" s="437"/>
      <c r="AE598" s="437">
        <v>42.199258</v>
      </c>
      <c r="AF598" s="437">
        <v>283.51800000000003</v>
      </c>
      <c r="AG598" s="437">
        <v>242</v>
      </c>
      <c r="AH598" s="437"/>
      <c r="AI598" s="437"/>
      <c r="AJ598" s="437"/>
      <c r="AK598" s="437">
        <v>41.518000000000001</v>
      </c>
      <c r="AL598" s="441" t="s">
        <v>2862</v>
      </c>
      <c r="AM598" s="429"/>
      <c r="AS598" s="331">
        <f t="shared" si="181"/>
        <v>0.68125799999995706</v>
      </c>
      <c r="AT598" s="331">
        <f t="shared" si="182"/>
        <v>242.00000000000003</v>
      </c>
      <c r="AU598" s="331">
        <f t="shared" si="183"/>
        <v>0</v>
      </c>
      <c r="AV598" s="331">
        <f t="shared" si="184"/>
        <v>0</v>
      </c>
      <c r="AW598" s="331">
        <f t="shared" si="185"/>
        <v>0.68125799999995706</v>
      </c>
    </row>
    <row r="599" spans="1:49" s="365" customFormat="1" ht="30" hidden="1" customHeight="1" outlineLevel="1">
      <c r="A599" s="435"/>
      <c r="B599" s="436" t="s">
        <v>721</v>
      </c>
      <c r="C599" s="436">
        <v>7596612</v>
      </c>
      <c r="D599" s="435" t="s">
        <v>679</v>
      </c>
      <c r="E599" s="435" t="s">
        <v>680</v>
      </c>
      <c r="F599" s="435" t="s">
        <v>722</v>
      </c>
      <c r="G599" s="435" t="s">
        <v>2378</v>
      </c>
      <c r="H599" s="435" t="s">
        <v>723</v>
      </c>
      <c r="I599" s="437">
        <v>329.92229400000002</v>
      </c>
      <c r="J599" s="437">
        <v>300</v>
      </c>
      <c r="K599" s="437"/>
      <c r="L599" s="437"/>
      <c r="M599" s="437">
        <v>29.922294000000001</v>
      </c>
      <c r="N599" s="495"/>
      <c r="O599" s="437">
        <f t="shared" si="180"/>
        <v>330</v>
      </c>
      <c r="P599" s="437">
        <v>300</v>
      </c>
      <c r="Q599" s="495"/>
      <c r="R599" s="437"/>
      <c r="S599" s="437">
        <v>30</v>
      </c>
      <c r="T599" s="437"/>
      <c r="U599" s="437"/>
      <c r="V599" s="437"/>
      <c r="W599" s="437"/>
      <c r="X599" s="437"/>
      <c r="Y599" s="437"/>
      <c r="Z599" s="437">
        <v>329.92229400000002</v>
      </c>
      <c r="AA599" s="437">
        <v>300</v>
      </c>
      <c r="AB599" s="437"/>
      <c r="AC599" s="437"/>
      <c r="AD599" s="437"/>
      <c r="AE599" s="437">
        <v>29.922294000000001</v>
      </c>
      <c r="AF599" s="437">
        <v>300</v>
      </c>
      <c r="AG599" s="437">
        <v>300</v>
      </c>
      <c r="AH599" s="437"/>
      <c r="AI599" s="437"/>
      <c r="AJ599" s="437"/>
      <c r="AK599" s="437">
        <v>0</v>
      </c>
      <c r="AL599" s="441"/>
      <c r="AM599" s="429"/>
      <c r="AS599" s="331">
        <f t="shared" si="181"/>
        <v>29.922294000000022</v>
      </c>
      <c r="AT599" s="331">
        <f t="shared" si="182"/>
        <v>300</v>
      </c>
      <c r="AU599" s="331">
        <f t="shared" si="183"/>
        <v>0</v>
      </c>
      <c r="AV599" s="331">
        <f t="shared" si="184"/>
        <v>0</v>
      </c>
      <c r="AW599" s="331">
        <f t="shared" si="185"/>
        <v>29.922294000000022</v>
      </c>
    </row>
    <row r="600" spans="1:49" s="365" customFormat="1" ht="30" hidden="1" customHeight="1" outlineLevel="1">
      <c r="A600" s="435"/>
      <c r="B600" s="436" t="s">
        <v>724</v>
      </c>
      <c r="C600" s="436">
        <v>7596619</v>
      </c>
      <c r="D600" s="435" t="s">
        <v>679</v>
      </c>
      <c r="E600" s="435" t="s">
        <v>680</v>
      </c>
      <c r="F600" s="435" t="s">
        <v>725</v>
      </c>
      <c r="G600" s="435" t="s">
        <v>2378</v>
      </c>
      <c r="H600" s="435" t="s">
        <v>726</v>
      </c>
      <c r="I600" s="437">
        <v>193.98215300000001</v>
      </c>
      <c r="J600" s="437">
        <v>176</v>
      </c>
      <c r="K600" s="437"/>
      <c r="L600" s="437"/>
      <c r="M600" s="437">
        <v>17.982153</v>
      </c>
      <c r="N600" s="495"/>
      <c r="O600" s="437">
        <f t="shared" si="180"/>
        <v>194</v>
      </c>
      <c r="P600" s="437">
        <v>176</v>
      </c>
      <c r="Q600" s="495"/>
      <c r="R600" s="437"/>
      <c r="S600" s="437">
        <v>18</v>
      </c>
      <c r="T600" s="437"/>
      <c r="U600" s="437"/>
      <c r="V600" s="437"/>
      <c r="W600" s="437"/>
      <c r="X600" s="437"/>
      <c r="Y600" s="437"/>
      <c r="Z600" s="437">
        <v>193.98215300000001</v>
      </c>
      <c r="AA600" s="437">
        <v>176</v>
      </c>
      <c r="AB600" s="437"/>
      <c r="AC600" s="437"/>
      <c r="AD600" s="437"/>
      <c r="AE600" s="437">
        <v>17.982153</v>
      </c>
      <c r="AF600" s="437">
        <v>176</v>
      </c>
      <c r="AG600" s="437">
        <v>176</v>
      </c>
      <c r="AH600" s="437"/>
      <c r="AI600" s="437"/>
      <c r="AJ600" s="437"/>
      <c r="AK600" s="437">
        <v>0</v>
      </c>
      <c r="AL600" s="441"/>
      <c r="AM600" s="429"/>
      <c r="AS600" s="331">
        <f t="shared" si="181"/>
        <v>17.982153000000011</v>
      </c>
      <c r="AT600" s="331">
        <f t="shared" si="182"/>
        <v>176</v>
      </c>
      <c r="AU600" s="331">
        <f t="shared" si="183"/>
        <v>0</v>
      </c>
      <c r="AV600" s="331">
        <f t="shared" si="184"/>
        <v>0</v>
      </c>
      <c r="AW600" s="331">
        <f t="shared" si="185"/>
        <v>17.982153000000011</v>
      </c>
    </row>
    <row r="601" spans="1:49" s="365" customFormat="1" ht="30" hidden="1" customHeight="1" outlineLevel="1">
      <c r="A601" s="435"/>
      <c r="B601" s="436" t="s">
        <v>727</v>
      </c>
      <c r="C601" s="436">
        <v>7596616</v>
      </c>
      <c r="D601" s="435" t="s">
        <v>679</v>
      </c>
      <c r="E601" s="435" t="s">
        <v>680</v>
      </c>
      <c r="F601" s="435" t="s">
        <v>728</v>
      </c>
      <c r="G601" s="435" t="s">
        <v>2378</v>
      </c>
      <c r="H601" s="435" t="s">
        <v>729</v>
      </c>
      <c r="I601" s="437">
        <v>805.24090799999999</v>
      </c>
      <c r="J601" s="437">
        <v>673</v>
      </c>
      <c r="K601" s="437"/>
      <c r="L601" s="437"/>
      <c r="M601" s="437">
        <v>132.24090799999999</v>
      </c>
      <c r="N601" s="495"/>
      <c r="O601" s="437">
        <f t="shared" si="180"/>
        <v>796</v>
      </c>
      <c r="P601" s="437">
        <v>673</v>
      </c>
      <c r="Q601" s="495"/>
      <c r="R601" s="437"/>
      <c r="S601" s="437">
        <v>123</v>
      </c>
      <c r="T601" s="437"/>
      <c r="U601" s="437"/>
      <c r="V601" s="437"/>
      <c r="W601" s="437"/>
      <c r="X601" s="437"/>
      <c r="Y601" s="437"/>
      <c r="Z601" s="437">
        <v>805.24090799999999</v>
      </c>
      <c r="AA601" s="437">
        <v>673</v>
      </c>
      <c r="AB601" s="437"/>
      <c r="AC601" s="437"/>
      <c r="AD601" s="437"/>
      <c r="AE601" s="437">
        <v>132.24090799999999</v>
      </c>
      <c r="AF601" s="437">
        <v>784.91499999999996</v>
      </c>
      <c r="AG601" s="437">
        <v>653</v>
      </c>
      <c r="AH601" s="437"/>
      <c r="AI601" s="437"/>
      <c r="AJ601" s="437"/>
      <c r="AK601" s="437">
        <v>131.91499999999999</v>
      </c>
      <c r="AL601" s="441" t="s">
        <v>2862</v>
      </c>
      <c r="AM601" s="429"/>
      <c r="AS601" s="331">
        <f t="shared" si="181"/>
        <v>20.325908000000027</v>
      </c>
      <c r="AT601" s="331">
        <f t="shared" si="182"/>
        <v>653</v>
      </c>
      <c r="AU601" s="331">
        <f t="shared" si="183"/>
        <v>0</v>
      </c>
      <c r="AV601" s="331">
        <f t="shared" si="184"/>
        <v>20</v>
      </c>
      <c r="AW601" s="331">
        <f t="shared" si="185"/>
        <v>20.325908000000027</v>
      </c>
    </row>
    <row r="602" spans="1:49" s="365" customFormat="1" ht="30" hidden="1" customHeight="1" outlineLevel="1">
      <c r="A602" s="435"/>
      <c r="B602" s="436" t="s">
        <v>730</v>
      </c>
      <c r="C602" s="436">
        <v>7596951</v>
      </c>
      <c r="D602" s="435" t="s">
        <v>684</v>
      </c>
      <c r="E602" s="435" t="s">
        <v>685</v>
      </c>
      <c r="F602" s="435" t="s">
        <v>731</v>
      </c>
      <c r="G602" s="435" t="s">
        <v>2378</v>
      </c>
      <c r="H602" s="435" t="s">
        <v>732</v>
      </c>
      <c r="I602" s="437">
        <v>397.17354</v>
      </c>
      <c r="J602" s="437">
        <v>362</v>
      </c>
      <c r="K602" s="437"/>
      <c r="L602" s="437"/>
      <c r="M602" s="437">
        <v>35.173540000000003</v>
      </c>
      <c r="N602" s="495"/>
      <c r="O602" s="437">
        <f t="shared" si="180"/>
        <v>398</v>
      </c>
      <c r="P602" s="437">
        <v>362</v>
      </c>
      <c r="Q602" s="495"/>
      <c r="R602" s="437"/>
      <c r="S602" s="437">
        <v>36</v>
      </c>
      <c r="T602" s="437"/>
      <c r="U602" s="437"/>
      <c r="V602" s="437"/>
      <c r="W602" s="437"/>
      <c r="X602" s="437"/>
      <c r="Y602" s="437"/>
      <c r="Z602" s="437">
        <v>397.17354</v>
      </c>
      <c r="AA602" s="437">
        <v>362</v>
      </c>
      <c r="AB602" s="437"/>
      <c r="AC602" s="437"/>
      <c r="AD602" s="437"/>
      <c r="AE602" s="437">
        <v>35.173540000000003</v>
      </c>
      <c r="AF602" s="437">
        <v>339</v>
      </c>
      <c r="AG602" s="437">
        <v>339</v>
      </c>
      <c r="AH602" s="437"/>
      <c r="AI602" s="437"/>
      <c r="AJ602" s="437"/>
      <c r="AK602" s="437">
        <v>0</v>
      </c>
      <c r="AL602" s="441"/>
      <c r="AM602" s="429"/>
      <c r="AS602" s="331">
        <f t="shared" si="181"/>
        <v>58.173540000000003</v>
      </c>
      <c r="AT602" s="331">
        <f t="shared" si="182"/>
        <v>339</v>
      </c>
      <c r="AU602" s="331">
        <f t="shared" si="183"/>
        <v>0</v>
      </c>
      <c r="AV602" s="331">
        <f t="shared" si="184"/>
        <v>23</v>
      </c>
      <c r="AW602" s="331">
        <f t="shared" si="185"/>
        <v>58.173540000000003</v>
      </c>
    </row>
    <row r="603" spans="1:49" s="365" customFormat="1" ht="30" hidden="1" customHeight="1" outlineLevel="1">
      <c r="A603" s="435"/>
      <c r="B603" s="436" t="s">
        <v>733</v>
      </c>
      <c r="C603" s="436">
        <v>7596955</v>
      </c>
      <c r="D603" s="435" t="s">
        <v>684</v>
      </c>
      <c r="E603" s="435" t="s">
        <v>685</v>
      </c>
      <c r="F603" s="435" t="s">
        <v>734</v>
      </c>
      <c r="G603" s="435" t="s">
        <v>2378</v>
      </c>
      <c r="H603" s="435" t="s">
        <v>735</v>
      </c>
      <c r="I603" s="437">
        <v>348.47337000000005</v>
      </c>
      <c r="J603" s="437">
        <v>305.03500000000003</v>
      </c>
      <c r="K603" s="437"/>
      <c r="L603" s="437"/>
      <c r="M603" s="437">
        <v>43.438369999999999</v>
      </c>
      <c r="N603" s="495"/>
      <c r="O603" s="437">
        <f t="shared" si="180"/>
        <v>357</v>
      </c>
      <c r="P603" s="437">
        <v>314</v>
      </c>
      <c r="Q603" s="495"/>
      <c r="R603" s="437"/>
      <c r="S603" s="437">
        <v>43</v>
      </c>
      <c r="T603" s="437"/>
      <c r="U603" s="437"/>
      <c r="V603" s="437"/>
      <c r="W603" s="437"/>
      <c r="X603" s="437"/>
      <c r="Y603" s="437"/>
      <c r="Z603" s="437">
        <v>348.47337000000005</v>
      </c>
      <c r="AA603" s="437">
        <v>305.03500000000003</v>
      </c>
      <c r="AB603" s="437"/>
      <c r="AC603" s="437"/>
      <c r="AD603" s="437"/>
      <c r="AE603" s="437">
        <v>43.438369999999999</v>
      </c>
      <c r="AF603" s="437">
        <v>257.43399999999997</v>
      </c>
      <c r="AG603" s="437">
        <v>214</v>
      </c>
      <c r="AH603" s="437"/>
      <c r="AI603" s="437"/>
      <c r="AJ603" s="437"/>
      <c r="AK603" s="437">
        <v>43.433999999999997</v>
      </c>
      <c r="AL603" s="441" t="s">
        <v>2862</v>
      </c>
      <c r="AM603" s="429"/>
      <c r="AS603" s="331">
        <f t="shared" si="181"/>
        <v>91.039370000000076</v>
      </c>
      <c r="AT603" s="331">
        <f t="shared" si="182"/>
        <v>213.99999999999997</v>
      </c>
      <c r="AU603" s="331">
        <f t="shared" si="183"/>
        <v>0</v>
      </c>
      <c r="AV603" s="331">
        <f t="shared" si="184"/>
        <v>91.035000000000025</v>
      </c>
      <c r="AW603" s="331">
        <f t="shared" si="185"/>
        <v>91.039370000000076</v>
      </c>
    </row>
    <row r="604" spans="1:49" s="365" customFormat="1" ht="30" hidden="1" customHeight="1" outlineLevel="1">
      <c r="A604" s="435"/>
      <c r="B604" s="436" t="s">
        <v>736</v>
      </c>
      <c r="C604" s="436">
        <v>7629416</v>
      </c>
      <c r="D604" s="435" t="s">
        <v>665</v>
      </c>
      <c r="E604" s="435" t="s">
        <v>666</v>
      </c>
      <c r="F604" s="435" t="s">
        <v>737</v>
      </c>
      <c r="G604" s="435" t="s">
        <v>2431</v>
      </c>
      <c r="H604" s="435" t="s">
        <v>738</v>
      </c>
      <c r="I604" s="437">
        <v>434.29852</v>
      </c>
      <c r="J604" s="437">
        <v>350</v>
      </c>
      <c r="K604" s="437"/>
      <c r="L604" s="437"/>
      <c r="M604" s="437">
        <v>84.298519999999996</v>
      </c>
      <c r="N604" s="495"/>
      <c r="O604" s="437">
        <f t="shared" si="180"/>
        <v>400</v>
      </c>
      <c r="P604" s="437">
        <v>350</v>
      </c>
      <c r="Q604" s="495"/>
      <c r="R604" s="437"/>
      <c r="S604" s="437">
        <v>50</v>
      </c>
      <c r="T604" s="437"/>
      <c r="U604" s="437"/>
      <c r="V604" s="437"/>
      <c r="W604" s="437"/>
      <c r="X604" s="437"/>
      <c r="Y604" s="437"/>
      <c r="Z604" s="437">
        <v>434.29852</v>
      </c>
      <c r="AA604" s="437">
        <v>350</v>
      </c>
      <c r="AB604" s="437"/>
      <c r="AC604" s="437"/>
      <c r="AD604" s="437"/>
      <c r="AE604" s="437">
        <v>84.298519999999996</v>
      </c>
      <c r="AF604" s="437">
        <v>434.21699999999998</v>
      </c>
      <c r="AG604" s="437">
        <v>350</v>
      </c>
      <c r="AH604" s="437"/>
      <c r="AI604" s="437"/>
      <c r="AJ604" s="437"/>
      <c r="AK604" s="437">
        <v>84.216999999999999</v>
      </c>
      <c r="AL604" s="441"/>
      <c r="AM604" s="429"/>
      <c r="AS604" s="331">
        <f t="shared" si="181"/>
        <v>8.1520000000011805E-2</v>
      </c>
      <c r="AT604" s="331">
        <f t="shared" si="182"/>
        <v>350</v>
      </c>
      <c r="AU604" s="331">
        <f t="shared" si="183"/>
        <v>0</v>
      </c>
      <c r="AV604" s="331">
        <f t="shared" si="184"/>
        <v>0</v>
      </c>
      <c r="AW604" s="331">
        <f t="shared" si="185"/>
        <v>8.1520000000011805E-2</v>
      </c>
    </row>
    <row r="605" spans="1:49" s="365" customFormat="1" ht="30" hidden="1" customHeight="1" outlineLevel="1">
      <c r="A605" s="435"/>
      <c r="B605" s="436" t="s">
        <v>739</v>
      </c>
      <c r="C605" s="436">
        <v>7629415</v>
      </c>
      <c r="D605" s="435" t="s">
        <v>665</v>
      </c>
      <c r="E605" s="435" t="s">
        <v>666</v>
      </c>
      <c r="F605" s="435" t="s">
        <v>713</v>
      </c>
      <c r="G605" s="435" t="s">
        <v>2431</v>
      </c>
      <c r="H605" s="435" t="s">
        <v>740</v>
      </c>
      <c r="I605" s="437">
        <v>400</v>
      </c>
      <c r="J605" s="437">
        <v>400</v>
      </c>
      <c r="K605" s="437"/>
      <c r="L605" s="437"/>
      <c r="M605" s="437">
        <v>0</v>
      </c>
      <c r="N605" s="495"/>
      <c r="O605" s="437">
        <f t="shared" si="180"/>
        <v>400</v>
      </c>
      <c r="P605" s="437">
        <v>400</v>
      </c>
      <c r="Q605" s="495"/>
      <c r="R605" s="437"/>
      <c r="S605" s="437"/>
      <c r="T605" s="437"/>
      <c r="U605" s="437"/>
      <c r="V605" s="437"/>
      <c r="W605" s="437"/>
      <c r="X605" s="437"/>
      <c r="Y605" s="437"/>
      <c r="Z605" s="437">
        <v>400</v>
      </c>
      <c r="AA605" s="437">
        <v>400</v>
      </c>
      <c r="AB605" s="437"/>
      <c r="AC605" s="437">
        <v>0</v>
      </c>
      <c r="AD605" s="437"/>
      <c r="AE605" s="437">
        <v>0</v>
      </c>
      <c r="AF605" s="437">
        <v>393</v>
      </c>
      <c r="AG605" s="437">
        <v>393</v>
      </c>
      <c r="AH605" s="437"/>
      <c r="AI605" s="437">
        <v>0</v>
      </c>
      <c r="AJ605" s="437"/>
      <c r="AK605" s="437">
        <v>0</v>
      </c>
      <c r="AL605" s="441" t="s">
        <v>2862</v>
      </c>
      <c r="AM605" s="429"/>
      <c r="AS605" s="331">
        <f t="shared" si="181"/>
        <v>7</v>
      </c>
      <c r="AT605" s="331">
        <f t="shared" si="182"/>
        <v>393</v>
      </c>
      <c r="AU605" s="331">
        <f t="shared" si="183"/>
        <v>0</v>
      </c>
      <c r="AV605" s="331">
        <f t="shared" si="184"/>
        <v>7</v>
      </c>
      <c r="AW605" s="331">
        <f t="shared" si="185"/>
        <v>7</v>
      </c>
    </row>
    <row r="606" spans="1:49" s="365" customFormat="1" ht="30" hidden="1" customHeight="1" outlineLevel="1">
      <c r="A606" s="435"/>
      <c r="B606" s="436" t="s">
        <v>741</v>
      </c>
      <c r="C606" s="436">
        <v>7628401</v>
      </c>
      <c r="D606" s="435" t="s">
        <v>674</v>
      </c>
      <c r="E606" s="435" t="s">
        <v>675</v>
      </c>
      <c r="F606" s="435" t="s">
        <v>742</v>
      </c>
      <c r="G606" s="435" t="s">
        <v>2431</v>
      </c>
      <c r="H606" s="435" t="s">
        <v>743</v>
      </c>
      <c r="I606" s="437">
        <v>410.085283</v>
      </c>
      <c r="J606" s="437">
        <v>350</v>
      </c>
      <c r="K606" s="437"/>
      <c r="L606" s="437"/>
      <c r="M606" s="437">
        <v>60.085282999999997</v>
      </c>
      <c r="N606" s="495"/>
      <c r="O606" s="437">
        <f t="shared" si="180"/>
        <v>400</v>
      </c>
      <c r="P606" s="437">
        <v>350</v>
      </c>
      <c r="Q606" s="495"/>
      <c r="R606" s="437"/>
      <c r="S606" s="437">
        <v>50</v>
      </c>
      <c r="T606" s="437"/>
      <c r="U606" s="437"/>
      <c r="V606" s="437"/>
      <c r="W606" s="437"/>
      <c r="X606" s="437"/>
      <c r="Y606" s="437"/>
      <c r="Z606" s="437">
        <v>410.085283</v>
      </c>
      <c r="AA606" s="437">
        <v>350</v>
      </c>
      <c r="AB606" s="437"/>
      <c r="AC606" s="437"/>
      <c r="AD606" s="437"/>
      <c r="AE606" s="437">
        <v>60.085282999999997</v>
      </c>
      <c r="AF606" s="437">
        <v>410.085283</v>
      </c>
      <c r="AG606" s="437">
        <v>350</v>
      </c>
      <c r="AH606" s="437"/>
      <c r="AI606" s="437"/>
      <c r="AJ606" s="437"/>
      <c r="AK606" s="437">
        <v>60.085282999999997</v>
      </c>
      <c r="AL606" s="441" t="s">
        <v>2862</v>
      </c>
      <c r="AM606" s="429"/>
      <c r="AS606" s="331">
        <f t="shared" si="181"/>
        <v>0</v>
      </c>
      <c r="AT606" s="331">
        <f t="shared" si="182"/>
        <v>350</v>
      </c>
      <c r="AU606" s="331">
        <f t="shared" si="183"/>
        <v>0</v>
      </c>
      <c r="AV606" s="331">
        <f t="shared" si="184"/>
        <v>0</v>
      </c>
      <c r="AW606" s="331">
        <f t="shared" si="185"/>
        <v>0</v>
      </c>
    </row>
    <row r="607" spans="1:49" s="365" customFormat="1" ht="30" hidden="1" customHeight="1" outlineLevel="1">
      <c r="A607" s="435"/>
      <c r="B607" s="436" t="s">
        <v>744</v>
      </c>
      <c r="C607" s="436">
        <v>7628399</v>
      </c>
      <c r="D607" s="435" t="s">
        <v>674</v>
      </c>
      <c r="E607" s="435" t="s">
        <v>675</v>
      </c>
      <c r="F607" s="435" t="s">
        <v>745</v>
      </c>
      <c r="G607" s="435" t="s">
        <v>2431</v>
      </c>
      <c r="H607" s="435" t="s">
        <v>746</v>
      </c>
      <c r="I607" s="437">
        <v>518.49498400000004</v>
      </c>
      <c r="J607" s="437">
        <v>440</v>
      </c>
      <c r="K607" s="437"/>
      <c r="L607" s="437"/>
      <c r="M607" s="437">
        <v>78.494984000000002</v>
      </c>
      <c r="N607" s="495"/>
      <c r="O607" s="437">
        <f t="shared" si="180"/>
        <v>500</v>
      </c>
      <c r="P607" s="437">
        <v>440</v>
      </c>
      <c r="Q607" s="495"/>
      <c r="R607" s="437"/>
      <c r="S607" s="437">
        <v>60</v>
      </c>
      <c r="T607" s="437"/>
      <c r="U607" s="437"/>
      <c r="V607" s="437"/>
      <c r="W607" s="437"/>
      <c r="X607" s="437"/>
      <c r="Y607" s="437"/>
      <c r="Z607" s="437">
        <v>518.49498400000004</v>
      </c>
      <c r="AA607" s="437">
        <v>440</v>
      </c>
      <c r="AB607" s="437"/>
      <c r="AC607" s="437"/>
      <c r="AD607" s="437"/>
      <c r="AE607" s="437">
        <v>78.494984000000002</v>
      </c>
      <c r="AF607" s="437">
        <v>518.49498400000004</v>
      </c>
      <c r="AG607" s="437">
        <v>440</v>
      </c>
      <c r="AH607" s="437"/>
      <c r="AI607" s="437"/>
      <c r="AJ607" s="437"/>
      <c r="AK607" s="437">
        <v>78.494984000000002</v>
      </c>
      <c r="AL607" s="441" t="s">
        <v>2862</v>
      </c>
      <c r="AM607" s="429"/>
      <c r="AS607" s="331">
        <f t="shared" si="181"/>
        <v>0</v>
      </c>
      <c r="AT607" s="331">
        <f t="shared" si="182"/>
        <v>440.00000000000006</v>
      </c>
      <c r="AU607" s="331">
        <f t="shared" si="183"/>
        <v>0</v>
      </c>
      <c r="AV607" s="331">
        <f t="shared" si="184"/>
        <v>0</v>
      </c>
      <c r="AW607" s="331">
        <f t="shared" si="185"/>
        <v>0</v>
      </c>
    </row>
    <row r="608" spans="1:49" s="365" customFormat="1" ht="30" hidden="1" customHeight="1" outlineLevel="1">
      <c r="A608" s="435"/>
      <c r="B608" s="436" t="s">
        <v>747</v>
      </c>
      <c r="C608" s="436">
        <v>7628400</v>
      </c>
      <c r="D608" s="435" t="s">
        <v>674</v>
      </c>
      <c r="E608" s="435" t="s">
        <v>675</v>
      </c>
      <c r="F608" s="435" t="s">
        <v>748</v>
      </c>
      <c r="G608" s="435" t="s">
        <v>2431</v>
      </c>
      <c r="H608" s="435" t="s">
        <v>749</v>
      </c>
      <c r="I608" s="437">
        <v>295.17185999999998</v>
      </c>
      <c r="J608" s="437">
        <v>250</v>
      </c>
      <c r="K608" s="437"/>
      <c r="L608" s="437"/>
      <c r="M608" s="437">
        <v>45.171860000000002</v>
      </c>
      <c r="N608" s="495"/>
      <c r="O608" s="437">
        <f t="shared" si="180"/>
        <v>285</v>
      </c>
      <c r="P608" s="437">
        <v>250</v>
      </c>
      <c r="Q608" s="495"/>
      <c r="R608" s="437"/>
      <c r="S608" s="437">
        <v>35</v>
      </c>
      <c r="T608" s="437"/>
      <c r="U608" s="437"/>
      <c r="V608" s="437"/>
      <c r="W608" s="437"/>
      <c r="X608" s="437"/>
      <c r="Y608" s="437"/>
      <c r="Z608" s="437">
        <v>295.17185999999998</v>
      </c>
      <c r="AA608" s="437">
        <v>250</v>
      </c>
      <c r="AB608" s="437"/>
      <c r="AC608" s="437"/>
      <c r="AD608" s="437"/>
      <c r="AE608" s="437">
        <v>45.171860000000002</v>
      </c>
      <c r="AF608" s="437">
        <v>295.17185999999998</v>
      </c>
      <c r="AG608" s="437">
        <v>250</v>
      </c>
      <c r="AH608" s="437"/>
      <c r="AI608" s="437"/>
      <c r="AJ608" s="437"/>
      <c r="AK608" s="437">
        <v>45.171860000000002</v>
      </c>
      <c r="AL608" s="441" t="s">
        <v>2862</v>
      </c>
      <c r="AM608" s="429"/>
      <c r="AS608" s="331">
        <f t="shared" si="181"/>
        <v>0</v>
      </c>
      <c r="AT608" s="331">
        <f t="shared" si="182"/>
        <v>249.99999999999997</v>
      </c>
      <c r="AU608" s="331">
        <f t="shared" si="183"/>
        <v>0</v>
      </c>
      <c r="AV608" s="331">
        <f t="shared" si="184"/>
        <v>0</v>
      </c>
      <c r="AW608" s="331">
        <f t="shared" si="185"/>
        <v>0</v>
      </c>
    </row>
    <row r="609" spans="1:49" s="365" customFormat="1" ht="30" hidden="1" customHeight="1" outlineLevel="1">
      <c r="A609" s="435"/>
      <c r="B609" s="436" t="s">
        <v>750</v>
      </c>
      <c r="C609" s="436" t="s">
        <v>751</v>
      </c>
      <c r="D609" s="435" t="s">
        <v>670</v>
      </c>
      <c r="E609" s="435" t="s">
        <v>2240</v>
      </c>
      <c r="F609" s="435" t="s">
        <v>752</v>
      </c>
      <c r="G609" s="435" t="s">
        <v>2431</v>
      </c>
      <c r="H609" s="435" t="s">
        <v>753</v>
      </c>
      <c r="I609" s="437">
        <v>238.88233400000001</v>
      </c>
      <c r="J609" s="437">
        <v>200</v>
      </c>
      <c r="K609" s="437"/>
      <c r="L609" s="437"/>
      <c r="M609" s="437">
        <v>38.882334</v>
      </c>
      <c r="N609" s="495"/>
      <c r="O609" s="437">
        <f t="shared" si="180"/>
        <v>220</v>
      </c>
      <c r="P609" s="437">
        <v>200</v>
      </c>
      <c r="Q609" s="495"/>
      <c r="R609" s="437"/>
      <c r="S609" s="437">
        <v>20</v>
      </c>
      <c r="T609" s="437"/>
      <c r="U609" s="437"/>
      <c r="V609" s="437"/>
      <c r="W609" s="437"/>
      <c r="X609" s="437"/>
      <c r="Y609" s="437"/>
      <c r="Z609" s="437">
        <v>238.88233400000001</v>
      </c>
      <c r="AA609" s="437">
        <v>200</v>
      </c>
      <c r="AB609" s="437"/>
      <c r="AC609" s="437"/>
      <c r="AD609" s="437"/>
      <c r="AE609" s="437">
        <v>38.882334</v>
      </c>
      <c r="AF609" s="437">
        <v>238.63233400000001</v>
      </c>
      <c r="AG609" s="437">
        <v>200</v>
      </c>
      <c r="AH609" s="437"/>
      <c r="AI609" s="437"/>
      <c r="AJ609" s="437"/>
      <c r="AK609" s="437">
        <v>38.632334</v>
      </c>
      <c r="AL609" s="441" t="s">
        <v>2862</v>
      </c>
      <c r="AM609" s="429"/>
      <c r="AS609" s="331">
        <f t="shared" si="181"/>
        <v>0.25</v>
      </c>
      <c r="AT609" s="331">
        <f t="shared" si="182"/>
        <v>200</v>
      </c>
      <c r="AU609" s="331">
        <f t="shared" si="183"/>
        <v>0</v>
      </c>
      <c r="AV609" s="331">
        <f t="shared" si="184"/>
        <v>0</v>
      </c>
      <c r="AW609" s="331">
        <f t="shared" si="185"/>
        <v>0.25</v>
      </c>
    </row>
    <row r="610" spans="1:49" s="365" customFormat="1" ht="30" hidden="1" customHeight="1" outlineLevel="1">
      <c r="A610" s="435"/>
      <c r="B610" s="436" t="s">
        <v>754</v>
      </c>
      <c r="C610" s="436" t="s">
        <v>755</v>
      </c>
      <c r="D610" s="435" t="s">
        <v>679</v>
      </c>
      <c r="E610" s="435" t="s">
        <v>680</v>
      </c>
      <c r="F610" s="435" t="s">
        <v>756</v>
      </c>
      <c r="G610" s="435" t="s">
        <v>2431</v>
      </c>
      <c r="H610" s="435" t="s">
        <v>757</v>
      </c>
      <c r="I610" s="437">
        <v>330</v>
      </c>
      <c r="J610" s="437">
        <v>330</v>
      </c>
      <c r="K610" s="437"/>
      <c r="L610" s="437"/>
      <c r="M610" s="437">
        <v>0</v>
      </c>
      <c r="N610" s="495"/>
      <c r="O610" s="437">
        <f t="shared" si="180"/>
        <v>330</v>
      </c>
      <c r="P610" s="437">
        <v>330</v>
      </c>
      <c r="Q610" s="495"/>
      <c r="R610" s="437"/>
      <c r="S610" s="437"/>
      <c r="T610" s="437"/>
      <c r="U610" s="437"/>
      <c r="V610" s="437"/>
      <c r="W610" s="437"/>
      <c r="X610" s="437"/>
      <c r="Y610" s="437"/>
      <c r="Z610" s="437">
        <v>330</v>
      </c>
      <c r="AA610" s="437">
        <v>330</v>
      </c>
      <c r="AB610" s="437"/>
      <c r="AC610" s="437"/>
      <c r="AD610" s="437"/>
      <c r="AE610" s="437">
        <v>0</v>
      </c>
      <c r="AF610" s="437">
        <v>330</v>
      </c>
      <c r="AG610" s="437">
        <v>330</v>
      </c>
      <c r="AH610" s="437"/>
      <c r="AI610" s="437"/>
      <c r="AJ610" s="437"/>
      <c r="AK610" s="437">
        <v>0</v>
      </c>
      <c r="AL610" s="441"/>
      <c r="AM610" s="429"/>
      <c r="AS610" s="331">
        <f t="shared" si="181"/>
        <v>0</v>
      </c>
      <c r="AT610" s="331">
        <f t="shared" si="182"/>
        <v>330</v>
      </c>
      <c r="AU610" s="331">
        <f t="shared" si="183"/>
        <v>0</v>
      </c>
      <c r="AV610" s="331">
        <f t="shared" si="184"/>
        <v>0</v>
      </c>
      <c r="AW610" s="331">
        <f t="shared" si="185"/>
        <v>0</v>
      </c>
    </row>
    <row r="611" spans="1:49" s="365" customFormat="1" ht="30" hidden="1" customHeight="1" outlineLevel="1">
      <c r="A611" s="435"/>
      <c r="B611" s="436" t="s">
        <v>758</v>
      </c>
      <c r="C611" s="436" t="s">
        <v>759</v>
      </c>
      <c r="D611" s="435" t="s">
        <v>679</v>
      </c>
      <c r="E611" s="435" t="s">
        <v>680</v>
      </c>
      <c r="F611" s="435" t="s">
        <v>760</v>
      </c>
      <c r="G611" s="435" t="s">
        <v>2431</v>
      </c>
      <c r="H611" s="435" t="s">
        <v>761</v>
      </c>
      <c r="I611" s="437">
        <v>490.54864800000001</v>
      </c>
      <c r="J611" s="437">
        <v>420</v>
      </c>
      <c r="K611" s="437"/>
      <c r="L611" s="437"/>
      <c r="M611" s="437">
        <v>70.548648</v>
      </c>
      <c r="N611" s="495"/>
      <c r="O611" s="437">
        <f t="shared" si="180"/>
        <v>480</v>
      </c>
      <c r="P611" s="437">
        <v>420</v>
      </c>
      <c r="Q611" s="495"/>
      <c r="R611" s="437"/>
      <c r="S611" s="437">
        <v>60</v>
      </c>
      <c r="T611" s="437"/>
      <c r="U611" s="437"/>
      <c r="V611" s="437"/>
      <c r="W611" s="437"/>
      <c r="X611" s="437"/>
      <c r="Y611" s="437"/>
      <c r="Z611" s="437">
        <v>490.54864800000001</v>
      </c>
      <c r="AA611" s="437">
        <v>420</v>
      </c>
      <c r="AB611" s="437"/>
      <c r="AC611" s="437"/>
      <c r="AD611" s="437"/>
      <c r="AE611" s="437">
        <v>70.548648</v>
      </c>
      <c r="AF611" s="437">
        <v>490.54864800000001</v>
      </c>
      <c r="AG611" s="437">
        <v>420</v>
      </c>
      <c r="AH611" s="437"/>
      <c r="AI611" s="437"/>
      <c r="AJ611" s="437"/>
      <c r="AK611" s="437">
        <v>70.548648</v>
      </c>
      <c r="AL611" s="441" t="s">
        <v>2862</v>
      </c>
      <c r="AM611" s="429"/>
      <c r="AS611" s="331">
        <f t="shared" si="181"/>
        <v>0</v>
      </c>
      <c r="AT611" s="331">
        <f t="shared" si="182"/>
        <v>420</v>
      </c>
      <c r="AU611" s="331">
        <f t="shared" si="183"/>
        <v>0</v>
      </c>
      <c r="AV611" s="331">
        <f t="shared" si="184"/>
        <v>0</v>
      </c>
      <c r="AW611" s="331">
        <f t="shared" si="185"/>
        <v>0</v>
      </c>
    </row>
    <row r="612" spans="1:49" s="365" customFormat="1" ht="30" hidden="1" customHeight="1" outlineLevel="1">
      <c r="A612" s="435"/>
      <c r="B612" s="436" t="s">
        <v>762</v>
      </c>
      <c r="C612" s="436">
        <v>7629414</v>
      </c>
      <c r="D612" s="435" t="s">
        <v>684</v>
      </c>
      <c r="E612" s="435" t="s">
        <v>685</v>
      </c>
      <c r="F612" s="435" t="s">
        <v>763</v>
      </c>
      <c r="G612" s="435" t="s">
        <v>2431</v>
      </c>
      <c r="H612" s="435" t="s">
        <v>764</v>
      </c>
      <c r="I612" s="437">
        <v>35.22</v>
      </c>
      <c r="J612" s="437">
        <v>30</v>
      </c>
      <c r="K612" s="437"/>
      <c r="L612" s="437"/>
      <c r="M612" s="437">
        <v>5.22</v>
      </c>
      <c r="N612" s="495"/>
      <c r="O612" s="437">
        <f t="shared" si="180"/>
        <v>30</v>
      </c>
      <c r="P612" s="437">
        <v>30</v>
      </c>
      <c r="Q612" s="495"/>
      <c r="R612" s="437"/>
      <c r="S612" s="437"/>
      <c r="T612" s="437"/>
      <c r="U612" s="437"/>
      <c r="V612" s="437"/>
      <c r="W612" s="437"/>
      <c r="X612" s="437"/>
      <c r="Y612" s="437"/>
      <c r="Z612" s="437">
        <v>35.22</v>
      </c>
      <c r="AA612" s="437">
        <v>30</v>
      </c>
      <c r="AB612" s="437"/>
      <c r="AC612" s="437"/>
      <c r="AD612" s="437"/>
      <c r="AE612" s="437">
        <v>5.22</v>
      </c>
      <c r="AF612" s="437">
        <v>35.22</v>
      </c>
      <c r="AG612" s="437">
        <v>30</v>
      </c>
      <c r="AH612" s="437"/>
      <c r="AI612" s="437"/>
      <c r="AJ612" s="437"/>
      <c r="AK612" s="437">
        <v>5.22</v>
      </c>
      <c r="AL612" s="441" t="s">
        <v>2862</v>
      </c>
      <c r="AM612" s="429"/>
      <c r="AS612" s="331">
        <f t="shared" si="181"/>
        <v>0</v>
      </c>
      <c r="AT612" s="331">
        <f t="shared" si="182"/>
        <v>30</v>
      </c>
      <c r="AU612" s="331">
        <f t="shared" si="183"/>
        <v>0</v>
      </c>
      <c r="AV612" s="331">
        <f t="shared" si="184"/>
        <v>0</v>
      </c>
      <c r="AW612" s="331">
        <f t="shared" si="185"/>
        <v>0</v>
      </c>
    </row>
    <row r="613" spans="1:49" s="365" customFormat="1" ht="30" hidden="1" customHeight="1" outlineLevel="1">
      <c r="A613" s="435"/>
      <c r="B613" s="436" t="s">
        <v>765</v>
      </c>
      <c r="C613" s="436">
        <v>7629413</v>
      </c>
      <c r="D613" s="435" t="s">
        <v>684</v>
      </c>
      <c r="E613" s="435" t="s">
        <v>685</v>
      </c>
      <c r="F613" s="435" t="s">
        <v>766</v>
      </c>
      <c r="G613" s="435" t="s">
        <v>2431</v>
      </c>
      <c r="H613" s="435" t="s">
        <v>767</v>
      </c>
      <c r="I613" s="437">
        <v>333.483</v>
      </c>
      <c r="J613" s="437">
        <v>238.28</v>
      </c>
      <c r="K613" s="437"/>
      <c r="L613" s="437"/>
      <c r="M613" s="437">
        <v>95.203000000000003</v>
      </c>
      <c r="N613" s="495"/>
      <c r="O613" s="437">
        <f t="shared" si="180"/>
        <v>415</v>
      </c>
      <c r="P613" s="437">
        <v>300</v>
      </c>
      <c r="Q613" s="495"/>
      <c r="R613" s="437"/>
      <c r="S613" s="437">
        <v>115</v>
      </c>
      <c r="T613" s="437"/>
      <c r="U613" s="437"/>
      <c r="V613" s="437"/>
      <c r="W613" s="437"/>
      <c r="X613" s="437"/>
      <c r="Y613" s="437"/>
      <c r="Z613" s="437">
        <v>333.483</v>
      </c>
      <c r="AA613" s="437">
        <v>238.28</v>
      </c>
      <c r="AB613" s="437"/>
      <c r="AC613" s="437"/>
      <c r="AD613" s="437"/>
      <c r="AE613" s="437">
        <v>95.203000000000003</v>
      </c>
      <c r="AF613" s="437">
        <v>333.20299999999997</v>
      </c>
      <c r="AG613" s="437">
        <v>238</v>
      </c>
      <c r="AH613" s="437"/>
      <c r="AI613" s="437"/>
      <c r="AJ613" s="437"/>
      <c r="AK613" s="437">
        <v>95.203000000000003</v>
      </c>
      <c r="AL613" s="441" t="s">
        <v>2862</v>
      </c>
      <c r="AM613" s="429"/>
      <c r="AS613" s="331">
        <f t="shared" si="181"/>
        <v>0.28000000000002956</v>
      </c>
      <c r="AT613" s="331">
        <f t="shared" si="182"/>
        <v>237.99999999999997</v>
      </c>
      <c r="AU613" s="331">
        <f t="shared" si="183"/>
        <v>0</v>
      </c>
      <c r="AV613" s="331">
        <f t="shared" si="184"/>
        <v>0.28000000000000114</v>
      </c>
      <c r="AW613" s="331">
        <f t="shared" si="185"/>
        <v>0.28000000000002956</v>
      </c>
    </row>
    <row r="614" spans="1:49" s="365" customFormat="1" ht="30" hidden="1" customHeight="1" outlineLevel="1">
      <c r="A614" s="435"/>
      <c r="B614" s="436" t="s">
        <v>768</v>
      </c>
      <c r="C614" s="436">
        <v>7629412</v>
      </c>
      <c r="D614" s="435" t="s">
        <v>684</v>
      </c>
      <c r="E614" s="435" t="s">
        <v>685</v>
      </c>
      <c r="F614" s="435" t="s">
        <v>769</v>
      </c>
      <c r="G614" s="435" t="s">
        <v>2431</v>
      </c>
      <c r="H614" s="435" t="s">
        <v>770</v>
      </c>
      <c r="I614" s="437">
        <v>415</v>
      </c>
      <c r="J614" s="437">
        <v>415</v>
      </c>
      <c r="K614" s="437"/>
      <c r="L614" s="437"/>
      <c r="M614" s="437">
        <v>0</v>
      </c>
      <c r="N614" s="495"/>
      <c r="O614" s="437">
        <f t="shared" si="180"/>
        <v>415</v>
      </c>
      <c r="P614" s="437">
        <v>415</v>
      </c>
      <c r="Q614" s="495"/>
      <c r="R614" s="437"/>
      <c r="S614" s="437"/>
      <c r="T614" s="437"/>
      <c r="U614" s="437"/>
      <c r="V614" s="437"/>
      <c r="W614" s="437"/>
      <c r="X614" s="437"/>
      <c r="Y614" s="437"/>
      <c r="Z614" s="437">
        <v>415</v>
      </c>
      <c r="AA614" s="437">
        <v>415</v>
      </c>
      <c r="AB614" s="437"/>
      <c r="AC614" s="437"/>
      <c r="AD614" s="437"/>
      <c r="AE614" s="437">
        <v>0</v>
      </c>
      <c r="AF614" s="437">
        <v>403</v>
      </c>
      <c r="AG614" s="437">
        <v>403</v>
      </c>
      <c r="AH614" s="437"/>
      <c r="AI614" s="437"/>
      <c r="AJ614" s="437"/>
      <c r="AK614" s="437">
        <v>0</v>
      </c>
      <c r="AL614" s="441"/>
      <c r="AM614" s="429"/>
      <c r="AS614" s="331">
        <f t="shared" si="181"/>
        <v>12</v>
      </c>
      <c r="AT614" s="331">
        <f t="shared" si="182"/>
        <v>403</v>
      </c>
      <c r="AU614" s="331">
        <f t="shared" si="183"/>
        <v>0</v>
      </c>
      <c r="AV614" s="331">
        <f t="shared" si="184"/>
        <v>12</v>
      </c>
      <c r="AW614" s="331">
        <f t="shared" si="185"/>
        <v>12</v>
      </c>
    </row>
    <row r="615" spans="1:49" s="365" customFormat="1" ht="30" hidden="1" customHeight="1" outlineLevel="1">
      <c r="A615" s="435"/>
      <c r="B615" s="436" t="s">
        <v>771</v>
      </c>
      <c r="C615" s="436" t="s">
        <v>772</v>
      </c>
      <c r="D615" s="435" t="s">
        <v>665</v>
      </c>
      <c r="E615" s="435" t="s">
        <v>666</v>
      </c>
      <c r="F615" s="435" t="s">
        <v>773</v>
      </c>
      <c r="G615" s="435" t="s">
        <v>2431</v>
      </c>
      <c r="H615" s="435" t="s">
        <v>774</v>
      </c>
      <c r="I615" s="437">
        <v>368.08424500000001</v>
      </c>
      <c r="J615" s="437">
        <v>254</v>
      </c>
      <c r="K615" s="437"/>
      <c r="L615" s="437">
        <v>25</v>
      </c>
      <c r="M615" s="437">
        <v>89.084244999999996</v>
      </c>
      <c r="N615" s="495"/>
      <c r="O615" s="437">
        <f t="shared" si="180"/>
        <v>372</v>
      </c>
      <c r="P615" s="437">
        <v>254</v>
      </c>
      <c r="Q615" s="495"/>
      <c r="R615" s="437">
        <v>25</v>
      </c>
      <c r="S615" s="437">
        <v>93</v>
      </c>
      <c r="T615" s="437"/>
      <c r="U615" s="437"/>
      <c r="V615" s="437"/>
      <c r="W615" s="437"/>
      <c r="X615" s="437"/>
      <c r="Y615" s="437"/>
      <c r="Z615" s="437">
        <v>368.08424500000001</v>
      </c>
      <c r="AA615" s="437">
        <v>254</v>
      </c>
      <c r="AB615" s="437"/>
      <c r="AC615" s="437">
        <v>25</v>
      </c>
      <c r="AD615" s="437"/>
      <c r="AE615" s="437">
        <v>89.084244999999996</v>
      </c>
      <c r="AF615" s="437">
        <v>368.08424500000001</v>
      </c>
      <c r="AG615" s="437">
        <v>254</v>
      </c>
      <c r="AH615" s="437"/>
      <c r="AI615" s="437">
        <v>25</v>
      </c>
      <c r="AJ615" s="437"/>
      <c r="AK615" s="437">
        <v>89.084244999999996</v>
      </c>
      <c r="AL615" s="441" t="s">
        <v>2862</v>
      </c>
      <c r="AM615" s="429"/>
      <c r="AS615" s="331">
        <f t="shared" si="181"/>
        <v>0</v>
      </c>
      <c r="AT615" s="331">
        <f t="shared" si="182"/>
        <v>254</v>
      </c>
      <c r="AU615" s="331">
        <f t="shared" si="183"/>
        <v>0</v>
      </c>
      <c r="AV615" s="331">
        <f t="shared" si="184"/>
        <v>0</v>
      </c>
      <c r="AW615" s="331">
        <f t="shared" si="185"/>
        <v>0</v>
      </c>
    </row>
    <row r="616" spans="1:49" s="365" customFormat="1" ht="30" hidden="1" customHeight="1" outlineLevel="1">
      <c r="A616" s="435"/>
      <c r="B616" s="436" t="s">
        <v>775</v>
      </c>
      <c r="C616" s="436" t="s">
        <v>776</v>
      </c>
      <c r="D616" s="435" t="s">
        <v>692</v>
      </c>
      <c r="E616" s="435" t="s">
        <v>2187</v>
      </c>
      <c r="F616" s="435" t="s">
        <v>777</v>
      </c>
      <c r="G616" s="435" t="s">
        <v>2431</v>
      </c>
      <c r="H616" s="435" t="s">
        <v>778</v>
      </c>
      <c r="I616" s="437">
        <v>219</v>
      </c>
      <c r="J616" s="437">
        <v>182</v>
      </c>
      <c r="K616" s="437"/>
      <c r="L616" s="437">
        <v>18</v>
      </c>
      <c r="M616" s="437">
        <v>19</v>
      </c>
      <c r="N616" s="495"/>
      <c r="O616" s="437">
        <f t="shared" si="180"/>
        <v>267</v>
      </c>
      <c r="P616" s="437">
        <v>182</v>
      </c>
      <c r="Q616" s="495"/>
      <c r="R616" s="437">
        <v>18</v>
      </c>
      <c r="S616" s="437">
        <v>67</v>
      </c>
      <c r="T616" s="437"/>
      <c r="U616" s="437"/>
      <c r="V616" s="437"/>
      <c r="W616" s="437"/>
      <c r="X616" s="437"/>
      <c r="Y616" s="437"/>
      <c r="Z616" s="437">
        <v>219</v>
      </c>
      <c r="AA616" s="437">
        <v>182</v>
      </c>
      <c r="AB616" s="437"/>
      <c r="AC616" s="437">
        <v>18</v>
      </c>
      <c r="AD616" s="437"/>
      <c r="AE616" s="437">
        <v>19</v>
      </c>
      <c r="AF616" s="437">
        <v>219</v>
      </c>
      <c r="AG616" s="437">
        <v>182</v>
      </c>
      <c r="AH616" s="437"/>
      <c r="AI616" s="437">
        <v>18</v>
      </c>
      <c r="AJ616" s="437"/>
      <c r="AK616" s="437">
        <v>19</v>
      </c>
      <c r="AL616" s="441"/>
      <c r="AM616" s="429"/>
      <c r="AS616" s="331">
        <f t="shared" si="181"/>
        <v>0</v>
      </c>
      <c r="AT616" s="331">
        <f t="shared" si="182"/>
        <v>182</v>
      </c>
      <c r="AU616" s="331">
        <f t="shared" si="183"/>
        <v>0</v>
      </c>
      <c r="AV616" s="331">
        <f t="shared" si="184"/>
        <v>0</v>
      </c>
      <c r="AW616" s="331">
        <f t="shared" si="185"/>
        <v>0</v>
      </c>
    </row>
    <row r="617" spans="1:49" s="365" customFormat="1" ht="30" hidden="1" customHeight="1" outlineLevel="1">
      <c r="A617" s="435"/>
      <c r="B617" s="436" t="s">
        <v>779</v>
      </c>
      <c r="C617" s="436" t="s">
        <v>780</v>
      </c>
      <c r="D617" s="435" t="s">
        <v>692</v>
      </c>
      <c r="E617" s="435" t="s">
        <v>2187</v>
      </c>
      <c r="F617" s="435" t="s">
        <v>777</v>
      </c>
      <c r="G617" s="435" t="s">
        <v>2431</v>
      </c>
      <c r="H617" s="435" t="s">
        <v>781</v>
      </c>
      <c r="I617" s="437">
        <v>220</v>
      </c>
      <c r="J617" s="437">
        <v>183</v>
      </c>
      <c r="K617" s="437"/>
      <c r="L617" s="437">
        <v>18</v>
      </c>
      <c r="M617" s="437">
        <v>19</v>
      </c>
      <c r="N617" s="495"/>
      <c r="O617" s="437">
        <f t="shared" si="180"/>
        <v>268</v>
      </c>
      <c r="P617" s="437">
        <v>183</v>
      </c>
      <c r="Q617" s="495"/>
      <c r="R617" s="437">
        <v>18</v>
      </c>
      <c r="S617" s="437">
        <v>67</v>
      </c>
      <c r="T617" s="437"/>
      <c r="U617" s="437"/>
      <c r="V617" s="437"/>
      <c r="W617" s="437"/>
      <c r="X617" s="437"/>
      <c r="Y617" s="437"/>
      <c r="Z617" s="437">
        <v>220</v>
      </c>
      <c r="AA617" s="437">
        <v>183</v>
      </c>
      <c r="AB617" s="437"/>
      <c r="AC617" s="437">
        <v>18</v>
      </c>
      <c r="AD617" s="437"/>
      <c r="AE617" s="437">
        <v>19</v>
      </c>
      <c r="AF617" s="437">
        <v>220</v>
      </c>
      <c r="AG617" s="437">
        <v>183</v>
      </c>
      <c r="AH617" s="437"/>
      <c r="AI617" s="437">
        <v>18</v>
      </c>
      <c r="AJ617" s="437"/>
      <c r="AK617" s="437">
        <v>19</v>
      </c>
      <c r="AL617" s="441"/>
      <c r="AM617" s="429"/>
      <c r="AS617" s="331">
        <f t="shared" si="181"/>
        <v>0</v>
      </c>
      <c r="AT617" s="331">
        <f t="shared" si="182"/>
        <v>183</v>
      </c>
      <c r="AU617" s="331">
        <f t="shared" si="183"/>
        <v>0</v>
      </c>
      <c r="AV617" s="331">
        <f t="shared" si="184"/>
        <v>0</v>
      </c>
      <c r="AW617" s="331">
        <f t="shared" si="185"/>
        <v>0</v>
      </c>
    </row>
    <row r="618" spans="1:49" s="365" customFormat="1" ht="30" hidden="1" customHeight="1" outlineLevel="1">
      <c r="A618" s="435"/>
      <c r="B618" s="436" t="s">
        <v>782</v>
      </c>
      <c r="C618" s="436" t="s">
        <v>783</v>
      </c>
      <c r="D618" s="435" t="s">
        <v>679</v>
      </c>
      <c r="E618" s="435" t="s">
        <v>680</v>
      </c>
      <c r="F618" s="435" t="s">
        <v>784</v>
      </c>
      <c r="G618" s="435" t="s">
        <v>2431</v>
      </c>
      <c r="H618" s="435" t="s">
        <v>785</v>
      </c>
      <c r="I618" s="437">
        <v>309</v>
      </c>
      <c r="J618" s="437">
        <v>248</v>
      </c>
      <c r="K618" s="437"/>
      <c r="L618" s="437">
        <v>25</v>
      </c>
      <c r="M618" s="437">
        <v>36</v>
      </c>
      <c r="N618" s="495"/>
      <c r="O618" s="437">
        <f t="shared" si="180"/>
        <v>309</v>
      </c>
      <c r="P618" s="437">
        <v>248</v>
      </c>
      <c r="Q618" s="495"/>
      <c r="R618" s="437">
        <v>25</v>
      </c>
      <c r="S618" s="437">
        <v>36</v>
      </c>
      <c r="T618" s="437"/>
      <c r="U618" s="437"/>
      <c r="V618" s="437"/>
      <c r="W618" s="437"/>
      <c r="X618" s="437"/>
      <c r="Y618" s="437"/>
      <c r="Z618" s="437">
        <v>309</v>
      </c>
      <c r="AA618" s="437">
        <v>248</v>
      </c>
      <c r="AB618" s="437"/>
      <c r="AC618" s="437">
        <v>25</v>
      </c>
      <c r="AD618" s="437"/>
      <c r="AE618" s="437">
        <v>36</v>
      </c>
      <c r="AF618" s="437">
        <v>309</v>
      </c>
      <c r="AG618" s="437">
        <v>248</v>
      </c>
      <c r="AH618" s="437"/>
      <c r="AI618" s="437">
        <v>25</v>
      </c>
      <c r="AJ618" s="437"/>
      <c r="AK618" s="437">
        <v>36</v>
      </c>
      <c r="AL618" s="441"/>
      <c r="AM618" s="429"/>
      <c r="AS618" s="331">
        <f t="shared" si="181"/>
        <v>0</v>
      </c>
      <c r="AT618" s="331">
        <f t="shared" si="182"/>
        <v>248</v>
      </c>
      <c r="AU618" s="331">
        <f t="shared" si="183"/>
        <v>0</v>
      </c>
      <c r="AV618" s="331">
        <f t="shared" si="184"/>
        <v>0</v>
      </c>
      <c r="AW618" s="331">
        <f t="shared" si="185"/>
        <v>0</v>
      </c>
    </row>
    <row r="619" spans="1:49" s="365" customFormat="1" ht="30" hidden="1" customHeight="1" outlineLevel="1">
      <c r="A619" s="435"/>
      <c r="B619" s="436" t="s">
        <v>786</v>
      </c>
      <c r="C619" s="436" t="s">
        <v>787</v>
      </c>
      <c r="D619" s="435" t="s">
        <v>679</v>
      </c>
      <c r="E619" s="435" t="s">
        <v>680</v>
      </c>
      <c r="F619" s="435" t="s">
        <v>788</v>
      </c>
      <c r="G619" s="435" t="s">
        <v>2431</v>
      </c>
      <c r="H619" s="435" t="s">
        <v>789</v>
      </c>
      <c r="I619" s="437">
        <v>279.11654900000002</v>
      </c>
      <c r="J619" s="437">
        <v>210</v>
      </c>
      <c r="K619" s="437"/>
      <c r="L619" s="437">
        <v>21</v>
      </c>
      <c r="M619" s="437">
        <v>48.116548999999999</v>
      </c>
      <c r="N619" s="495"/>
      <c r="O619" s="437">
        <f t="shared" si="180"/>
        <v>308</v>
      </c>
      <c r="P619" s="437">
        <v>210</v>
      </c>
      <c r="Q619" s="495"/>
      <c r="R619" s="437">
        <v>21</v>
      </c>
      <c r="S619" s="437">
        <v>77</v>
      </c>
      <c r="T619" s="437"/>
      <c r="U619" s="437"/>
      <c r="V619" s="437"/>
      <c r="W619" s="437"/>
      <c r="X619" s="437"/>
      <c r="Y619" s="437"/>
      <c r="Z619" s="437">
        <v>279.11654900000002</v>
      </c>
      <c r="AA619" s="437">
        <v>210</v>
      </c>
      <c r="AB619" s="437"/>
      <c r="AC619" s="437">
        <v>21</v>
      </c>
      <c r="AD619" s="437"/>
      <c r="AE619" s="437">
        <v>48.116548999999999</v>
      </c>
      <c r="AF619" s="437">
        <v>279.11654900000002</v>
      </c>
      <c r="AG619" s="437">
        <v>210</v>
      </c>
      <c r="AH619" s="437"/>
      <c r="AI619" s="437">
        <v>21</v>
      </c>
      <c r="AJ619" s="437"/>
      <c r="AK619" s="437">
        <v>48.116548999999999</v>
      </c>
      <c r="AL619" s="441" t="s">
        <v>2862</v>
      </c>
      <c r="AM619" s="429"/>
      <c r="AS619" s="331">
        <f t="shared" si="181"/>
        <v>0</v>
      </c>
      <c r="AT619" s="331">
        <f t="shared" si="182"/>
        <v>210.00000000000003</v>
      </c>
      <c r="AU619" s="331">
        <f t="shared" si="183"/>
        <v>0</v>
      </c>
      <c r="AV619" s="331">
        <f t="shared" si="184"/>
        <v>0</v>
      </c>
      <c r="AW619" s="331">
        <f t="shared" si="185"/>
        <v>0</v>
      </c>
    </row>
    <row r="620" spans="1:49" s="365" customFormat="1" ht="30" hidden="1" customHeight="1" outlineLevel="1">
      <c r="A620" s="435"/>
      <c r="B620" s="436" t="s">
        <v>790</v>
      </c>
      <c r="C620" s="436" t="s">
        <v>791</v>
      </c>
      <c r="D620" s="435" t="s">
        <v>684</v>
      </c>
      <c r="E620" s="435" t="s">
        <v>685</v>
      </c>
      <c r="F620" s="435" t="s">
        <v>792</v>
      </c>
      <c r="G620" s="435" t="s">
        <v>2431</v>
      </c>
      <c r="H620" s="435" t="s">
        <v>793</v>
      </c>
      <c r="I620" s="437">
        <v>405.55080800000002</v>
      </c>
      <c r="J620" s="437">
        <v>284</v>
      </c>
      <c r="K620" s="437"/>
      <c r="L620" s="437">
        <v>28</v>
      </c>
      <c r="M620" s="437">
        <v>93.550808000000004</v>
      </c>
      <c r="N620" s="495"/>
      <c r="O620" s="437">
        <f t="shared" si="180"/>
        <v>416</v>
      </c>
      <c r="P620" s="437">
        <v>284</v>
      </c>
      <c r="Q620" s="495"/>
      <c r="R620" s="437">
        <v>28</v>
      </c>
      <c r="S620" s="437">
        <v>104</v>
      </c>
      <c r="T620" s="437"/>
      <c r="U620" s="437"/>
      <c r="V620" s="437"/>
      <c r="W620" s="437"/>
      <c r="X620" s="437"/>
      <c r="Y620" s="437"/>
      <c r="Z620" s="437">
        <v>405.55080800000002</v>
      </c>
      <c r="AA620" s="437">
        <v>284</v>
      </c>
      <c r="AB620" s="437"/>
      <c r="AC620" s="437">
        <v>28</v>
      </c>
      <c r="AD620" s="437"/>
      <c r="AE620" s="437">
        <v>93.550808000000004</v>
      </c>
      <c r="AF620" s="437">
        <v>405.55080800000002</v>
      </c>
      <c r="AG620" s="437">
        <v>284</v>
      </c>
      <c r="AH620" s="437"/>
      <c r="AI620" s="437">
        <v>28</v>
      </c>
      <c r="AJ620" s="437"/>
      <c r="AK620" s="437">
        <v>93.550808000000004</v>
      </c>
      <c r="AL620" s="441" t="s">
        <v>2862</v>
      </c>
      <c r="AM620" s="429"/>
      <c r="AS620" s="331">
        <f t="shared" si="181"/>
        <v>0</v>
      </c>
      <c r="AT620" s="331">
        <f t="shared" si="182"/>
        <v>284</v>
      </c>
      <c r="AU620" s="331">
        <f t="shared" si="183"/>
        <v>0</v>
      </c>
      <c r="AV620" s="331">
        <f t="shared" si="184"/>
        <v>0</v>
      </c>
      <c r="AW620" s="331">
        <f t="shared" si="185"/>
        <v>0</v>
      </c>
    </row>
    <row r="621" spans="1:49" s="365" customFormat="1" ht="30" hidden="1" customHeight="1" outlineLevel="1">
      <c r="A621" s="435"/>
      <c r="B621" s="436" t="s">
        <v>794</v>
      </c>
      <c r="C621" s="436" t="s">
        <v>795</v>
      </c>
      <c r="D621" s="435" t="s">
        <v>684</v>
      </c>
      <c r="E621" s="435" t="s">
        <v>685</v>
      </c>
      <c r="F621" s="435" t="s">
        <v>796</v>
      </c>
      <c r="G621" s="435" t="s">
        <v>2431</v>
      </c>
      <c r="H621" s="435" t="s">
        <v>797</v>
      </c>
      <c r="I621" s="437">
        <v>209.87020899999999</v>
      </c>
      <c r="J621" s="437">
        <v>157</v>
      </c>
      <c r="K621" s="437"/>
      <c r="L621" s="437">
        <v>16</v>
      </c>
      <c r="M621" s="437">
        <v>36.870209000000003</v>
      </c>
      <c r="N621" s="495"/>
      <c r="O621" s="437">
        <f t="shared" ref="O621:O652" si="186">SUM(P621:S621)</f>
        <v>231</v>
      </c>
      <c r="P621" s="437">
        <v>157</v>
      </c>
      <c r="Q621" s="495"/>
      <c r="R621" s="437">
        <v>16</v>
      </c>
      <c r="S621" s="437">
        <v>58</v>
      </c>
      <c r="T621" s="437"/>
      <c r="U621" s="437"/>
      <c r="V621" s="437"/>
      <c r="W621" s="437"/>
      <c r="X621" s="437"/>
      <c r="Y621" s="437"/>
      <c r="Z621" s="437">
        <v>209.87020899999999</v>
      </c>
      <c r="AA621" s="437">
        <v>157</v>
      </c>
      <c r="AB621" s="437"/>
      <c r="AC621" s="437">
        <v>16</v>
      </c>
      <c r="AD621" s="437"/>
      <c r="AE621" s="437">
        <v>36.870209000000003</v>
      </c>
      <c r="AF621" s="437">
        <v>209.87020899999999</v>
      </c>
      <c r="AG621" s="437">
        <v>157</v>
      </c>
      <c r="AH621" s="437"/>
      <c r="AI621" s="437">
        <v>16</v>
      </c>
      <c r="AJ621" s="437"/>
      <c r="AK621" s="437">
        <v>36.870209000000003</v>
      </c>
      <c r="AL621" s="441" t="s">
        <v>2862</v>
      </c>
      <c r="AM621" s="429"/>
      <c r="AS621" s="331">
        <f t="shared" si="181"/>
        <v>0</v>
      </c>
      <c r="AT621" s="331">
        <f t="shared" si="182"/>
        <v>157</v>
      </c>
      <c r="AU621" s="331">
        <f t="shared" si="183"/>
        <v>0</v>
      </c>
      <c r="AV621" s="331">
        <f t="shared" si="184"/>
        <v>0</v>
      </c>
      <c r="AW621" s="331">
        <f t="shared" si="185"/>
        <v>0</v>
      </c>
    </row>
    <row r="622" spans="1:49" s="365" customFormat="1" ht="30" hidden="1" customHeight="1" outlineLevel="1">
      <c r="A622" s="435"/>
      <c r="B622" s="436" t="s">
        <v>798</v>
      </c>
      <c r="C622" s="436" t="s">
        <v>799</v>
      </c>
      <c r="D622" s="435" t="s">
        <v>800</v>
      </c>
      <c r="E622" s="435" t="s">
        <v>2242</v>
      </c>
      <c r="F622" s="435" t="s">
        <v>801</v>
      </c>
      <c r="G622" s="435" t="s">
        <v>2431</v>
      </c>
      <c r="H622" s="435" t="s">
        <v>802</v>
      </c>
      <c r="I622" s="437">
        <v>126.016717</v>
      </c>
      <c r="J622" s="437">
        <v>93</v>
      </c>
      <c r="K622" s="437"/>
      <c r="L622" s="437">
        <v>9</v>
      </c>
      <c r="M622" s="437">
        <v>24.016717</v>
      </c>
      <c r="N622" s="495"/>
      <c r="O622" s="437">
        <f t="shared" si="186"/>
        <v>136</v>
      </c>
      <c r="P622" s="437">
        <v>93</v>
      </c>
      <c r="Q622" s="495"/>
      <c r="R622" s="437">
        <v>9</v>
      </c>
      <c r="S622" s="437">
        <v>34</v>
      </c>
      <c r="T622" s="437"/>
      <c r="U622" s="437"/>
      <c r="V622" s="437"/>
      <c r="W622" s="437"/>
      <c r="X622" s="437"/>
      <c r="Y622" s="437"/>
      <c r="Z622" s="437">
        <v>126.016717</v>
      </c>
      <c r="AA622" s="437">
        <v>93</v>
      </c>
      <c r="AB622" s="437"/>
      <c r="AC622" s="437">
        <v>9</v>
      </c>
      <c r="AD622" s="437"/>
      <c r="AE622" s="437">
        <v>24.016717</v>
      </c>
      <c r="AF622" s="437">
        <v>126.016717</v>
      </c>
      <c r="AG622" s="437">
        <v>93</v>
      </c>
      <c r="AH622" s="437"/>
      <c r="AI622" s="437">
        <v>9</v>
      </c>
      <c r="AJ622" s="437"/>
      <c r="AK622" s="437">
        <v>24.016717</v>
      </c>
      <c r="AL622" s="441"/>
      <c r="AM622" s="429"/>
      <c r="AS622" s="331">
        <f t="shared" si="181"/>
        <v>0</v>
      </c>
      <c r="AT622" s="331">
        <f t="shared" si="182"/>
        <v>93</v>
      </c>
      <c r="AU622" s="331">
        <f t="shared" si="183"/>
        <v>0</v>
      </c>
      <c r="AV622" s="331">
        <f t="shared" si="184"/>
        <v>0</v>
      </c>
      <c r="AW622" s="331">
        <f t="shared" si="185"/>
        <v>0</v>
      </c>
    </row>
    <row r="623" spans="1:49" s="365" customFormat="1" ht="30" hidden="1" customHeight="1" outlineLevel="1">
      <c r="A623" s="435"/>
      <c r="B623" s="436" t="s">
        <v>803</v>
      </c>
      <c r="C623" s="436" t="s">
        <v>804</v>
      </c>
      <c r="D623" s="435" t="s">
        <v>800</v>
      </c>
      <c r="E623" s="435" t="s">
        <v>2242</v>
      </c>
      <c r="F623" s="435" t="s">
        <v>805</v>
      </c>
      <c r="G623" s="435" t="s">
        <v>2431</v>
      </c>
      <c r="H623" s="435" t="s">
        <v>806</v>
      </c>
      <c r="I623" s="437">
        <v>248.35826500000002</v>
      </c>
      <c r="J623" s="437">
        <v>184</v>
      </c>
      <c r="K623" s="437"/>
      <c r="L623" s="437">
        <v>18</v>
      </c>
      <c r="M623" s="437">
        <v>46.358265000000003</v>
      </c>
      <c r="N623" s="495"/>
      <c r="O623" s="437">
        <f t="shared" si="186"/>
        <v>269</v>
      </c>
      <c r="P623" s="437">
        <v>184</v>
      </c>
      <c r="Q623" s="495"/>
      <c r="R623" s="437">
        <v>18</v>
      </c>
      <c r="S623" s="437">
        <v>67</v>
      </c>
      <c r="T623" s="437"/>
      <c r="U623" s="437"/>
      <c r="V623" s="437"/>
      <c r="W623" s="437"/>
      <c r="X623" s="437"/>
      <c r="Y623" s="437"/>
      <c r="Z623" s="437">
        <v>248.35826500000002</v>
      </c>
      <c r="AA623" s="437">
        <v>184</v>
      </c>
      <c r="AB623" s="437"/>
      <c r="AC623" s="437">
        <v>18</v>
      </c>
      <c r="AD623" s="437"/>
      <c r="AE623" s="437">
        <v>46.358265000000003</v>
      </c>
      <c r="AF623" s="437">
        <v>248.35826500000002</v>
      </c>
      <c r="AG623" s="437">
        <v>184</v>
      </c>
      <c r="AH623" s="437"/>
      <c r="AI623" s="437">
        <v>18</v>
      </c>
      <c r="AJ623" s="437"/>
      <c r="AK623" s="437">
        <v>46.358265000000003</v>
      </c>
      <c r="AL623" s="441"/>
      <c r="AM623" s="429"/>
      <c r="AS623" s="331">
        <f t="shared" si="181"/>
        <v>0</v>
      </c>
      <c r="AT623" s="331">
        <f t="shared" si="182"/>
        <v>184</v>
      </c>
      <c r="AU623" s="331">
        <f t="shared" si="183"/>
        <v>0</v>
      </c>
      <c r="AV623" s="331">
        <f t="shared" si="184"/>
        <v>0</v>
      </c>
      <c r="AW623" s="331">
        <f t="shared" si="185"/>
        <v>0</v>
      </c>
    </row>
    <row r="624" spans="1:49" s="365" customFormat="1" ht="30" hidden="1" customHeight="1" outlineLevel="1">
      <c r="A624" s="435"/>
      <c r="B624" s="436" t="s">
        <v>807</v>
      </c>
      <c r="C624" s="436"/>
      <c r="D624" s="435" t="s">
        <v>800</v>
      </c>
      <c r="E624" s="435" t="s">
        <v>2242</v>
      </c>
      <c r="F624" s="435" t="s">
        <v>808</v>
      </c>
      <c r="G624" s="435" t="s">
        <v>2365</v>
      </c>
      <c r="H624" s="435"/>
      <c r="I624" s="437">
        <v>308</v>
      </c>
      <c r="J624" s="437">
        <v>210</v>
      </c>
      <c r="K624" s="437"/>
      <c r="L624" s="437">
        <v>21</v>
      </c>
      <c r="M624" s="437">
        <v>77</v>
      </c>
      <c r="N624" s="495"/>
      <c r="O624" s="437">
        <f t="shared" si="186"/>
        <v>308</v>
      </c>
      <c r="P624" s="437">
        <v>210</v>
      </c>
      <c r="Q624" s="495"/>
      <c r="R624" s="437">
        <v>21</v>
      </c>
      <c r="S624" s="437">
        <v>77</v>
      </c>
      <c r="T624" s="437"/>
      <c r="U624" s="437"/>
      <c r="V624" s="437"/>
      <c r="W624" s="437"/>
      <c r="X624" s="437"/>
      <c r="Y624" s="437"/>
      <c r="Z624" s="437">
        <v>308</v>
      </c>
      <c r="AA624" s="437">
        <v>210</v>
      </c>
      <c r="AB624" s="437"/>
      <c r="AC624" s="437">
        <v>21</v>
      </c>
      <c r="AD624" s="437"/>
      <c r="AE624" s="437">
        <v>77</v>
      </c>
      <c r="AF624" s="437">
        <v>308</v>
      </c>
      <c r="AG624" s="437">
        <v>210</v>
      </c>
      <c r="AH624" s="437"/>
      <c r="AI624" s="437">
        <v>21</v>
      </c>
      <c r="AJ624" s="437"/>
      <c r="AK624" s="437">
        <v>77</v>
      </c>
      <c r="AL624" s="441" t="s">
        <v>2862</v>
      </c>
      <c r="AM624" s="429"/>
      <c r="AS624" s="331">
        <f t="shared" si="181"/>
        <v>0</v>
      </c>
      <c r="AT624" s="331">
        <f t="shared" si="182"/>
        <v>210</v>
      </c>
      <c r="AU624" s="331">
        <f t="shared" si="183"/>
        <v>0</v>
      </c>
      <c r="AV624" s="331">
        <f t="shared" si="184"/>
        <v>0</v>
      </c>
      <c r="AW624" s="331">
        <f t="shared" si="185"/>
        <v>0</v>
      </c>
    </row>
    <row r="625" spans="1:49" s="365" customFormat="1" ht="30" hidden="1" customHeight="1" outlineLevel="1">
      <c r="A625" s="435"/>
      <c r="B625" s="436" t="s">
        <v>809</v>
      </c>
      <c r="C625" s="436"/>
      <c r="D625" s="435" t="s">
        <v>800</v>
      </c>
      <c r="E625" s="435" t="s">
        <v>2242</v>
      </c>
      <c r="F625" s="435" t="s">
        <v>810</v>
      </c>
      <c r="G625" s="435" t="s">
        <v>2365</v>
      </c>
      <c r="H625" s="435"/>
      <c r="I625" s="437">
        <v>93</v>
      </c>
      <c r="J625" s="437">
        <v>64</v>
      </c>
      <c r="K625" s="437"/>
      <c r="L625" s="437">
        <v>6</v>
      </c>
      <c r="M625" s="437">
        <v>23</v>
      </c>
      <c r="N625" s="495"/>
      <c r="O625" s="437">
        <f t="shared" si="186"/>
        <v>93</v>
      </c>
      <c r="P625" s="437">
        <v>64</v>
      </c>
      <c r="Q625" s="495"/>
      <c r="R625" s="437">
        <v>6</v>
      </c>
      <c r="S625" s="437">
        <v>23</v>
      </c>
      <c r="T625" s="437"/>
      <c r="U625" s="437"/>
      <c r="V625" s="437"/>
      <c r="W625" s="437"/>
      <c r="X625" s="437"/>
      <c r="Y625" s="437"/>
      <c r="Z625" s="437">
        <v>93</v>
      </c>
      <c r="AA625" s="437">
        <v>64</v>
      </c>
      <c r="AB625" s="437"/>
      <c r="AC625" s="437">
        <v>6</v>
      </c>
      <c r="AD625" s="437"/>
      <c r="AE625" s="437">
        <v>23</v>
      </c>
      <c r="AF625" s="437">
        <v>93</v>
      </c>
      <c r="AG625" s="437">
        <v>64</v>
      </c>
      <c r="AH625" s="437"/>
      <c r="AI625" s="437">
        <v>6</v>
      </c>
      <c r="AJ625" s="437"/>
      <c r="AK625" s="437">
        <v>23</v>
      </c>
      <c r="AL625" s="441" t="s">
        <v>2862</v>
      </c>
      <c r="AM625" s="429"/>
      <c r="AS625" s="331">
        <f t="shared" si="181"/>
        <v>0</v>
      </c>
      <c r="AT625" s="331">
        <f t="shared" si="182"/>
        <v>64</v>
      </c>
      <c r="AU625" s="331">
        <f t="shared" si="183"/>
        <v>0</v>
      </c>
      <c r="AV625" s="331">
        <f t="shared" si="184"/>
        <v>0</v>
      </c>
      <c r="AW625" s="331">
        <f t="shared" si="185"/>
        <v>0</v>
      </c>
    </row>
    <row r="626" spans="1:49" s="365" customFormat="1" ht="30" hidden="1" customHeight="1" outlineLevel="1">
      <c r="A626" s="435"/>
      <c r="B626" s="436" t="s">
        <v>811</v>
      </c>
      <c r="C626" s="436"/>
      <c r="D626" s="435" t="s">
        <v>800</v>
      </c>
      <c r="E626" s="435" t="s">
        <v>2242</v>
      </c>
      <c r="F626" s="435" t="s">
        <v>812</v>
      </c>
      <c r="G626" s="435" t="s">
        <v>2365</v>
      </c>
      <c r="H626" s="435"/>
      <c r="I626" s="437">
        <v>807</v>
      </c>
      <c r="J626" s="437">
        <v>550</v>
      </c>
      <c r="K626" s="437"/>
      <c r="L626" s="437">
        <v>55</v>
      </c>
      <c r="M626" s="437">
        <v>202</v>
      </c>
      <c r="N626" s="495"/>
      <c r="O626" s="437">
        <f t="shared" si="186"/>
        <v>807</v>
      </c>
      <c r="P626" s="437">
        <v>550</v>
      </c>
      <c r="Q626" s="495"/>
      <c r="R626" s="437">
        <v>55</v>
      </c>
      <c r="S626" s="437">
        <v>202</v>
      </c>
      <c r="T626" s="437"/>
      <c r="U626" s="437"/>
      <c r="V626" s="437"/>
      <c r="W626" s="437"/>
      <c r="X626" s="437"/>
      <c r="Y626" s="437"/>
      <c r="Z626" s="437">
        <v>807</v>
      </c>
      <c r="AA626" s="437">
        <v>550</v>
      </c>
      <c r="AB626" s="437"/>
      <c r="AC626" s="437">
        <v>55</v>
      </c>
      <c r="AD626" s="437"/>
      <c r="AE626" s="437">
        <v>202</v>
      </c>
      <c r="AF626" s="437">
        <v>807</v>
      </c>
      <c r="AG626" s="437">
        <v>550</v>
      </c>
      <c r="AH626" s="437"/>
      <c r="AI626" s="437">
        <v>55</v>
      </c>
      <c r="AJ626" s="437"/>
      <c r="AK626" s="437">
        <v>202</v>
      </c>
      <c r="AL626" s="441" t="s">
        <v>2862</v>
      </c>
      <c r="AM626" s="429"/>
      <c r="AS626" s="331">
        <f t="shared" si="181"/>
        <v>0</v>
      </c>
      <c r="AT626" s="331">
        <f t="shared" si="182"/>
        <v>550</v>
      </c>
      <c r="AU626" s="331">
        <f t="shared" si="183"/>
        <v>0</v>
      </c>
      <c r="AV626" s="331">
        <f t="shared" si="184"/>
        <v>0</v>
      </c>
      <c r="AW626" s="331">
        <f t="shared" si="185"/>
        <v>0</v>
      </c>
    </row>
    <row r="627" spans="1:49" s="365" customFormat="1" ht="30" hidden="1" customHeight="1" outlineLevel="1">
      <c r="A627" s="435"/>
      <c r="B627" s="436" t="s">
        <v>813</v>
      </c>
      <c r="C627" s="436"/>
      <c r="D627" s="435" t="s">
        <v>684</v>
      </c>
      <c r="E627" s="435" t="s">
        <v>685</v>
      </c>
      <c r="F627" s="435" t="s">
        <v>814</v>
      </c>
      <c r="G627" s="435" t="s">
        <v>2365</v>
      </c>
      <c r="H627" s="435"/>
      <c r="I627" s="437">
        <v>367</v>
      </c>
      <c r="J627" s="437">
        <v>300</v>
      </c>
      <c r="K627" s="437"/>
      <c r="L627" s="437">
        <v>30</v>
      </c>
      <c r="M627" s="437">
        <v>37</v>
      </c>
      <c r="N627" s="495"/>
      <c r="O627" s="437">
        <f t="shared" si="186"/>
        <v>367</v>
      </c>
      <c r="P627" s="437">
        <v>300</v>
      </c>
      <c r="Q627" s="495"/>
      <c r="R627" s="437">
        <v>30</v>
      </c>
      <c r="S627" s="437">
        <v>37</v>
      </c>
      <c r="T627" s="437"/>
      <c r="U627" s="437"/>
      <c r="V627" s="437"/>
      <c r="W627" s="437"/>
      <c r="X627" s="437"/>
      <c r="Y627" s="437"/>
      <c r="Z627" s="437">
        <v>367</v>
      </c>
      <c r="AA627" s="437">
        <v>300</v>
      </c>
      <c r="AB627" s="437"/>
      <c r="AC627" s="437">
        <v>30</v>
      </c>
      <c r="AD627" s="437"/>
      <c r="AE627" s="437">
        <v>37</v>
      </c>
      <c r="AF627" s="437">
        <v>367</v>
      </c>
      <c r="AG627" s="437">
        <v>300</v>
      </c>
      <c r="AH627" s="437"/>
      <c r="AI627" s="437">
        <v>30</v>
      </c>
      <c r="AJ627" s="437"/>
      <c r="AK627" s="437">
        <v>37</v>
      </c>
      <c r="AL627" s="441"/>
      <c r="AM627" s="429"/>
      <c r="AS627" s="331">
        <f t="shared" si="181"/>
        <v>0</v>
      </c>
      <c r="AT627" s="331">
        <f t="shared" si="182"/>
        <v>300</v>
      </c>
      <c r="AU627" s="331">
        <f t="shared" si="183"/>
        <v>0</v>
      </c>
      <c r="AV627" s="331">
        <f t="shared" si="184"/>
        <v>0</v>
      </c>
      <c r="AW627" s="331">
        <f t="shared" si="185"/>
        <v>0</v>
      </c>
    </row>
    <row r="628" spans="1:49" s="365" customFormat="1" ht="30" hidden="1" customHeight="1" outlineLevel="1">
      <c r="A628" s="435"/>
      <c r="B628" s="436" t="s">
        <v>815</v>
      </c>
      <c r="C628" s="436"/>
      <c r="D628" s="435" t="s">
        <v>684</v>
      </c>
      <c r="E628" s="435" t="s">
        <v>685</v>
      </c>
      <c r="F628" s="435" t="s">
        <v>816</v>
      </c>
      <c r="G628" s="435" t="s">
        <v>2365</v>
      </c>
      <c r="H628" s="435"/>
      <c r="I628" s="437">
        <v>220</v>
      </c>
      <c r="J628" s="437">
        <v>150</v>
      </c>
      <c r="K628" s="437"/>
      <c r="L628" s="437">
        <v>15</v>
      </c>
      <c r="M628" s="437">
        <v>55</v>
      </c>
      <c r="N628" s="495"/>
      <c r="O628" s="437">
        <f t="shared" si="186"/>
        <v>220</v>
      </c>
      <c r="P628" s="437">
        <v>150</v>
      </c>
      <c r="Q628" s="495"/>
      <c r="R628" s="437">
        <v>15</v>
      </c>
      <c r="S628" s="437">
        <v>55</v>
      </c>
      <c r="T628" s="437"/>
      <c r="U628" s="437"/>
      <c r="V628" s="437"/>
      <c r="W628" s="437"/>
      <c r="X628" s="437"/>
      <c r="Y628" s="437"/>
      <c r="Z628" s="437">
        <v>220</v>
      </c>
      <c r="AA628" s="437">
        <v>150</v>
      </c>
      <c r="AB628" s="437"/>
      <c r="AC628" s="437">
        <v>15</v>
      </c>
      <c r="AD628" s="437"/>
      <c r="AE628" s="437">
        <v>55</v>
      </c>
      <c r="AF628" s="437">
        <v>220</v>
      </c>
      <c r="AG628" s="437">
        <v>150</v>
      </c>
      <c r="AH628" s="437"/>
      <c r="AI628" s="437">
        <v>15</v>
      </c>
      <c r="AJ628" s="437"/>
      <c r="AK628" s="437">
        <v>55</v>
      </c>
      <c r="AL628" s="441" t="s">
        <v>2862</v>
      </c>
      <c r="AM628" s="429"/>
      <c r="AS628" s="331">
        <f t="shared" si="181"/>
        <v>0</v>
      </c>
      <c r="AT628" s="331">
        <f t="shared" si="182"/>
        <v>150</v>
      </c>
      <c r="AU628" s="331">
        <f t="shared" si="183"/>
        <v>0</v>
      </c>
      <c r="AV628" s="331">
        <f t="shared" si="184"/>
        <v>0</v>
      </c>
      <c r="AW628" s="331">
        <f t="shared" si="185"/>
        <v>0</v>
      </c>
    </row>
    <row r="629" spans="1:49" s="365" customFormat="1" ht="30" hidden="1" customHeight="1" outlineLevel="1">
      <c r="A629" s="435"/>
      <c r="B629" s="436" t="s">
        <v>817</v>
      </c>
      <c r="C629" s="436"/>
      <c r="D629" s="435" t="s">
        <v>684</v>
      </c>
      <c r="E629" s="435" t="s">
        <v>685</v>
      </c>
      <c r="F629" s="435" t="s">
        <v>818</v>
      </c>
      <c r="G629" s="435" t="s">
        <v>2365</v>
      </c>
      <c r="H629" s="435"/>
      <c r="I629" s="437">
        <v>880</v>
      </c>
      <c r="J629" s="437">
        <v>400</v>
      </c>
      <c r="K629" s="437"/>
      <c r="L629" s="437">
        <v>40</v>
      </c>
      <c r="M629" s="437">
        <v>440</v>
      </c>
      <c r="N629" s="495"/>
      <c r="O629" s="437">
        <f t="shared" si="186"/>
        <v>880</v>
      </c>
      <c r="P629" s="437">
        <v>400</v>
      </c>
      <c r="Q629" s="495"/>
      <c r="R629" s="437">
        <v>40</v>
      </c>
      <c r="S629" s="437">
        <v>440</v>
      </c>
      <c r="T629" s="437"/>
      <c r="U629" s="437"/>
      <c r="V629" s="437"/>
      <c r="W629" s="437"/>
      <c r="X629" s="437"/>
      <c r="Y629" s="437"/>
      <c r="Z629" s="437">
        <v>880</v>
      </c>
      <c r="AA629" s="437">
        <v>400</v>
      </c>
      <c r="AB629" s="437"/>
      <c r="AC629" s="437">
        <v>40</v>
      </c>
      <c r="AD629" s="437"/>
      <c r="AE629" s="437">
        <v>440</v>
      </c>
      <c r="AF629" s="437">
        <v>880</v>
      </c>
      <c r="AG629" s="437">
        <v>400</v>
      </c>
      <c r="AH629" s="437"/>
      <c r="AI629" s="437">
        <v>40</v>
      </c>
      <c r="AJ629" s="437"/>
      <c r="AK629" s="437">
        <v>440</v>
      </c>
      <c r="AL629" s="441" t="s">
        <v>2862</v>
      </c>
      <c r="AM629" s="429"/>
      <c r="AS629" s="331">
        <f t="shared" si="181"/>
        <v>0</v>
      </c>
      <c r="AT629" s="331">
        <f t="shared" si="182"/>
        <v>400</v>
      </c>
      <c r="AU629" s="331">
        <f t="shared" si="183"/>
        <v>0</v>
      </c>
      <c r="AV629" s="331">
        <f t="shared" si="184"/>
        <v>0</v>
      </c>
      <c r="AW629" s="331">
        <f t="shared" si="185"/>
        <v>0</v>
      </c>
    </row>
    <row r="630" spans="1:49" s="365" customFormat="1" ht="30" hidden="1" customHeight="1" outlineLevel="1">
      <c r="A630" s="435"/>
      <c r="B630" s="436" t="s">
        <v>819</v>
      </c>
      <c r="C630" s="436"/>
      <c r="D630" s="435" t="s">
        <v>684</v>
      </c>
      <c r="E630" s="435" t="s">
        <v>685</v>
      </c>
      <c r="F630" s="435" t="s">
        <v>820</v>
      </c>
      <c r="G630" s="435" t="s">
        <v>2365</v>
      </c>
      <c r="H630" s="435"/>
      <c r="I630" s="437">
        <v>147</v>
      </c>
      <c r="J630" s="437">
        <v>100</v>
      </c>
      <c r="K630" s="437"/>
      <c r="L630" s="437">
        <v>10</v>
      </c>
      <c r="M630" s="437">
        <v>37</v>
      </c>
      <c r="N630" s="495"/>
      <c r="O630" s="437">
        <f t="shared" si="186"/>
        <v>147</v>
      </c>
      <c r="P630" s="437">
        <v>100</v>
      </c>
      <c r="Q630" s="495"/>
      <c r="R630" s="437">
        <v>10</v>
      </c>
      <c r="S630" s="437">
        <v>37</v>
      </c>
      <c r="T630" s="437"/>
      <c r="U630" s="437"/>
      <c r="V630" s="437"/>
      <c r="W630" s="437"/>
      <c r="X630" s="437"/>
      <c r="Y630" s="437"/>
      <c r="Z630" s="437">
        <v>147</v>
      </c>
      <c r="AA630" s="437">
        <v>100</v>
      </c>
      <c r="AB630" s="437"/>
      <c r="AC630" s="437">
        <v>10</v>
      </c>
      <c r="AD630" s="437"/>
      <c r="AE630" s="437">
        <v>37</v>
      </c>
      <c r="AF630" s="437">
        <v>147</v>
      </c>
      <c r="AG630" s="437">
        <v>100</v>
      </c>
      <c r="AH630" s="437"/>
      <c r="AI630" s="437">
        <v>10</v>
      </c>
      <c r="AJ630" s="437"/>
      <c r="AK630" s="437">
        <v>37</v>
      </c>
      <c r="AL630" s="441" t="s">
        <v>2862</v>
      </c>
      <c r="AM630" s="429"/>
      <c r="AS630" s="331">
        <f t="shared" si="181"/>
        <v>0</v>
      </c>
      <c r="AT630" s="331">
        <f t="shared" si="182"/>
        <v>100</v>
      </c>
      <c r="AU630" s="331">
        <f t="shared" si="183"/>
        <v>0</v>
      </c>
      <c r="AV630" s="331">
        <f t="shared" si="184"/>
        <v>0</v>
      </c>
      <c r="AW630" s="331">
        <f t="shared" si="185"/>
        <v>0</v>
      </c>
    </row>
    <row r="631" spans="1:49" s="365" customFormat="1" ht="30" hidden="1" customHeight="1" outlineLevel="1">
      <c r="A631" s="435"/>
      <c r="B631" s="436" t="s">
        <v>821</v>
      </c>
      <c r="C631" s="436"/>
      <c r="D631" s="435" t="s">
        <v>679</v>
      </c>
      <c r="E631" s="435" t="s">
        <v>680</v>
      </c>
      <c r="F631" s="435" t="s">
        <v>822</v>
      </c>
      <c r="G631" s="435" t="s">
        <v>2365</v>
      </c>
      <c r="H631" s="435"/>
      <c r="I631" s="437">
        <v>183</v>
      </c>
      <c r="J631" s="437">
        <v>150</v>
      </c>
      <c r="K631" s="437"/>
      <c r="L631" s="437">
        <v>15</v>
      </c>
      <c r="M631" s="437">
        <v>18</v>
      </c>
      <c r="N631" s="495"/>
      <c r="O631" s="437">
        <f t="shared" si="186"/>
        <v>183</v>
      </c>
      <c r="P631" s="437">
        <v>150</v>
      </c>
      <c r="Q631" s="495"/>
      <c r="R631" s="437">
        <v>15</v>
      </c>
      <c r="S631" s="437">
        <v>18</v>
      </c>
      <c r="T631" s="437"/>
      <c r="U631" s="437"/>
      <c r="V631" s="437"/>
      <c r="W631" s="437"/>
      <c r="X631" s="437"/>
      <c r="Y631" s="437"/>
      <c r="Z631" s="437">
        <v>183</v>
      </c>
      <c r="AA631" s="437">
        <v>150</v>
      </c>
      <c r="AB631" s="437"/>
      <c r="AC631" s="437">
        <v>15</v>
      </c>
      <c r="AD631" s="437"/>
      <c r="AE631" s="437">
        <v>18</v>
      </c>
      <c r="AF631" s="437">
        <v>183</v>
      </c>
      <c r="AG631" s="437">
        <v>150</v>
      </c>
      <c r="AH631" s="437"/>
      <c r="AI631" s="437">
        <v>15</v>
      </c>
      <c r="AJ631" s="437"/>
      <c r="AK631" s="437">
        <v>18</v>
      </c>
      <c r="AL631" s="441"/>
      <c r="AM631" s="429"/>
      <c r="AS631" s="331">
        <f t="shared" si="181"/>
        <v>0</v>
      </c>
      <c r="AT631" s="331">
        <f t="shared" si="182"/>
        <v>150</v>
      </c>
      <c r="AU631" s="331">
        <f t="shared" si="183"/>
        <v>0</v>
      </c>
      <c r="AV631" s="331">
        <f t="shared" si="184"/>
        <v>0</v>
      </c>
      <c r="AW631" s="331">
        <f t="shared" si="185"/>
        <v>0</v>
      </c>
    </row>
    <row r="632" spans="1:49" s="365" customFormat="1" ht="30" hidden="1" customHeight="1" outlineLevel="1">
      <c r="A632" s="435"/>
      <c r="B632" s="436" t="s">
        <v>823</v>
      </c>
      <c r="C632" s="436"/>
      <c r="D632" s="435" t="s">
        <v>679</v>
      </c>
      <c r="E632" s="435" t="s">
        <v>680</v>
      </c>
      <c r="F632" s="435" t="s">
        <v>824</v>
      </c>
      <c r="G632" s="435" t="s">
        <v>2365</v>
      </c>
      <c r="H632" s="435"/>
      <c r="I632" s="437">
        <v>220</v>
      </c>
      <c r="J632" s="437">
        <v>150</v>
      </c>
      <c r="K632" s="437"/>
      <c r="L632" s="437">
        <v>15</v>
      </c>
      <c r="M632" s="437">
        <v>55</v>
      </c>
      <c r="N632" s="495"/>
      <c r="O632" s="437">
        <f t="shared" si="186"/>
        <v>220</v>
      </c>
      <c r="P632" s="437">
        <v>150</v>
      </c>
      <c r="Q632" s="495"/>
      <c r="R632" s="437">
        <v>15</v>
      </c>
      <c r="S632" s="437">
        <v>55</v>
      </c>
      <c r="T632" s="437"/>
      <c r="U632" s="437"/>
      <c r="V632" s="437"/>
      <c r="W632" s="437"/>
      <c r="X632" s="437"/>
      <c r="Y632" s="437"/>
      <c r="Z632" s="437">
        <v>220</v>
      </c>
      <c r="AA632" s="437">
        <v>150</v>
      </c>
      <c r="AB632" s="437"/>
      <c r="AC632" s="437">
        <v>15</v>
      </c>
      <c r="AD632" s="437"/>
      <c r="AE632" s="437">
        <v>55</v>
      </c>
      <c r="AF632" s="437">
        <v>220</v>
      </c>
      <c r="AG632" s="437">
        <v>150</v>
      </c>
      <c r="AH632" s="437"/>
      <c r="AI632" s="437">
        <v>15</v>
      </c>
      <c r="AJ632" s="437"/>
      <c r="AK632" s="437">
        <v>55</v>
      </c>
      <c r="AL632" s="441" t="s">
        <v>2862</v>
      </c>
      <c r="AM632" s="429"/>
      <c r="AS632" s="331">
        <f t="shared" si="181"/>
        <v>0</v>
      </c>
      <c r="AT632" s="331">
        <f t="shared" si="182"/>
        <v>150</v>
      </c>
      <c r="AU632" s="331">
        <f t="shared" si="183"/>
        <v>0</v>
      </c>
      <c r="AV632" s="331">
        <f t="shared" si="184"/>
        <v>0</v>
      </c>
      <c r="AW632" s="331">
        <f t="shared" si="185"/>
        <v>0</v>
      </c>
    </row>
    <row r="633" spans="1:49" s="365" customFormat="1" ht="30" hidden="1" customHeight="1" outlineLevel="1">
      <c r="A633" s="435"/>
      <c r="B633" s="436" t="s">
        <v>825</v>
      </c>
      <c r="C633" s="436"/>
      <c r="D633" s="435" t="s">
        <v>679</v>
      </c>
      <c r="E633" s="435" t="s">
        <v>680</v>
      </c>
      <c r="F633" s="435" t="s">
        <v>826</v>
      </c>
      <c r="G633" s="435" t="s">
        <v>2365</v>
      </c>
      <c r="H633" s="435"/>
      <c r="I633" s="437">
        <v>551</v>
      </c>
      <c r="J633" s="437">
        <v>375</v>
      </c>
      <c r="K633" s="437"/>
      <c r="L633" s="437">
        <v>38</v>
      </c>
      <c r="M633" s="437">
        <v>138</v>
      </c>
      <c r="N633" s="495"/>
      <c r="O633" s="437">
        <f t="shared" si="186"/>
        <v>551</v>
      </c>
      <c r="P633" s="437">
        <v>375</v>
      </c>
      <c r="Q633" s="495"/>
      <c r="R633" s="437">
        <v>38</v>
      </c>
      <c r="S633" s="437">
        <v>138</v>
      </c>
      <c r="T633" s="437"/>
      <c r="U633" s="437"/>
      <c r="V633" s="437"/>
      <c r="W633" s="437"/>
      <c r="X633" s="437"/>
      <c r="Y633" s="437"/>
      <c r="Z633" s="437">
        <v>551</v>
      </c>
      <c r="AA633" s="437">
        <v>375</v>
      </c>
      <c r="AB633" s="437"/>
      <c r="AC633" s="437">
        <v>38</v>
      </c>
      <c r="AD633" s="437"/>
      <c r="AE633" s="437">
        <v>138</v>
      </c>
      <c r="AF633" s="437">
        <v>551</v>
      </c>
      <c r="AG633" s="437">
        <v>375</v>
      </c>
      <c r="AH633" s="437"/>
      <c r="AI633" s="437">
        <v>38</v>
      </c>
      <c r="AJ633" s="437"/>
      <c r="AK633" s="437">
        <v>138</v>
      </c>
      <c r="AL633" s="441" t="s">
        <v>2862</v>
      </c>
      <c r="AM633" s="429"/>
      <c r="AS633" s="331">
        <f t="shared" si="181"/>
        <v>0</v>
      </c>
      <c r="AT633" s="331">
        <f t="shared" si="182"/>
        <v>375</v>
      </c>
      <c r="AU633" s="331">
        <f t="shared" si="183"/>
        <v>0</v>
      </c>
      <c r="AV633" s="331">
        <f t="shared" si="184"/>
        <v>0</v>
      </c>
      <c r="AW633" s="331">
        <f t="shared" si="185"/>
        <v>0</v>
      </c>
    </row>
    <row r="634" spans="1:49" s="365" customFormat="1" ht="30" hidden="1" customHeight="1" outlineLevel="1">
      <c r="A634" s="435"/>
      <c r="B634" s="436" t="s">
        <v>827</v>
      </c>
      <c r="C634" s="436"/>
      <c r="D634" s="435" t="s">
        <v>679</v>
      </c>
      <c r="E634" s="435" t="s">
        <v>680</v>
      </c>
      <c r="F634" s="435" t="s">
        <v>828</v>
      </c>
      <c r="G634" s="435" t="s">
        <v>2365</v>
      </c>
      <c r="H634" s="435"/>
      <c r="I634" s="437">
        <v>990</v>
      </c>
      <c r="J634" s="437">
        <v>450</v>
      </c>
      <c r="K634" s="437"/>
      <c r="L634" s="437">
        <v>45</v>
      </c>
      <c r="M634" s="437">
        <v>495</v>
      </c>
      <c r="N634" s="495"/>
      <c r="O634" s="437">
        <f t="shared" si="186"/>
        <v>990</v>
      </c>
      <c r="P634" s="437">
        <v>450</v>
      </c>
      <c r="Q634" s="495"/>
      <c r="R634" s="437">
        <v>45</v>
      </c>
      <c r="S634" s="437">
        <v>495</v>
      </c>
      <c r="T634" s="437"/>
      <c r="U634" s="437"/>
      <c r="V634" s="437"/>
      <c r="W634" s="437"/>
      <c r="X634" s="437"/>
      <c r="Y634" s="437"/>
      <c r="Z634" s="437">
        <v>990</v>
      </c>
      <c r="AA634" s="437">
        <v>450</v>
      </c>
      <c r="AB634" s="437"/>
      <c r="AC634" s="437">
        <v>45</v>
      </c>
      <c r="AD634" s="437"/>
      <c r="AE634" s="437">
        <v>495</v>
      </c>
      <c r="AF634" s="437">
        <v>990</v>
      </c>
      <c r="AG634" s="437">
        <v>450</v>
      </c>
      <c r="AH634" s="437"/>
      <c r="AI634" s="437">
        <v>45</v>
      </c>
      <c r="AJ634" s="437"/>
      <c r="AK634" s="437">
        <v>495</v>
      </c>
      <c r="AL634" s="441" t="s">
        <v>2862</v>
      </c>
      <c r="AM634" s="429"/>
      <c r="AS634" s="331">
        <f t="shared" si="181"/>
        <v>0</v>
      </c>
      <c r="AT634" s="331">
        <f t="shared" si="182"/>
        <v>450</v>
      </c>
      <c r="AU634" s="331">
        <f t="shared" si="183"/>
        <v>0</v>
      </c>
      <c r="AV634" s="331">
        <f t="shared" si="184"/>
        <v>0</v>
      </c>
      <c r="AW634" s="331">
        <f t="shared" si="185"/>
        <v>0</v>
      </c>
    </row>
    <row r="635" spans="1:49" s="365" customFormat="1" ht="30" hidden="1" customHeight="1" outlineLevel="1">
      <c r="A635" s="435"/>
      <c r="B635" s="436" t="s">
        <v>829</v>
      </c>
      <c r="C635" s="436"/>
      <c r="D635" s="435" t="s">
        <v>692</v>
      </c>
      <c r="E635" s="435" t="s">
        <v>2187</v>
      </c>
      <c r="F635" s="435" t="s">
        <v>830</v>
      </c>
      <c r="G635" s="435" t="s">
        <v>2365</v>
      </c>
      <c r="H635" s="435"/>
      <c r="I635" s="437">
        <v>272</v>
      </c>
      <c r="J635" s="437">
        <v>185</v>
      </c>
      <c r="K635" s="437"/>
      <c r="L635" s="437">
        <v>19</v>
      </c>
      <c r="M635" s="437">
        <v>68</v>
      </c>
      <c r="N635" s="495"/>
      <c r="O635" s="437">
        <f t="shared" si="186"/>
        <v>272</v>
      </c>
      <c r="P635" s="437">
        <v>185</v>
      </c>
      <c r="Q635" s="495"/>
      <c r="R635" s="437">
        <v>19</v>
      </c>
      <c r="S635" s="437">
        <v>68</v>
      </c>
      <c r="T635" s="437"/>
      <c r="U635" s="437"/>
      <c r="V635" s="437"/>
      <c r="W635" s="437"/>
      <c r="X635" s="437"/>
      <c r="Y635" s="437"/>
      <c r="Z635" s="437">
        <v>272</v>
      </c>
      <c r="AA635" s="437">
        <v>185</v>
      </c>
      <c r="AB635" s="437"/>
      <c r="AC635" s="437">
        <v>19</v>
      </c>
      <c r="AD635" s="437"/>
      <c r="AE635" s="437">
        <v>68</v>
      </c>
      <c r="AF635" s="437">
        <v>272</v>
      </c>
      <c r="AG635" s="437">
        <v>185</v>
      </c>
      <c r="AH635" s="437"/>
      <c r="AI635" s="437">
        <v>19</v>
      </c>
      <c r="AJ635" s="437"/>
      <c r="AK635" s="437">
        <v>68</v>
      </c>
      <c r="AL635" s="441" t="s">
        <v>2862</v>
      </c>
      <c r="AM635" s="429"/>
      <c r="AS635" s="331">
        <f t="shared" si="181"/>
        <v>0</v>
      </c>
      <c r="AT635" s="331">
        <f t="shared" si="182"/>
        <v>185</v>
      </c>
      <c r="AU635" s="331">
        <f t="shared" si="183"/>
        <v>0</v>
      </c>
      <c r="AV635" s="331">
        <f t="shared" si="184"/>
        <v>0</v>
      </c>
      <c r="AW635" s="331">
        <f t="shared" si="185"/>
        <v>0</v>
      </c>
    </row>
    <row r="636" spans="1:49" s="365" customFormat="1" ht="30" hidden="1" customHeight="1" outlineLevel="1">
      <c r="A636" s="435"/>
      <c r="B636" s="436" t="s">
        <v>831</v>
      </c>
      <c r="C636" s="436"/>
      <c r="D636" s="435" t="s">
        <v>692</v>
      </c>
      <c r="E636" s="435" t="s">
        <v>2187</v>
      </c>
      <c r="F636" s="435" t="s">
        <v>830</v>
      </c>
      <c r="G636" s="435" t="s">
        <v>2365</v>
      </c>
      <c r="H636" s="435"/>
      <c r="I636" s="437">
        <v>269</v>
      </c>
      <c r="J636" s="437">
        <v>184</v>
      </c>
      <c r="K636" s="437"/>
      <c r="L636" s="437">
        <v>18</v>
      </c>
      <c r="M636" s="437">
        <v>67</v>
      </c>
      <c r="N636" s="495"/>
      <c r="O636" s="437">
        <f t="shared" si="186"/>
        <v>269</v>
      </c>
      <c r="P636" s="437">
        <v>184</v>
      </c>
      <c r="Q636" s="495"/>
      <c r="R636" s="437">
        <v>18</v>
      </c>
      <c r="S636" s="437">
        <v>67</v>
      </c>
      <c r="T636" s="437"/>
      <c r="U636" s="437"/>
      <c r="V636" s="437"/>
      <c r="W636" s="437"/>
      <c r="X636" s="437"/>
      <c r="Y636" s="437"/>
      <c r="Z636" s="437">
        <v>269</v>
      </c>
      <c r="AA636" s="437">
        <v>184</v>
      </c>
      <c r="AB636" s="437"/>
      <c r="AC636" s="437">
        <v>18</v>
      </c>
      <c r="AD636" s="437"/>
      <c r="AE636" s="437">
        <v>67</v>
      </c>
      <c r="AF636" s="437">
        <v>269</v>
      </c>
      <c r="AG636" s="437">
        <v>184</v>
      </c>
      <c r="AH636" s="437"/>
      <c r="AI636" s="437">
        <v>18</v>
      </c>
      <c r="AJ636" s="437"/>
      <c r="AK636" s="437">
        <v>67</v>
      </c>
      <c r="AL636" s="441" t="s">
        <v>2862</v>
      </c>
      <c r="AM636" s="429"/>
      <c r="AS636" s="331">
        <f t="shared" si="181"/>
        <v>0</v>
      </c>
      <c r="AT636" s="331">
        <f t="shared" si="182"/>
        <v>184</v>
      </c>
      <c r="AU636" s="331">
        <f t="shared" si="183"/>
        <v>0</v>
      </c>
      <c r="AV636" s="331">
        <f t="shared" si="184"/>
        <v>0</v>
      </c>
      <c r="AW636" s="331">
        <f t="shared" si="185"/>
        <v>0</v>
      </c>
    </row>
    <row r="637" spans="1:49" s="365" customFormat="1" ht="30" hidden="1" customHeight="1" outlineLevel="1">
      <c r="A637" s="435"/>
      <c r="B637" s="436" t="s">
        <v>832</v>
      </c>
      <c r="C637" s="436"/>
      <c r="D637" s="435" t="s">
        <v>665</v>
      </c>
      <c r="E637" s="435" t="s">
        <v>666</v>
      </c>
      <c r="F637" s="435" t="s">
        <v>833</v>
      </c>
      <c r="G637" s="435" t="s">
        <v>2365</v>
      </c>
      <c r="H637" s="435"/>
      <c r="I637" s="437">
        <v>243</v>
      </c>
      <c r="J637" s="437">
        <v>165</v>
      </c>
      <c r="K637" s="437"/>
      <c r="L637" s="437">
        <v>17</v>
      </c>
      <c r="M637" s="437">
        <v>61</v>
      </c>
      <c r="N637" s="495"/>
      <c r="O637" s="437">
        <f t="shared" si="186"/>
        <v>243</v>
      </c>
      <c r="P637" s="437">
        <v>165</v>
      </c>
      <c r="Q637" s="495"/>
      <c r="R637" s="437">
        <v>17</v>
      </c>
      <c r="S637" s="437">
        <v>61</v>
      </c>
      <c r="T637" s="437"/>
      <c r="U637" s="437"/>
      <c r="V637" s="437"/>
      <c r="W637" s="437"/>
      <c r="X637" s="437"/>
      <c r="Y637" s="437"/>
      <c r="Z637" s="437">
        <v>243</v>
      </c>
      <c r="AA637" s="437">
        <v>165</v>
      </c>
      <c r="AB637" s="437"/>
      <c r="AC637" s="437">
        <v>17</v>
      </c>
      <c r="AD637" s="437"/>
      <c r="AE637" s="437">
        <v>61</v>
      </c>
      <c r="AF637" s="437">
        <v>243</v>
      </c>
      <c r="AG637" s="437">
        <v>165</v>
      </c>
      <c r="AH637" s="437"/>
      <c r="AI637" s="437">
        <v>17</v>
      </c>
      <c r="AJ637" s="437"/>
      <c r="AK637" s="437">
        <v>61</v>
      </c>
      <c r="AL637" s="441" t="s">
        <v>2862</v>
      </c>
      <c r="AM637" s="429"/>
      <c r="AS637" s="331">
        <f t="shared" si="181"/>
        <v>0</v>
      </c>
      <c r="AT637" s="331">
        <f t="shared" si="182"/>
        <v>165</v>
      </c>
      <c r="AU637" s="331">
        <f t="shared" si="183"/>
        <v>0</v>
      </c>
      <c r="AV637" s="331">
        <f t="shared" si="184"/>
        <v>0</v>
      </c>
      <c r="AW637" s="331">
        <f t="shared" si="185"/>
        <v>0</v>
      </c>
    </row>
    <row r="638" spans="1:49" s="365" customFormat="1" ht="30" hidden="1" customHeight="1" outlineLevel="1">
      <c r="A638" s="435"/>
      <c r="B638" s="436" t="s">
        <v>834</v>
      </c>
      <c r="C638" s="436"/>
      <c r="D638" s="435" t="s">
        <v>665</v>
      </c>
      <c r="E638" s="435" t="s">
        <v>666</v>
      </c>
      <c r="F638" s="435" t="s">
        <v>835</v>
      </c>
      <c r="G638" s="435" t="s">
        <v>2365</v>
      </c>
      <c r="H638" s="435"/>
      <c r="I638" s="437">
        <v>733</v>
      </c>
      <c r="J638" s="437">
        <v>600</v>
      </c>
      <c r="K638" s="437"/>
      <c r="L638" s="437">
        <v>60</v>
      </c>
      <c r="M638" s="437">
        <v>73</v>
      </c>
      <c r="N638" s="495"/>
      <c r="O638" s="437">
        <f t="shared" si="186"/>
        <v>733</v>
      </c>
      <c r="P638" s="437">
        <v>600</v>
      </c>
      <c r="Q638" s="495"/>
      <c r="R638" s="437">
        <v>60</v>
      </c>
      <c r="S638" s="437">
        <v>73</v>
      </c>
      <c r="T638" s="437"/>
      <c r="U638" s="437"/>
      <c r="V638" s="437"/>
      <c r="W638" s="437"/>
      <c r="X638" s="437"/>
      <c r="Y638" s="437"/>
      <c r="Z638" s="437">
        <v>733</v>
      </c>
      <c r="AA638" s="437">
        <v>600</v>
      </c>
      <c r="AB638" s="437"/>
      <c r="AC638" s="437">
        <v>60</v>
      </c>
      <c r="AD638" s="437"/>
      <c r="AE638" s="437">
        <v>73</v>
      </c>
      <c r="AF638" s="437">
        <v>733</v>
      </c>
      <c r="AG638" s="437">
        <v>600</v>
      </c>
      <c r="AH638" s="437"/>
      <c r="AI638" s="437">
        <v>60</v>
      </c>
      <c r="AJ638" s="437"/>
      <c r="AK638" s="437">
        <v>73</v>
      </c>
      <c r="AL638" s="441"/>
      <c r="AM638" s="429"/>
      <c r="AS638" s="331">
        <f t="shared" si="181"/>
        <v>0</v>
      </c>
      <c r="AT638" s="331">
        <f t="shared" si="182"/>
        <v>600</v>
      </c>
      <c r="AU638" s="331">
        <f t="shared" si="183"/>
        <v>0</v>
      </c>
      <c r="AV638" s="331">
        <f t="shared" si="184"/>
        <v>0</v>
      </c>
      <c r="AW638" s="331">
        <f t="shared" si="185"/>
        <v>0</v>
      </c>
    </row>
    <row r="639" spans="1:49" s="365" customFormat="1" ht="30" hidden="1" customHeight="1" outlineLevel="1">
      <c r="A639" s="435"/>
      <c r="B639" s="436" t="s">
        <v>836</v>
      </c>
      <c r="C639" s="436"/>
      <c r="D639" s="435" t="s">
        <v>665</v>
      </c>
      <c r="E639" s="435" t="s">
        <v>666</v>
      </c>
      <c r="F639" s="435" t="s">
        <v>837</v>
      </c>
      <c r="G639" s="435" t="s">
        <v>2365</v>
      </c>
      <c r="H639" s="435"/>
      <c r="I639" s="437">
        <v>280</v>
      </c>
      <c r="J639" s="437">
        <v>64</v>
      </c>
      <c r="K639" s="437"/>
      <c r="L639" s="437">
        <v>6</v>
      </c>
      <c r="M639" s="437">
        <v>210</v>
      </c>
      <c r="N639" s="495"/>
      <c r="O639" s="437">
        <f t="shared" si="186"/>
        <v>280</v>
      </c>
      <c r="P639" s="437">
        <v>64</v>
      </c>
      <c r="Q639" s="495"/>
      <c r="R639" s="437">
        <v>6</v>
      </c>
      <c r="S639" s="437">
        <v>210</v>
      </c>
      <c r="T639" s="437"/>
      <c r="U639" s="437"/>
      <c r="V639" s="437"/>
      <c r="W639" s="437"/>
      <c r="X639" s="437"/>
      <c r="Y639" s="437"/>
      <c r="Z639" s="437">
        <v>280</v>
      </c>
      <c r="AA639" s="437">
        <v>64</v>
      </c>
      <c r="AB639" s="437"/>
      <c r="AC639" s="437">
        <v>6</v>
      </c>
      <c r="AD639" s="437"/>
      <c r="AE639" s="437">
        <v>210</v>
      </c>
      <c r="AF639" s="437">
        <v>280</v>
      </c>
      <c r="AG639" s="437">
        <v>64</v>
      </c>
      <c r="AH639" s="437"/>
      <c r="AI639" s="437">
        <v>6</v>
      </c>
      <c r="AJ639" s="437"/>
      <c r="AK639" s="437">
        <v>210</v>
      </c>
      <c r="AL639" s="441" t="s">
        <v>2862</v>
      </c>
      <c r="AM639" s="429"/>
      <c r="AS639" s="331">
        <f t="shared" si="181"/>
        <v>0</v>
      </c>
      <c r="AT639" s="331">
        <f t="shared" si="182"/>
        <v>64</v>
      </c>
      <c r="AU639" s="331">
        <f t="shared" si="183"/>
        <v>0</v>
      </c>
      <c r="AV639" s="331">
        <f t="shared" si="184"/>
        <v>0</v>
      </c>
      <c r="AW639" s="331">
        <f t="shared" si="185"/>
        <v>0</v>
      </c>
    </row>
    <row r="640" spans="1:49" s="365" customFormat="1" ht="30" hidden="1" customHeight="1" outlineLevel="1">
      <c r="A640" s="435"/>
      <c r="B640" s="436" t="s">
        <v>838</v>
      </c>
      <c r="C640" s="436"/>
      <c r="D640" s="435" t="s">
        <v>665</v>
      </c>
      <c r="E640" s="435" t="s">
        <v>666</v>
      </c>
      <c r="F640" s="435" t="s">
        <v>839</v>
      </c>
      <c r="G640" s="435" t="s">
        <v>2365</v>
      </c>
      <c r="H640" s="435"/>
      <c r="I640" s="437">
        <v>280</v>
      </c>
      <c r="J640" s="437">
        <v>64</v>
      </c>
      <c r="K640" s="437"/>
      <c r="L640" s="437">
        <v>6</v>
      </c>
      <c r="M640" s="437">
        <v>210</v>
      </c>
      <c r="N640" s="495"/>
      <c r="O640" s="437">
        <f t="shared" si="186"/>
        <v>280</v>
      </c>
      <c r="P640" s="437">
        <v>64</v>
      </c>
      <c r="Q640" s="495"/>
      <c r="R640" s="437">
        <v>6</v>
      </c>
      <c r="S640" s="437">
        <v>210</v>
      </c>
      <c r="T640" s="437"/>
      <c r="U640" s="437"/>
      <c r="V640" s="437"/>
      <c r="W640" s="437"/>
      <c r="X640" s="437"/>
      <c r="Y640" s="437"/>
      <c r="Z640" s="437">
        <v>280</v>
      </c>
      <c r="AA640" s="437">
        <v>64</v>
      </c>
      <c r="AB640" s="437"/>
      <c r="AC640" s="437">
        <v>6</v>
      </c>
      <c r="AD640" s="437"/>
      <c r="AE640" s="437">
        <v>210</v>
      </c>
      <c r="AF640" s="437">
        <v>280</v>
      </c>
      <c r="AG640" s="437">
        <v>64</v>
      </c>
      <c r="AH640" s="437"/>
      <c r="AI640" s="437">
        <v>6</v>
      </c>
      <c r="AJ640" s="437"/>
      <c r="AK640" s="437">
        <v>210</v>
      </c>
      <c r="AL640" s="441" t="s">
        <v>2862</v>
      </c>
      <c r="AM640" s="429"/>
      <c r="AS640" s="331">
        <f t="shared" si="181"/>
        <v>0</v>
      </c>
      <c r="AT640" s="331">
        <f t="shared" si="182"/>
        <v>64</v>
      </c>
      <c r="AU640" s="331">
        <f t="shared" si="183"/>
        <v>0</v>
      </c>
      <c r="AV640" s="331">
        <f t="shared" si="184"/>
        <v>0</v>
      </c>
      <c r="AW640" s="331">
        <f t="shared" si="185"/>
        <v>0</v>
      </c>
    </row>
    <row r="641" spans="1:49" s="365" customFormat="1" ht="30" hidden="1" customHeight="1" outlineLevel="1">
      <c r="A641" s="435"/>
      <c r="B641" s="436" t="s">
        <v>840</v>
      </c>
      <c r="C641" s="436"/>
      <c r="D641" s="435" t="s">
        <v>665</v>
      </c>
      <c r="E641" s="435" t="s">
        <v>666</v>
      </c>
      <c r="F641" s="435" t="s">
        <v>839</v>
      </c>
      <c r="G641" s="435" t="s">
        <v>2365</v>
      </c>
      <c r="H641" s="435"/>
      <c r="I641" s="437">
        <v>100</v>
      </c>
      <c r="J641" s="437">
        <v>45</v>
      </c>
      <c r="K641" s="437"/>
      <c r="L641" s="437">
        <v>5</v>
      </c>
      <c r="M641" s="437">
        <v>50</v>
      </c>
      <c r="N641" s="495"/>
      <c r="O641" s="437">
        <f t="shared" si="186"/>
        <v>100</v>
      </c>
      <c r="P641" s="437">
        <v>45</v>
      </c>
      <c r="Q641" s="495"/>
      <c r="R641" s="437">
        <v>5</v>
      </c>
      <c r="S641" s="437">
        <v>50</v>
      </c>
      <c r="T641" s="437"/>
      <c r="U641" s="437"/>
      <c r="V641" s="437"/>
      <c r="W641" s="437"/>
      <c r="X641" s="437"/>
      <c r="Y641" s="437"/>
      <c r="Z641" s="437">
        <v>100</v>
      </c>
      <c r="AA641" s="437">
        <v>45</v>
      </c>
      <c r="AB641" s="437"/>
      <c r="AC641" s="437">
        <v>5</v>
      </c>
      <c r="AD641" s="437"/>
      <c r="AE641" s="437">
        <v>50</v>
      </c>
      <c r="AF641" s="437">
        <v>100</v>
      </c>
      <c r="AG641" s="437">
        <v>45</v>
      </c>
      <c r="AH641" s="437"/>
      <c r="AI641" s="437">
        <v>5</v>
      </c>
      <c r="AJ641" s="437"/>
      <c r="AK641" s="437">
        <v>50</v>
      </c>
      <c r="AL641" s="441" t="s">
        <v>2862</v>
      </c>
      <c r="AM641" s="429"/>
      <c r="AS641" s="331">
        <f t="shared" si="181"/>
        <v>0</v>
      </c>
      <c r="AT641" s="331">
        <f t="shared" si="182"/>
        <v>45</v>
      </c>
      <c r="AU641" s="331">
        <f t="shared" si="183"/>
        <v>0</v>
      </c>
      <c r="AV641" s="331">
        <f t="shared" si="184"/>
        <v>0</v>
      </c>
      <c r="AW641" s="331">
        <f t="shared" si="185"/>
        <v>0</v>
      </c>
    </row>
    <row r="642" spans="1:49" s="365" customFormat="1" ht="30" hidden="1" customHeight="1" outlineLevel="1">
      <c r="A642" s="435"/>
      <c r="B642" s="436" t="s">
        <v>841</v>
      </c>
      <c r="C642" s="436"/>
      <c r="D642" s="435" t="s">
        <v>665</v>
      </c>
      <c r="E642" s="435" t="s">
        <v>666</v>
      </c>
      <c r="F642" s="435" t="s">
        <v>842</v>
      </c>
      <c r="G642" s="435" t="s">
        <v>2365</v>
      </c>
      <c r="H642" s="435"/>
      <c r="I642" s="437">
        <v>308</v>
      </c>
      <c r="J642" s="437">
        <v>210</v>
      </c>
      <c r="K642" s="437"/>
      <c r="L642" s="437">
        <v>21</v>
      </c>
      <c r="M642" s="437">
        <v>77</v>
      </c>
      <c r="N642" s="495"/>
      <c r="O642" s="437">
        <f t="shared" si="186"/>
        <v>308</v>
      </c>
      <c r="P642" s="437">
        <v>210</v>
      </c>
      <c r="Q642" s="495"/>
      <c r="R642" s="437">
        <v>21</v>
      </c>
      <c r="S642" s="437">
        <v>77</v>
      </c>
      <c r="T642" s="437"/>
      <c r="U642" s="437"/>
      <c r="V642" s="437"/>
      <c r="W642" s="437"/>
      <c r="X642" s="437"/>
      <c r="Y642" s="437"/>
      <c r="Z642" s="437">
        <v>308</v>
      </c>
      <c r="AA642" s="437">
        <v>210</v>
      </c>
      <c r="AB642" s="437"/>
      <c r="AC642" s="437">
        <v>21</v>
      </c>
      <c r="AD642" s="437"/>
      <c r="AE642" s="437">
        <v>77</v>
      </c>
      <c r="AF642" s="437">
        <v>308</v>
      </c>
      <c r="AG642" s="437">
        <v>210</v>
      </c>
      <c r="AH642" s="437"/>
      <c r="AI642" s="437">
        <v>21</v>
      </c>
      <c r="AJ642" s="437"/>
      <c r="AK642" s="437">
        <v>77</v>
      </c>
      <c r="AL642" s="441" t="s">
        <v>2862</v>
      </c>
      <c r="AM642" s="429"/>
      <c r="AS642" s="331">
        <f t="shared" si="181"/>
        <v>0</v>
      </c>
      <c r="AT642" s="331">
        <f t="shared" si="182"/>
        <v>210</v>
      </c>
      <c r="AU642" s="331">
        <f t="shared" si="183"/>
        <v>0</v>
      </c>
      <c r="AV642" s="331">
        <f t="shared" si="184"/>
        <v>0</v>
      </c>
      <c r="AW642" s="331">
        <f t="shared" si="185"/>
        <v>0</v>
      </c>
    </row>
    <row r="643" spans="1:49" s="365" customFormat="1" ht="30" hidden="1" customHeight="1" outlineLevel="1">
      <c r="A643" s="435"/>
      <c r="B643" s="436" t="s">
        <v>843</v>
      </c>
      <c r="C643" s="436"/>
      <c r="D643" s="435" t="s">
        <v>674</v>
      </c>
      <c r="E643" s="435" t="s">
        <v>675</v>
      </c>
      <c r="F643" s="435" t="s">
        <v>844</v>
      </c>
      <c r="G643" s="435" t="s">
        <v>2365</v>
      </c>
      <c r="H643" s="435"/>
      <c r="I643" s="437">
        <v>611</v>
      </c>
      <c r="J643" s="437">
        <v>500</v>
      </c>
      <c r="K643" s="437"/>
      <c r="L643" s="437">
        <v>50</v>
      </c>
      <c r="M643" s="437">
        <v>61</v>
      </c>
      <c r="N643" s="495"/>
      <c r="O643" s="437">
        <f t="shared" si="186"/>
        <v>611</v>
      </c>
      <c r="P643" s="437">
        <v>500</v>
      </c>
      <c r="Q643" s="495"/>
      <c r="R643" s="437">
        <v>50</v>
      </c>
      <c r="S643" s="437">
        <v>61</v>
      </c>
      <c r="T643" s="437"/>
      <c r="U643" s="437"/>
      <c r="V643" s="437"/>
      <c r="W643" s="437"/>
      <c r="X643" s="437"/>
      <c r="Y643" s="437"/>
      <c r="Z643" s="437">
        <v>611</v>
      </c>
      <c r="AA643" s="437">
        <v>500</v>
      </c>
      <c r="AB643" s="437"/>
      <c r="AC643" s="437">
        <v>50</v>
      </c>
      <c r="AD643" s="437"/>
      <c r="AE643" s="437">
        <v>61</v>
      </c>
      <c r="AF643" s="437">
        <v>611</v>
      </c>
      <c r="AG643" s="437">
        <v>500</v>
      </c>
      <c r="AH643" s="437"/>
      <c r="AI643" s="437">
        <v>50</v>
      </c>
      <c r="AJ643" s="437"/>
      <c r="AK643" s="437">
        <v>61</v>
      </c>
      <c r="AL643" s="441"/>
      <c r="AM643" s="429"/>
      <c r="AS643" s="331">
        <f t="shared" si="181"/>
        <v>0</v>
      </c>
      <c r="AT643" s="331">
        <f t="shared" si="182"/>
        <v>500</v>
      </c>
      <c r="AU643" s="331">
        <f t="shared" si="183"/>
        <v>0</v>
      </c>
      <c r="AV643" s="331">
        <f t="shared" si="184"/>
        <v>0</v>
      </c>
      <c r="AW643" s="331">
        <f t="shared" si="185"/>
        <v>0</v>
      </c>
    </row>
    <row r="644" spans="1:49" s="365" customFormat="1" ht="30" hidden="1" customHeight="1" outlineLevel="1">
      <c r="A644" s="435"/>
      <c r="B644" s="436" t="s">
        <v>845</v>
      </c>
      <c r="C644" s="436"/>
      <c r="D644" s="435" t="s">
        <v>674</v>
      </c>
      <c r="E644" s="435" t="s">
        <v>675</v>
      </c>
      <c r="F644" s="435" t="s">
        <v>846</v>
      </c>
      <c r="G644" s="435" t="s">
        <v>2365</v>
      </c>
      <c r="H644" s="435"/>
      <c r="I644" s="437">
        <v>367</v>
      </c>
      <c r="J644" s="437">
        <v>300</v>
      </c>
      <c r="K644" s="437"/>
      <c r="L644" s="437">
        <v>30</v>
      </c>
      <c r="M644" s="437">
        <v>37</v>
      </c>
      <c r="N644" s="495"/>
      <c r="O644" s="437">
        <f t="shared" si="186"/>
        <v>367</v>
      </c>
      <c r="P644" s="437">
        <v>300</v>
      </c>
      <c r="Q644" s="495"/>
      <c r="R644" s="437">
        <v>30</v>
      </c>
      <c r="S644" s="437">
        <v>37</v>
      </c>
      <c r="T644" s="437"/>
      <c r="U644" s="437"/>
      <c r="V644" s="437"/>
      <c r="W644" s="437"/>
      <c r="X644" s="437"/>
      <c r="Y644" s="437"/>
      <c r="Z644" s="437">
        <v>367</v>
      </c>
      <c r="AA644" s="437">
        <v>300</v>
      </c>
      <c r="AB644" s="437"/>
      <c r="AC644" s="437">
        <v>30</v>
      </c>
      <c r="AD644" s="437"/>
      <c r="AE644" s="437">
        <v>37</v>
      </c>
      <c r="AF644" s="437">
        <v>367</v>
      </c>
      <c r="AG644" s="437">
        <v>300</v>
      </c>
      <c r="AH644" s="437"/>
      <c r="AI644" s="437">
        <v>30</v>
      </c>
      <c r="AJ644" s="437"/>
      <c r="AK644" s="437">
        <v>37</v>
      </c>
      <c r="AL644" s="441"/>
      <c r="AM644" s="429"/>
      <c r="AS644" s="331">
        <f t="shared" si="181"/>
        <v>0</v>
      </c>
      <c r="AT644" s="331">
        <f t="shared" si="182"/>
        <v>300</v>
      </c>
      <c r="AU644" s="331">
        <f t="shared" si="183"/>
        <v>0</v>
      </c>
      <c r="AV644" s="331">
        <f t="shared" si="184"/>
        <v>0</v>
      </c>
      <c r="AW644" s="331">
        <f t="shared" si="185"/>
        <v>0</v>
      </c>
    </row>
    <row r="645" spans="1:49" s="365" customFormat="1" ht="30" hidden="1" customHeight="1" outlineLevel="1">
      <c r="A645" s="435"/>
      <c r="B645" s="436" t="s">
        <v>847</v>
      </c>
      <c r="C645" s="436"/>
      <c r="D645" s="435" t="s">
        <v>674</v>
      </c>
      <c r="E645" s="435" t="s">
        <v>675</v>
      </c>
      <c r="F645" s="435" t="s">
        <v>848</v>
      </c>
      <c r="G645" s="435" t="s">
        <v>2365</v>
      </c>
      <c r="H645" s="435"/>
      <c r="I645" s="437">
        <v>487</v>
      </c>
      <c r="J645" s="437">
        <v>332</v>
      </c>
      <c r="K645" s="437"/>
      <c r="L645" s="437">
        <v>33</v>
      </c>
      <c r="M645" s="437">
        <v>122</v>
      </c>
      <c r="N645" s="495"/>
      <c r="O645" s="437">
        <f t="shared" si="186"/>
        <v>487</v>
      </c>
      <c r="P645" s="437">
        <v>332</v>
      </c>
      <c r="Q645" s="495"/>
      <c r="R645" s="437">
        <v>33</v>
      </c>
      <c r="S645" s="437">
        <v>122</v>
      </c>
      <c r="T645" s="437"/>
      <c r="U645" s="437"/>
      <c r="V645" s="437"/>
      <c r="W645" s="437"/>
      <c r="X645" s="437"/>
      <c r="Y645" s="437"/>
      <c r="Z645" s="437">
        <v>487</v>
      </c>
      <c r="AA645" s="437">
        <v>332</v>
      </c>
      <c r="AB645" s="437"/>
      <c r="AC645" s="437">
        <v>33</v>
      </c>
      <c r="AD645" s="437"/>
      <c r="AE645" s="437">
        <v>122</v>
      </c>
      <c r="AF645" s="437">
        <v>487</v>
      </c>
      <c r="AG645" s="437">
        <v>332</v>
      </c>
      <c r="AH645" s="437"/>
      <c r="AI645" s="437">
        <v>33</v>
      </c>
      <c r="AJ645" s="437"/>
      <c r="AK645" s="437">
        <v>122</v>
      </c>
      <c r="AL645" s="441" t="s">
        <v>2862</v>
      </c>
      <c r="AM645" s="429"/>
      <c r="AS645" s="331">
        <f t="shared" si="181"/>
        <v>0</v>
      </c>
      <c r="AT645" s="331">
        <f t="shared" si="182"/>
        <v>332</v>
      </c>
      <c r="AU645" s="331">
        <f t="shared" si="183"/>
        <v>0</v>
      </c>
      <c r="AV645" s="331">
        <f t="shared" si="184"/>
        <v>0</v>
      </c>
      <c r="AW645" s="331">
        <f t="shared" si="185"/>
        <v>0</v>
      </c>
    </row>
    <row r="646" spans="1:49" s="365" customFormat="1" ht="30" hidden="1" customHeight="1" outlineLevel="1">
      <c r="A646" s="435"/>
      <c r="B646" s="436" t="s">
        <v>849</v>
      </c>
      <c r="C646" s="436"/>
      <c r="D646" s="435" t="s">
        <v>670</v>
      </c>
      <c r="E646" s="435" t="s">
        <v>2240</v>
      </c>
      <c r="F646" s="435" t="s">
        <v>830</v>
      </c>
      <c r="G646" s="435" t="s">
        <v>2365</v>
      </c>
      <c r="H646" s="435"/>
      <c r="I646" s="437">
        <v>269</v>
      </c>
      <c r="J646" s="437">
        <v>220</v>
      </c>
      <c r="K646" s="437"/>
      <c r="L646" s="437">
        <v>22</v>
      </c>
      <c r="M646" s="437">
        <v>27</v>
      </c>
      <c r="N646" s="495"/>
      <c r="O646" s="437">
        <f t="shared" si="186"/>
        <v>269</v>
      </c>
      <c r="P646" s="437">
        <v>220</v>
      </c>
      <c r="Q646" s="495"/>
      <c r="R646" s="437">
        <v>22</v>
      </c>
      <c r="S646" s="437">
        <v>27</v>
      </c>
      <c r="T646" s="437"/>
      <c r="U646" s="437"/>
      <c r="V646" s="437"/>
      <c r="W646" s="437"/>
      <c r="X646" s="437"/>
      <c r="Y646" s="437"/>
      <c r="Z646" s="437">
        <v>269</v>
      </c>
      <c r="AA646" s="437">
        <v>220</v>
      </c>
      <c r="AB646" s="437"/>
      <c r="AC646" s="437">
        <v>22</v>
      </c>
      <c r="AD646" s="437"/>
      <c r="AE646" s="437">
        <v>27</v>
      </c>
      <c r="AF646" s="437">
        <v>269</v>
      </c>
      <c r="AG646" s="437">
        <v>220</v>
      </c>
      <c r="AH646" s="437"/>
      <c r="AI646" s="437">
        <v>22</v>
      </c>
      <c r="AJ646" s="437"/>
      <c r="AK646" s="437">
        <v>27</v>
      </c>
      <c r="AL646" s="441"/>
      <c r="AM646" s="429"/>
      <c r="AS646" s="331">
        <f t="shared" si="181"/>
        <v>0</v>
      </c>
      <c r="AT646" s="331">
        <f t="shared" si="182"/>
        <v>220</v>
      </c>
      <c r="AU646" s="331">
        <f t="shared" si="183"/>
        <v>0</v>
      </c>
      <c r="AV646" s="331">
        <f t="shared" si="184"/>
        <v>0</v>
      </c>
      <c r="AW646" s="331">
        <f t="shared" si="185"/>
        <v>0</v>
      </c>
    </row>
    <row r="647" spans="1:49" s="365" customFormat="1" ht="30" hidden="1" customHeight="1" outlineLevel="1">
      <c r="A647" s="435"/>
      <c r="B647" s="436" t="s">
        <v>850</v>
      </c>
      <c r="C647" s="436"/>
      <c r="D647" s="435" t="s">
        <v>692</v>
      </c>
      <c r="E647" s="435" t="s">
        <v>2187</v>
      </c>
      <c r="F647" s="435" t="s">
        <v>816</v>
      </c>
      <c r="G647" s="435" t="s">
        <v>2664</v>
      </c>
      <c r="H647" s="435"/>
      <c r="I647" s="437">
        <v>196</v>
      </c>
      <c r="J647" s="437">
        <v>134</v>
      </c>
      <c r="K647" s="437"/>
      <c r="L647" s="437">
        <v>13</v>
      </c>
      <c r="M647" s="437">
        <v>49</v>
      </c>
      <c r="N647" s="495"/>
      <c r="O647" s="437">
        <f t="shared" si="186"/>
        <v>0</v>
      </c>
      <c r="P647" s="437"/>
      <c r="Q647" s="495"/>
      <c r="R647" s="437"/>
      <c r="S647" s="437"/>
      <c r="T647" s="437"/>
      <c r="U647" s="437"/>
      <c r="V647" s="437"/>
      <c r="W647" s="437"/>
      <c r="X647" s="437"/>
      <c r="Y647" s="437"/>
      <c r="Z647" s="437">
        <v>196</v>
      </c>
      <c r="AA647" s="437">
        <v>134</v>
      </c>
      <c r="AB647" s="437"/>
      <c r="AC647" s="437">
        <v>13</v>
      </c>
      <c r="AD647" s="437"/>
      <c r="AE647" s="437">
        <v>49</v>
      </c>
      <c r="AF647" s="437">
        <v>196</v>
      </c>
      <c r="AG647" s="437">
        <v>134</v>
      </c>
      <c r="AH647" s="437"/>
      <c r="AI647" s="437">
        <v>13</v>
      </c>
      <c r="AJ647" s="437"/>
      <c r="AK647" s="437">
        <v>49</v>
      </c>
      <c r="AL647" s="441"/>
      <c r="AM647" s="429"/>
      <c r="AS647" s="331">
        <f t="shared" si="181"/>
        <v>0</v>
      </c>
      <c r="AT647" s="331">
        <f t="shared" si="182"/>
        <v>134</v>
      </c>
      <c r="AU647" s="331">
        <f t="shared" si="183"/>
        <v>0</v>
      </c>
      <c r="AV647" s="331">
        <f t="shared" si="184"/>
        <v>0</v>
      </c>
      <c r="AW647" s="331">
        <f t="shared" si="185"/>
        <v>0</v>
      </c>
    </row>
    <row r="648" spans="1:49" s="365" customFormat="1" ht="30" hidden="1" customHeight="1" outlineLevel="1">
      <c r="A648" s="435"/>
      <c r="B648" s="436" t="s">
        <v>851</v>
      </c>
      <c r="C648" s="436"/>
      <c r="D648" s="435" t="s">
        <v>692</v>
      </c>
      <c r="E648" s="435" t="s">
        <v>2187</v>
      </c>
      <c r="F648" s="435" t="s">
        <v>816</v>
      </c>
      <c r="G648" s="435" t="s">
        <v>2664</v>
      </c>
      <c r="H648" s="435"/>
      <c r="I648" s="437">
        <v>195</v>
      </c>
      <c r="J648" s="437">
        <v>133</v>
      </c>
      <c r="K648" s="437"/>
      <c r="L648" s="437">
        <v>13</v>
      </c>
      <c r="M648" s="437">
        <v>49</v>
      </c>
      <c r="N648" s="495"/>
      <c r="O648" s="437">
        <f t="shared" si="186"/>
        <v>0</v>
      </c>
      <c r="P648" s="437"/>
      <c r="Q648" s="495"/>
      <c r="R648" s="437"/>
      <c r="S648" s="437"/>
      <c r="T648" s="437"/>
      <c r="U648" s="437"/>
      <c r="V648" s="437"/>
      <c r="W648" s="437"/>
      <c r="X648" s="437"/>
      <c r="Y648" s="437"/>
      <c r="Z648" s="437">
        <v>195</v>
      </c>
      <c r="AA648" s="437">
        <v>133</v>
      </c>
      <c r="AB648" s="437"/>
      <c r="AC648" s="437">
        <v>13</v>
      </c>
      <c r="AD648" s="437"/>
      <c r="AE648" s="437">
        <v>49</v>
      </c>
      <c r="AF648" s="437">
        <v>195</v>
      </c>
      <c r="AG648" s="437">
        <v>133</v>
      </c>
      <c r="AH648" s="437"/>
      <c r="AI648" s="437">
        <v>13</v>
      </c>
      <c r="AJ648" s="437"/>
      <c r="AK648" s="437">
        <v>49</v>
      </c>
      <c r="AL648" s="441"/>
      <c r="AM648" s="429"/>
      <c r="AS648" s="331">
        <f t="shared" si="181"/>
        <v>0</v>
      </c>
      <c r="AT648" s="331">
        <f t="shared" si="182"/>
        <v>133</v>
      </c>
      <c r="AU648" s="331">
        <f t="shared" si="183"/>
        <v>0</v>
      </c>
      <c r="AV648" s="331">
        <f t="shared" si="184"/>
        <v>0</v>
      </c>
      <c r="AW648" s="331">
        <f t="shared" si="185"/>
        <v>0</v>
      </c>
    </row>
    <row r="649" spans="1:49" s="365" customFormat="1" ht="30" hidden="1" customHeight="1" outlineLevel="1">
      <c r="A649" s="435"/>
      <c r="B649" s="436" t="s">
        <v>852</v>
      </c>
      <c r="C649" s="436"/>
      <c r="D649" s="435" t="s">
        <v>692</v>
      </c>
      <c r="E649" s="435" t="s">
        <v>2187</v>
      </c>
      <c r="F649" s="435" t="s">
        <v>816</v>
      </c>
      <c r="G649" s="435" t="s">
        <v>2664</v>
      </c>
      <c r="H649" s="435"/>
      <c r="I649" s="437">
        <v>203</v>
      </c>
      <c r="J649" s="437">
        <v>138</v>
      </c>
      <c r="K649" s="437"/>
      <c r="L649" s="437">
        <v>14</v>
      </c>
      <c r="M649" s="437">
        <v>51</v>
      </c>
      <c r="N649" s="495"/>
      <c r="O649" s="437">
        <f t="shared" si="186"/>
        <v>0</v>
      </c>
      <c r="P649" s="437"/>
      <c r="Q649" s="495"/>
      <c r="R649" s="437"/>
      <c r="S649" s="437"/>
      <c r="T649" s="437"/>
      <c r="U649" s="437"/>
      <c r="V649" s="437"/>
      <c r="W649" s="437"/>
      <c r="X649" s="437"/>
      <c r="Y649" s="437"/>
      <c r="Z649" s="437">
        <v>203</v>
      </c>
      <c r="AA649" s="437">
        <v>138</v>
      </c>
      <c r="AB649" s="437"/>
      <c r="AC649" s="437">
        <v>14</v>
      </c>
      <c r="AD649" s="437"/>
      <c r="AE649" s="437">
        <v>51</v>
      </c>
      <c r="AF649" s="437">
        <v>203</v>
      </c>
      <c r="AG649" s="437">
        <v>138</v>
      </c>
      <c r="AH649" s="437"/>
      <c r="AI649" s="437">
        <v>14</v>
      </c>
      <c r="AJ649" s="437"/>
      <c r="AK649" s="437">
        <v>51</v>
      </c>
      <c r="AL649" s="441"/>
      <c r="AM649" s="429"/>
      <c r="AS649" s="331">
        <f t="shared" si="181"/>
        <v>0</v>
      </c>
      <c r="AT649" s="331">
        <f t="shared" si="182"/>
        <v>138</v>
      </c>
      <c r="AU649" s="331">
        <f t="shared" si="183"/>
        <v>0</v>
      </c>
      <c r="AV649" s="331">
        <f t="shared" si="184"/>
        <v>0</v>
      </c>
      <c r="AW649" s="331">
        <f t="shared" si="185"/>
        <v>0</v>
      </c>
    </row>
    <row r="650" spans="1:49" s="365" customFormat="1" ht="30" hidden="1" customHeight="1" outlineLevel="1">
      <c r="A650" s="435"/>
      <c r="B650" s="436" t="s">
        <v>853</v>
      </c>
      <c r="C650" s="436"/>
      <c r="D650" s="435" t="s">
        <v>692</v>
      </c>
      <c r="E650" s="435" t="s">
        <v>2187</v>
      </c>
      <c r="F650" s="435" t="s">
        <v>816</v>
      </c>
      <c r="G650" s="435" t="s">
        <v>2664</v>
      </c>
      <c r="H650" s="435"/>
      <c r="I650" s="437">
        <v>203</v>
      </c>
      <c r="J650" s="437">
        <v>138</v>
      </c>
      <c r="K650" s="437"/>
      <c r="L650" s="437">
        <v>14</v>
      </c>
      <c r="M650" s="437">
        <v>51</v>
      </c>
      <c r="N650" s="495"/>
      <c r="O650" s="437">
        <f t="shared" si="186"/>
        <v>0</v>
      </c>
      <c r="P650" s="437"/>
      <c r="Q650" s="495"/>
      <c r="R650" s="437"/>
      <c r="S650" s="437"/>
      <c r="T650" s="437"/>
      <c r="U650" s="437"/>
      <c r="V650" s="437"/>
      <c r="W650" s="437"/>
      <c r="X650" s="437"/>
      <c r="Y650" s="437"/>
      <c r="Z650" s="437">
        <v>203</v>
      </c>
      <c r="AA650" s="437">
        <v>138</v>
      </c>
      <c r="AB650" s="437"/>
      <c r="AC650" s="437">
        <v>14</v>
      </c>
      <c r="AD650" s="437"/>
      <c r="AE650" s="437">
        <v>51</v>
      </c>
      <c r="AF650" s="437">
        <v>203</v>
      </c>
      <c r="AG650" s="437">
        <v>138</v>
      </c>
      <c r="AH650" s="437"/>
      <c r="AI650" s="437">
        <v>14</v>
      </c>
      <c r="AJ650" s="437"/>
      <c r="AK650" s="437">
        <v>51</v>
      </c>
      <c r="AL650" s="441"/>
      <c r="AM650" s="429"/>
      <c r="AS650" s="331">
        <f t="shared" si="181"/>
        <v>0</v>
      </c>
      <c r="AT650" s="331">
        <f t="shared" si="182"/>
        <v>138</v>
      </c>
      <c r="AU650" s="331">
        <f t="shared" si="183"/>
        <v>0</v>
      </c>
      <c r="AV650" s="331">
        <f t="shared" si="184"/>
        <v>0</v>
      </c>
      <c r="AW650" s="331">
        <f t="shared" si="185"/>
        <v>0</v>
      </c>
    </row>
    <row r="651" spans="1:49" s="365" customFormat="1" ht="30" hidden="1" customHeight="1" outlineLevel="1">
      <c r="A651" s="435"/>
      <c r="B651" s="436" t="s">
        <v>854</v>
      </c>
      <c r="C651" s="436"/>
      <c r="D651" s="435" t="s">
        <v>665</v>
      </c>
      <c r="E651" s="435" t="s">
        <v>666</v>
      </c>
      <c r="F651" s="435" t="s">
        <v>855</v>
      </c>
      <c r="G651" s="435" t="s">
        <v>2664</v>
      </c>
      <c r="H651" s="435"/>
      <c r="I651" s="437">
        <v>1164</v>
      </c>
      <c r="J651" s="437">
        <v>794</v>
      </c>
      <c r="K651" s="437"/>
      <c r="L651" s="437">
        <v>79</v>
      </c>
      <c r="M651" s="437">
        <v>291</v>
      </c>
      <c r="N651" s="495"/>
      <c r="O651" s="437">
        <f t="shared" si="186"/>
        <v>0</v>
      </c>
      <c r="P651" s="437"/>
      <c r="Q651" s="495"/>
      <c r="R651" s="437"/>
      <c r="S651" s="437"/>
      <c r="T651" s="437"/>
      <c r="U651" s="437"/>
      <c r="V651" s="437"/>
      <c r="W651" s="437"/>
      <c r="X651" s="437"/>
      <c r="Y651" s="437"/>
      <c r="Z651" s="437">
        <v>1164</v>
      </c>
      <c r="AA651" s="437">
        <v>794</v>
      </c>
      <c r="AB651" s="437"/>
      <c r="AC651" s="437">
        <v>79</v>
      </c>
      <c r="AD651" s="437"/>
      <c r="AE651" s="437">
        <v>291</v>
      </c>
      <c r="AF651" s="437">
        <v>1164</v>
      </c>
      <c r="AG651" s="437">
        <v>794</v>
      </c>
      <c r="AH651" s="437"/>
      <c r="AI651" s="437">
        <v>79</v>
      </c>
      <c r="AJ651" s="437"/>
      <c r="AK651" s="437">
        <v>291</v>
      </c>
      <c r="AL651" s="441"/>
      <c r="AM651" s="429"/>
      <c r="AS651" s="331">
        <f t="shared" si="181"/>
        <v>0</v>
      </c>
      <c r="AT651" s="331">
        <f t="shared" si="182"/>
        <v>794</v>
      </c>
      <c r="AU651" s="331">
        <f t="shared" si="183"/>
        <v>0</v>
      </c>
      <c r="AV651" s="331">
        <f t="shared" si="184"/>
        <v>0</v>
      </c>
      <c r="AW651" s="331">
        <f t="shared" si="185"/>
        <v>0</v>
      </c>
    </row>
    <row r="652" spans="1:49" s="365" customFormat="1" ht="30" hidden="1" customHeight="1" outlineLevel="1">
      <c r="A652" s="435"/>
      <c r="B652" s="436" t="s">
        <v>856</v>
      </c>
      <c r="C652" s="436"/>
      <c r="D652" s="435" t="s">
        <v>665</v>
      </c>
      <c r="E652" s="435" t="s">
        <v>666</v>
      </c>
      <c r="F652" s="435" t="s">
        <v>857</v>
      </c>
      <c r="G652" s="435" t="s">
        <v>2664</v>
      </c>
      <c r="H652" s="435"/>
      <c r="I652" s="437">
        <v>381</v>
      </c>
      <c r="J652" s="437">
        <v>260</v>
      </c>
      <c r="K652" s="437"/>
      <c r="L652" s="437">
        <v>26</v>
      </c>
      <c r="M652" s="437">
        <v>95</v>
      </c>
      <c r="N652" s="495"/>
      <c r="O652" s="437">
        <f t="shared" si="186"/>
        <v>0</v>
      </c>
      <c r="P652" s="437"/>
      <c r="Q652" s="495"/>
      <c r="R652" s="437"/>
      <c r="S652" s="437"/>
      <c r="T652" s="437"/>
      <c r="U652" s="437"/>
      <c r="V652" s="437"/>
      <c r="W652" s="437"/>
      <c r="X652" s="437"/>
      <c r="Y652" s="437"/>
      <c r="Z652" s="437">
        <v>381</v>
      </c>
      <c r="AA652" s="437">
        <v>260</v>
      </c>
      <c r="AB652" s="437"/>
      <c r="AC652" s="437">
        <v>26</v>
      </c>
      <c r="AD652" s="437"/>
      <c r="AE652" s="437">
        <v>95</v>
      </c>
      <c r="AF652" s="437">
        <v>381</v>
      </c>
      <c r="AG652" s="437">
        <v>260</v>
      </c>
      <c r="AH652" s="437"/>
      <c r="AI652" s="437">
        <v>26</v>
      </c>
      <c r="AJ652" s="437"/>
      <c r="AK652" s="437">
        <v>95</v>
      </c>
      <c r="AL652" s="441"/>
      <c r="AM652" s="429"/>
      <c r="AS652" s="331">
        <f t="shared" si="181"/>
        <v>0</v>
      </c>
      <c r="AT652" s="331">
        <f t="shared" si="182"/>
        <v>260</v>
      </c>
      <c r="AU652" s="331">
        <f t="shared" si="183"/>
        <v>0</v>
      </c>
      <c r="AV652" s="331">
        <f t="shared" si="184"/>
        <v>0</v>
      </c>
      <c r="AW652" s="331">
        <f t="shared" si="185"/>
        <v>0</v>
      </c>
    </row>
    <row r="653" spans="1:49" s="365" customFormat="1" ht="30" hidden="1" customHeight="1" outlineLevel="1">
      <c r="A653" s="435"/>
      <c r="B653" s="436" t="s">
        <v>858</v>
      </c>
      <c r="C653" s="436"/>
      <c r="D653" s="435" t="s">
        <v>665</v>
      </c>
      <c r="E653" s="435" t="s">
        <v>666</v>
      </c>
      <c r="F653" s="435" t="s">
        <v>848</v>
      </c>
      <c r="G653" s="435" t="s">
        <v>2664</v>
      </c>
      <c r="H653" s="435"/>
      <c r="I653" s="437">
        <v>369</v>
      </c>
      <c r="J653" s="437">
        <v>302</v>
      </c>
      <c r="K653" s="437"/>
      <c r="L653" s="437">
        <v>30</v>
      </c>
      <c r="M653" s="437">
        <v>37</v>
      </c>
      <c r="N653" s="495"/>
      <c r="O653" s="437">
        <f t="shared" ref="O653:O671" si="187">SUM(P653:S653)</f>
        <v>0</v>
      </c>
      <c r="P653" s="437"/>
      <c r="Q653" s="495"/>
      <c r="R653" s="437"/>
      <c r="S653" s="437"/>
      <c r="T653" s="437"/>
      <c r="U653" s="437"/>
      <c r="V653" s="437"/>
      <c r="W653" s="437"/>
      <c r="X653" s="437"/>
      <c r="Y653" s="437"/>
      <c r="Z653" s="437">
        <v>369</v>
      </c>
      <c r="AA653" s="437">
        <v>302</v>
      </c>
      <c r="AB653" s="437"/>
      <c r="AC653" s="437">
        <v>30</v>
      </c>
      <c r="AD653" s="437"/>
      <c r="AE653" s="437">
        <v>37</v>
      </c>
      <c r="AF653" s="437">
        <v>369</v>
      </c>
      <c r="AG653" s="437">
        <v>302</v>
      </c>
      <c r="AH653" s="437"/>
      <c r="AI653" s="437">
        <v>30</v>
      </c>
      <c r="AJ653" s="437"/>
      <c r="AK653" s="437">
        <v>37</v>
      </c>
      <c r="AL653" s="441"/>
      <c r="AM653" s="429"/>
      <c r="AS653" s="331">
        <f t="shared" ref="AS653:AS716" si="188">I653-W653-AF653</f>
        <v>0</v>
      </c>
      <c r="AT653" s="331">
        <f t="shared" ref="AT653:AT716" si="189">AF653-AH653-AI653-AK653</f>
        <v>302</v>
      </c>
      <c r="AU653" s="331">
        <f t="shared" ref="AU653:AU716" si="190">AG653-AT653</f>
        <v>0</v>
      </c>
      <c r="AV653" s="331">
        <f t="shared" ref="AV653:AV716" si="191">J653-AG653</f>
        <v>0</v>
      </c>
      <c r="AW653" s="331">
        <f t="shared" ref="AW653:AW716" si="192">I653-AF653</f>
        <v>0</v>
      </c>
    </row>
    <row r="654" spans="1:49" s="365" customFormat="1" ht="30" hidden="1" customHeight="1" outlineLevel="1">
      <c r="A654" s="435"/>
      <c r="B654" s="436" t="s">
        <v>859</v>
      </c>
      <c r="C654" s="436"/>
      <c r="D654" s="435" t="s">
        <v>670</v>
      </c>
      <c r="E654" s="435" t="s">
        <v>2240</v>
      </c>
      <c r="F654" s="435" t="s">
        <v>860</v>
      </c>
      <c r="G654" s="435" t="s">
        <v>2664</v>
      </c>
      <c r="H654" s="435"/>
      <c r="I654" s="437">
        <v>268</v>
      </c>
      <c r="J654" s="437">
        <v>219</v>
      </c>
      <c r="K654" s="437"/>
      <c r="L654" s="437">
        <v>22</v>
      </c>
      <c r="M654" s="437">
        <v>27</v>
      </c>
      <c r="N654" s="495"/>
      <c r="O654" s="437">
        <f t="shared" si="187"/>
        <v>0</v>
      </c>
      <c r="P654" s="437"/>
      <c r="Q654" s="495"/>
      <c r="R654" s="437"/>
      <c r="S654" s="437"/>
      <c r="T654" s="437"/>
      <c r="U654" s="437"/>
      <c r="V654" s="437"/>
      <c r="W654" s="437"/>
      <c r="X654" s="437"/>
      <c r="Y654" s="437"/>
      <c r="Z654" s="437">
        <v>268</v>
      </c>
      <c r="AA654" s="437">
        <v>219</v>
      </c>
      <c r="AB654" s="437"/>
      <c r="AC654" s="437">
        <v>22</v>
      </c>
      <c r="AD654" s="437"/>
      <c r="AE654" s="437">
        <v>27</v>
      </c>
      <c r="AF654" s="437">
        <v>268</v>
      </c>
      <c r="AG654" s="437">
        <v>219</v>
      </c>
      <c r="AH654" s="437"/>
      <c r="AI654" s="437">
        <v>22</v>
      </c>
      <c r="AJ654" s="437"/>
      <c r="AK654" s="437">
        <v>27</v>
      </c>
      <c r="AL654" s="441"/>
      <c r="AM654" s="429"/>
      <c r="AS654" s="331">
        <f t="shared" si="188"/>
        <v>0</v>
      </c>
      <c r="AT654" s="331">
        <f t="shared" si="189"/>
        <v>219</v>
      </c>
      <c r="AU654" s="331">
        <f t="shared" si="190"/>
        <v>0</v>
      </c>
      <c r="AV654" s="331">
        <f t="shared" si="191"/>
        <v>0</v>
      </c>
      <c r="AW654" s="331">
        <f t="shared" si="192"/>
        <v>0</v>
      </c>
    </row>
    <row r="655" spans="1:49" s="365" customFormat="1" ht="30" hidden="1" customHeight="1" outlineLevel="1">
      <c r="A655" s="435"/>
      <c r="B655" s="436" t="s">
        <v>861</v>
      </c>
      <c r="C655" s="436"/>
      <c r="D655" s="435" t="s">
        <v>674</v>
      </c>
      <c r="E655" s="435" t="s">
        <v>675</v>
      </c>
      <c r="F655" s="435" t="s">
        <v>862</v>
      </c>
      <c r="G655" s="435" t="s">
        <v>2664</v>
      </c>
      <c r="H655" s="435"/>
      <c r="I655" s="437">
        <v>611</v>
      </c>
      <c r="J655" s="437">
        <v>500</v>
      </c>
      <c r="K655" s="437"/>
      <c r="L655" s="437">
        <v>50</v>
      </c>
      <c r="M655" s="437">
        <v>61</v>
      </c>
      <c r="N655" s="495"/>
      <c r="O655" s="437">
        <f t="shared" si="187"/>
        <v>0</v>
      </c>
      <c r="P655" s="437"/>
      <c r="Q655" s="495"/>
      <c r="R655" s="437"/>
      <c r="S655" s="437"/>
      <c r="T655" s="437"/>
      <c r="U655" s="437"/>
      <c r="V655" s="437"/>
      <c r="W655" s="437"/>
      <c r="X655" s="437"/>
      <c r="Y655" s="437"/>
      <c r="Z655" s="437">
        <v>611</v>
      </c>
      <c r="AA655" s="437">
        <v>500</v>
      </c>
      <c r="AB655" s="437"/>
      <c r="AC655" s="437">
        <v>50</v>
      </c>
      <c r="AD655" s="437"/>
      <c r="AE655" s="437">
        <v>61</v>
      </c>
      <c r="AF655" s="437">
        <v>611</v>
      </c>
      <c r="AG655" s="437">
        <v>500</v>
      </c>
      <c r="AH655" s="437"/>
      <c r="AI655" s="437">
        <v>50</v>
      </c>
      <c r="AJ655" s="437"/>
      <c r="AK655" s="437">
        <v>61</v>
      </c>
      <c r="AL655" s="441"/>
      <c r="AM655" s="429"/>
      <c r="AS655" s="331">
        <f t="shared" si="188"/>
        <v>0</v>
      </c>
      <c r="AT655" s="331">
        <f t="shared" si="189"/>
        <v>500</v>
      </c>
      <c r="AU655" s="331">
        <f t="shared" si="190"/>
        <v>0</v>
      </c>
      <c r="AV655" s="331">
        <f t="shared" si="191"/>
        <v>0</v>
      </c>
      <c r="AW655" s="331">
        <f t="shared" si="192"/>
        <v>0</v>
      </c>
    </row>
    <row r="656" spans="1:49" s="365" customFormat="1" ht="30" hidden="1" customHeight="1" outlineLevel="1">
      <c r="A656" s="435"/>
      <c r="B656" s="436" t="s">
        <v>863</v>
      </c>
      <c r="C656" s="436"/>
      <c r="D656" s="435" t="s">
        <v>674</v>
      </c>
      <c r="E656" s="435" t="s">
        <v>675</v>
      </c>
      <c r="F656" s="435" t="s">
        <v>2960</v>
      </c>
      <c r="G656" s="435" t="s">
        <v>2664</v>
      </c>
      <c r="H656" s="435"/>
      <c r="I656" s="437">
        <v>880</v>
      </c>
      <c r="J656" s="437">
        <v>600</v>
      </c>
      <c r="K656" s="437"/>
      <c r="L656" s="437">
        <v>60</v>
      </c>
      <c r="M656" s="437">
        <v>220</v>
      </c>
      <c r="N656" s="495"/>
      <c r="O656" s="437">
        <f t="shared" si="187"/>
        <v>0</v>
      </c>
      <c r="P656" s="437"/>
      <c r="Q656" s="495"/>
      <c r="R656" s="437"/>
      <c r="S656" s="437"/>
      <c r="T656" s="437"/>
      <c r="U656" s="437"/>
      <c r="V656" s="437"/>
      <c r="W656" s="437"/>
      <c r="X656" s="437"/>
      <c r="Y656" s="437"/>
      <c r="Z656" s="437">
        <v>880</v>
      </c>
      <c r="AA656" s="437">
        <v>600</v>
      </c>
      <c r="AB656" s="437"/>
      <c r="AC656" s="437">
        <v>60</v>
      </c>
      <c r="AD656" s="437"/>
      <c r="AE656" s="437">
        <v>220</v>
      </c>
      <c r="AF656" s="437">
        <v>880</v>
      </c>
      <c r="AG656" s="437">
        <v>600</v>
      </c>
      <c r="AH656" s="437"/>
      <c r="AI656" s="437">
        <v>60</v>
      </c>
      <c r="AJ656" s="437"/>
      <c r="AK656" s="437">
        <v>220</v>
      </c>
      <c r="AL656" s="441"/>
      <c r="AM656" s="429"/>
      <c r="AS656" s="331">
        <f t="shared" si="188"/>
        <v>0</v>
      </c>
      <c r="AT656" s="331">
        <f t="shared" si="189"/>
        <v>600</v>
      </c>
      <c r="AU656" s="331">
        <f t="shared" si="190"/>
        <v>0</v>
      </c>
      <c r="AV656" s="331">
        <f t="shared" si="191"/>
        <v>0</v>
      </c>
      <c r="AW656" s="331">
        <f t="shared" si="192"/>
        <v>0</v>
      </c>
    </row>
    <row r="657" spans="1:49" s="365" customFormat="1" ht="30" hidden="1" customHeight="1" outlineLevel="1">
      <c r="A657" s="435"/>
      <c r="B657" s="436" t="s">
        <v>864</v>
      </c>
      <c r="C657" s="436"/>
      <c r="D657" s="435" t="s">
        <v>674</v>
      </c>
      <c r="E657" s="435" t="s">
        <v>675</v>
      </c>
      <c r="F657" s="435" t="s">
        <v>830</v>
      </c>
      <c r="G657" s="435" t="s">
        <v>2664</v>
      </c>
      <c r="H657" s="435"/>
      <c r="I657" s="437">
        <v>293</v>
      </c>
      <c r="J657" s="437">
        <v>200</v>
      </c>
      <c r="K657" s="437"/>
      <c r="L657" s="437">
        <v>20</v>
      </c>
      <c r="M657" s="437">
        <v>73</v>
      </c>
      <c r="N657" s="495"/>
      <c r="O657" s="437">
        <f t="shared" si="187"/>
        <v>0</v>
      </c>
      <c r="P657" s="437"/>
      <c r="Q657" s="495"/>
      <c r="R657" s="437"/>
      <c r="S657" s="437"/>
      <c r="T657" s="437"/>
      <c r="U657" s="437"/>
      <c r="V657" s="437"/>
      <c r="W657" s="437"/>
      <c r="X657" s="437"/>
      <c r="Y657" s="437"/>
      <c r="Z657" s="437">
        <v>293</v>
      </c>
      <c r="AA657" s="437">
        <v>200</v>
      </c>
      <c r="AB657" s="437"/>
      <c r="AC657" s="437">
        <v>20</v>
      </c>
      <c r="AD657" s="437"/>
      <c r="AE657" s="437">
        <v>73</v>
      </c>
      <c r="AF657" s="437">
        <v>293</v>
      </c>
      <c r="AG657" s="437">
        <v>200</v>
      </c>
      <c r="AH657" s="437"/>
      <c r="AI657" s="437">
        <v>20</v>
      </c>
      <c r="AJ657" s="437"/>
      <c r="AK657" s="437">
        <v>73</v>
      </c>
      <c r="AL657" s="441"/>
      <c r="AM657" s="429"/>
      <c r="AS657" s="331">
        <f t="shared" si="188"/>
        <v>0</v>
      </c>
      <c r="AT657" s="331">
        <f t="shared" si="189"/>
        <v>200</v>
      </c>
      <c r="AU657" s="331">
        <f t="shared" si="190"/>
        <v>0</v>
      </c>
      <c r="AV657" s="331">
        <f t="shared" si="191"/>
        <v>0</v>
      </c>
      <c r="AW657" s="331">
        <f t="shared" si="192"/>
        <v>0</v>
      </c>
    </row>
    <row r="658" spans="1:49" s="365" customFormat="1" ht="30" hidden="1" customHeight="1" outlineLevel="1">
      <c r="A658" s="435"/>
      <c r="B658" s="436" t="s">
        <v>865</v>
      </c>
      <c r="C658" s="436"/>
      <c r="D658" s="435" t="s">
        <v>674</v>
      </c>
      <c r="E658" s="435" t="s">
        <v>675</v>
      </c>
      <c r="F658" s="435" t="s">
        <v>866</v>
      </c>
      <c r="G658" s="435" t="s">
        <v>2664</v>
      </c>
      <c r="H658" s="435"/>
      <c r="I658" s="437">
        <v>191</v>
      </c>
      <c r="J658" s="437">
        <v>156</v>
      </c>
      <c r="K658" s="437"/>
      <c r="L658" s="437">
        <v>16</v>
      </c>
      <c r="M658" s="437">
        <v>19</v>
      </c>
      <c r="N658" s="495"/>
      <c r="O658" s="437">
        <f t="shared" si="187"/>
        <v>0</v>
      </c>
      <c r="P658" s="437"/>
      <c r="Q658" s="495"/>
      <c r="R658" s="437"/>
      <c r="S658" s="437"/>
      <c r="T658" s="437"/>
      <c r="U658" s="437"/>
      <c r="V658" s="437"/>
      <c r="W658" s="437"/>
      <c r="X658" s="437"/>
      <c r="Y658" s="437"/>
      <c r="Z658" s="437">
        <v>191</v>
      </c>
      <c r="AA658" s="437">
        <v>156</v>
      </c>
      <c r="AB658" s="437"/>
      <c r="AC658" s="437">
        <v>16</v>
      </c>
      <c r="AD658" s="437"/>
      <c r="AE658" s="437">
        <v>19</v>
      </c>
      <c r="AF658" s="437">
        <v>191</v>
      </c>
      <c r="AG658" s="437">
        <v>156</v>
      </c>
      <c r="AH658" s="437"/>
      <c r="AI658" s="437">
        <v>16</v>
      </c>
      <c r="AJ658" s="437"/>
      <c r="AK658" s="437">
        <v>19</v>
      </c>
      <c r="AL658" s="441"/>
      <c r="AM658" s="429"/>
      <c r="AS658" s="331">
        <f t="shared" si="188"/>
        <v>0</v>
      </c>
      <c r="AT658" s="331">
        <f t="shared" si="189"/>
        <v>156</v>
      </c>
      <c r="AU658" s="331">
        <f t="shared" si="190"/>
        <v>0</v>
      </c>
      <c r="AV658" s="331">
        <f t="shared" si="191"/>
        <v>0</v>
      </c>
      <c r="AW658" s="331">
        <f t="shared" si="192"/>
        <v>0</v>
      </c>
    </row>
    <row r="659" spans="1:49" s="365" customFormat="1" ht="30" hidden="1" customHeight="1" outlineLevel="1">
      <c r="A659" s="435"/>
      <c r="B659" s="436" t="s">
        <v>867</v>
      </c>
      <c r="C659" s="436"/>
      <c r="D659" s="435" t="s">
        <v>679</v>
      </c>
      <c r="E659" s="435" t="s">
        <v>680</v>
      </c>
      <c r="F659" s="435" t="s">
        <v>868</v>
      </c>
      <c r="G659" s="435" t="s">
        <v>2664</v>
      </c>
      <c r="H659" s="435"/>
      <c r="I659" s="437">
        <v>587</v>
      </c>
      <c r="J659" s="437">
        <v>400</v>
      </c>
      <c r="K659" s="437"/>
      <c r="L659" s="437">
        <v>40</v>
      </c>
      <c r="M659" s="437">
        <v>147</v>
      </c>
      <c r="N659" s="495"/>
      <c r="O659" s="437">
        <f t="shared" si="187"/>
        <v>0</v>
      </c>
      <c r="P659" s="437"/>
      <c r="Q659" s="495"/>
      <c r="R659" s="437"/>
      <c r="S659" s="437"/>
      <c r="T659" s="437"/>
      <c r="U659" s="437"/>
      <c r="V659" s="437"/>
      <c r="W659" s="437"/>
      <c r="X659" s="437"/>
      <c r="Y659" s="437"/>
      <c r="Z659" s="437">
        <v>587</v>
      </c>
      <c r="AA659" s="437">
        <v>400</v>
      </c>
      <c r="AB659" s="437"/>
      <c r="AC659" s="437">
        <v>40</v>
      </c>
      <c r="AD659" s="437"/>
      <c r="AE659" s="437">
        <v>147</v>
      </c>
      <c r="AF659" s="437">
        <v>587</v>
      </c>
      <c r="AG659" s="437">
        <v>400</v>
      </c>
      <c r="AH659" s="437"/>
      <c r="AI659" s="437">
        <v>40</v>
      </c>
      <c r="AJ659" s="437"/>
      <c r="AK659" s="437">
        <v>147</v>
      </c>
      <c r="AL659" s="441"/>
      <c r="AM659" s="429"/>
      <c r="AS659" s="331">
        <f t="shared" si="188"/>
        <v>0</v>
      </c>
      <c r="AT659" s="331">
        <f t="shared" si="189"/>
        <v>400</v>
      </c>
      <c r="AU659" s="331">
        <f t="shared" si="190"/>
        <v>0</v>
      </c>
      <c r="AV659" s="331">
        <f t="shared" si="191"/>
        <v>0</v>
      </c>
      <c r="AW659" s="331">
        <f t="shared" si="192"/>
        <v>0</v>
      </c>
    </row>
    <row r="660" spans="1:49" s="365" customFormat="1" ht="30" hidden="1" customHeight="1" outlineLevel="1">
      <c r="A660" s="435"/>
      <c r="B660" s="436" t="s">
        <v>869</v>
      </c>
      <c r="C660" s="436"/>
      <c r="D660" s="435" t="s">
        <v>679</v>
      </c>
      <c r="E660" s="435" t="s">
        <v>680</v>
      </c>
      <c r="F660" s="435" t="s">
        <v>870</v>
      </c>
      <c r="G660" s="435" t="s">
        <v>2664</v>
      </c>
      <c r="H660" s="435"/>
      <c r="I660" s="437">
        <v>611</v>
      </c>
      <c r="J660" s="437">
        <v>500</v>
      </c>
      <c r="K660" s="437"/>
      <c r="L660" s="437">
        <v>50</v>
      </c>
      <c r="M660" s="437">
        <v>61</v>
      </c>
      <c r="N660" s="495"/>
      <c r="O660" s="437">
        <f t="shared" si="187"/>
        <v>0</v>
      </c>
      <c r="P660" s="437"/>
      <c r="Q660" s="495"/>
      <c r="R660" s="437"/>
      <c r="S660" s="437"/>
      <c r="T660" s="437"/>
      <c r="U660" s="437"/>
      <c r="V660" s="437"/>
      <c r="W660" s="437"/>
      <c r="X660" s="437"/>
      <c r="Y660" s="437"/>
      <c r="Z660" s="437">
        <v>611</v>
      </c>
      <c r="AA660" s="437">
        <v>500</v>
      </c>
      <c r="AB660" s="437"/>
      <c r="AC660" s="437">
        <v>50</v>
      </c>
      <c r="AD660" s="437"/>
      <c r="AE660" s="437">
        <v>61</v>
      </c>
      <c r="AF660" s="437">
        <v>611</v>
      </c>
      <c r="AG660" s="437">
        <v>500</v>
      </c>
      <c r="AH660" s="437"/>
      <c r="AI660" s="437">
        <v>50</v>
      </c>
      <c r="AJ660" s="437"/>
      <c r="AK660" s="437">
        <v>61</v>
      </c>
      <c r="AL660" s="441"/>
      <c r="AM660" s="429"/>
      <c r="AS660" s="331">
        <f t="shared" si="188"/>
        <v>0</v>
      </c>
      <c r="AT660" s="331">
        <f t="shared" si="189"/>
        <v>500</v>
      </c>
      <c r="AU660" s="331">
        <f t="shared" si="190"/>
        <v>0</v>
      </c>
      <c r="AV660" s="331">
        <f t="shared" si="191"/>
        <v>0</v>
      </c>
      <c r="AW660" s="331">
        <f t="shared" si="192"/>
        <v>0</v>
      </c>
    </row>
    <row r="661" spans="1:49" s="365" customFormat="1" ht="30" hidden="1" customHeight="1" outlineLevel="1">
      <c r="A661" s="435"/>
      <c r="B661" s="436" t="s">
        <v>871</v>
      </c>
      <c r="C661" s="436"/>
      <c r="D661" s="435" t="s">
        <v>679</v>
      </c>
      <c r="E661" s="435" t="s">
        <v>680</v>
      </c>
      <c r="F661" s="435" t="s">
        <v>872</v>
      </c>
      <c r="G661" s="435" t="s">
        <v>2664</v>
      </c>
      <c r="H661" s="435"/>
      <c r="I661" s="437">
        <v>246</v>
      </c>
      <c r="J661" s="437">
        <v>201</v>
      </c>
      <c r="K661" s="437"/>
      <c r="L661" s="437">
        <v>20</v>
      </c>
      <c r="M661" s="437">
        <v>25</v>
      </c>
      <c r="N661" s="495"/>
      <c r="O661" s="437">
        <f t="shared" si="187"/>
        <v>0</v>
      </c>
      <c r="P661" s="437"/>
      <c r="Q661" s="495"/>
      <c r="R661" s="437"/>
      <c r="S661" s="437"/>
      <c r="T661" s="437"/>
      <c r="U661" s="437"/>
      <c r="V661" s="437"/>
      <c r="W661" s="437"/>
      <c r="X661" s="437"/>
      <c r="Y661" s="437"/>
      <c r="Z661" s="437">
        <v>246</v>
      </c>
      <c r="AA661" s="437">
        <v>201</v>
      </c>
      <c r="AB661" s="437"/>
      <c r="AC661" s="437">
        <v>20</v>
      </c>
      <c r="AD661" s="437"/>
      <c r="AE661" s="437">
        <v>25</v>
      </c>
      <c r="AF661" s="437">
        <v>246</v>
      </c>
      <c r="AG661" s="437">
        <v>201</v>
      </c>
      <c r="AH661" s="437"/>
      <c r="AI661" s="437">
        <v>20</v>
      </c>
      <c r="AJ661" s="437"/>
      <c r="AK661" s="437">
        <v>25</v>
      </c>
      <c r="AL661" s="441"/>
      <c r="AM661" s="429"/>
      <c r="AS661" s="331">
        <f t="shared" si="188"/>
        <v>0</v>
      </c>
      <c r="AT661" s="331">
        <f t="shared" si="189"/>
        <v>201</v>
      </c>
      <c r="AU661" s="331">
        <f t="shared" si="190"/>
        <v>0</v>
      </c>
      <c r="AV661" s="331">
        <f t="shared" si="191"/>
        <v>0</v>
      </c>
      <c r="AW661" s="331">
        <f t="shared" si="192"/>
        <v>0</v>
      </c>
    </row>
    <row r="662" spans="1:49" s="365" customFormat="1" ht="30" hidden="1" customHeight="1" outlineLevel="1">
      <c r="A662" s="435"/>
      <c r="B662" s="436" t="s">
        <v>873</v>
      </c>
      <c r="C662" s="436"/>
      <c r="D662" s="435" t="s">
        <v>684</v>
      </c>
      <c r="E662" s="435" t="s">
        <v>685</v>
      </c>
      <c r="F662" s="435" t="s">
        <v>2966</v>
      </c>
      <c r="G662" s="435" t="s">
        <v>2664</v>
      </c>
      <c r="H662" s="435"/>
      <c r="I662" s="437">
        <v>440</v>
      </c>
      <c r="J662" s="437">
        <v>300</v>
      </c>
      <c r="K662" s="437"/>
      <c r="L662" s="437">
        <v>30</v>
      </c>
      <c r="M662" s="437">
        <v>110</v>
      </c>
      <c r="N662" s="495"/>
      <c r="O662" s="437">
        <f t="shared" si="187"/>
        <v>0</v>
      </c>
      <c r="P662" s="437"/>
      <c r="Q662" s="495"/>
      <c r="R662" s="437"/>
      <c r="S662" s="437"/>
      <c r="T662" s="437"/>
      <c r="U662" s="437"/>
      <c r="V662" s="437"/>
      <c r="W662" s="437"/>
      <c r="X662" s="437"/>
      <c r="Y662" s="437"/>
      <c r="Z662" s="437">
        <v>440</v>
      </c>
      <c r="AA662" s="437">
        <v>300</v>
      </c>
      <c r="AB662" s="437"/>
      <c r="AC662" s="437">
        <v>30</v>
      </c>
      <c r="AD662" s="437"/>
      <c r="AE662" s="437">
        <v>110</v>
      </c>
      <c r="AF662" s="437">
        <v>440</v>
      </c>
      <c r="AG662" s="437">
        <v>300</v>
      </c>
      <c r="AH662" s="437"/>
      <c r="AI662" s="437">
        <v>30</v>
      </c>
      <c r="AJ662" s="437"/>
      <c r="AK662" s="437">
        <v>110</v>
      </c>
      <c r="AL662" s="441"/>
      <c r="AM662" s="429"/>
      <c r="AS662" s="331">
        <f t="shared" si="188"/>
        <v>0</v>
      </c>
      <c r="AT662" s="331">
        <f t="shared" si="189"/>
        <v>300</v>
      </c>
      <c r="AU662" s="331">
        <f t="shared" si="190"/>
        <v>0</v>
      </c>
      <c r="AV662" s="331">
        <f t="shared" si="191"/>
        <v>0</v>
      </c>
      <c r="AW662" s="331">
        <f t="shared" si="192"/>
        <v>0</v>
      </c>
    </row>
    <row r="663" spans="1:49" s="365" customFormat="1" ht="30" hidden="1" customHeight="1" outlineLevel="1">
      <c r="A663" s="435"/>
      <c r="B663" s="436" t="s">
        <v>733</v>
      </c>
      <c r="C663" s="436"/>
      <c r="D663" s="435" t="s">
        <v>684</v>
      </c>
      <c r="E663" s="435" t="s">
        <v>685</v>
      </c>
      <c r="F663" s="435" t="s">
        <v>874</v>
      </c>
      <c r="G663" s="435" t="s">
        <v>2664</v>
      </c>
      <c r="H663" s="435"/>
      <c r="I663" s="437">
        <v>321</v>
      </c>
      <c r="J663" s="437">
        <v>219</v>
      </c>
      <c r="K663" s="437"/>
      <c r="L663" s="437">
        <v>22</v>
      </c>
      <c r="M663" s="437">
        <v>80</v>
      </c>
      <c r="N663" s="495"/>
      <c r="O663" s="437">
        <f t="shared" si="187"/>
        <v>0</v>
      </c>
      <c r="P663" s="437"/>
      <c r="Q663" s="495"/>
      <c r="R663" s="437"/>
      <c r="S663" s="437"/>
      <c r="T663" s="437"/>
      <c r="U663" s="437"/>
      <c r="V663" s="437"/>
      <c r="W663" s="437"/>
      <c r="X663" s="437"/>
      <c r="Y663" s="437"/>
      <c r="Z663" s="437">
        <v>321</v>
      </c>
      <c r="AA663" s="437">
        <v>219</v>
      </c>
      <c r="AB663" s="437"/>
      <c r="AC663" s="437">
        <v>22</v>
      </c>
      <c r="AD663" s="437"/>
      <c r="AE663" s="437">
        <v>80</v>
      </c>
      <c r="AF663" s="437">
        <v>321</v>
      </c>
      <c r="AG663" s="437">
        <v>219</v>
      </c>
      <c r="AH663" s="437"/>
      <c r="AI663" s="437">
        <v>22</v>
      </c>
      <c r="AJ663" s="437"/>
      <c r="AK663" s="437">
        <v>80</v>
      </c>
      <c r="AL663" s="441"/>
      <c r="AM663" s="429"/>
      <c r="AS663" s="331">
        <f t="shared" si="188"/>
        <v>0</v>
      </c>
      <c r="AT663" s="331">
        <f t="shared" si="189"/>
        <v>219</v>
      </c>
      <c r="AU663" s="331">
        <f t="shared" si="190"/>
        <v>0</v>
      </c>
      <c r="AV663" s="331">
        <f t="shared" si="191"/>
        <v>0</v>
      </c>
      <c r="AW663" s="331">
        <f t="shared" si="192"/>
        <v>0</v>
      </c>
    </row>
    <row r="664" spans="1:49" s="365" customFormat="1" ht="30" hidden="1" customHeight="1" outlineLevel="1">
      <c r="A664" s="435"/>
      <c r="B664" s="436" t="s">
        <v>875</v>
      </c>
      <c r="C664" s="436"/>
      <c r="D664" s="435" t="s">
        <v>684</v>
      </c>
      <c r="E664" s="435" t="s">
        <v>685</v>
      </c>
      <c r="F664" s="435" t="s">
        <v>830</v>
      </c>
      <c r="G664" s="435" t="s">
        <v>2664</v>
      </c>
      <c r="H664" s="435"/>
      <c r="I664" s="437">
        <v>293</v>
      </c>
      <c r="J664" s="437">
        <v>200</v>
      </c>
      <c r="K664" s="437"/>
      <c r="L664" s="437">
        <v>20</v>
      </c>
      <c r="M664" s="437">
        <v>73</v>
      </c>
      <c r="N664" s="495"/>
      <c r="O664" s="437">
        <f t="shared" si="187"/>
        <v>0</v>
      </c>
      <c r="P664" s="437"/>
      <c r="Q664" s="495"/>
      <c r="R664" s="437"/>
      <c r="S664" s="437"/>
      <c r="T664" s="437"/>
      <c r="U664" s="437"/>
      <c r="V664" s="437"/>
      <c r="W664" s="437"/>
      <c r="X664" s="437"/>
      <c r="Y664" s="437"/>
      <c r="Z664" s="437">
        <v>293</v>
      </c>
      <c r="AA664" s="437">
        <v>200</v>
      </c>
      <c r="AB664" s="437"/>
      <c r="AC664" s="437">
        <v>20</v>
      </c>
      <c r="AD664" s="437"/>
      <c r="AE664" s="437">
        <v>73</v>
      </c>
      <c r="AF664" s="437">
        <v>293</v>
      </c>
      <c r="AG664" s="437">
        <v>200</v>
      </c>
      <c r="AH664" s="437"/>
      <c r="AI664" s="437">
        <v>20</v>
      </c>
      <c r="AJ664" s="437"/>
      <c r="AK664" s="437">
        <v>73</v>
      </c>
      <c r="AL664" s="441"/>
      <c r="AM664" s="429"/>
      <c r="AS664" s="331">
        <f t="shared" si="188"/>
        <v>0</v>
      </c>
      <c r="AT664" s="331">
        <f t="shared" si="189"/>
        <v>200</v>
      </c>
      <c r="AU664" s="331">
        <f t="shared" si="190"/>
        <v>0</v>
      </c>
      <c r="AV664" s="331">
        <f t="shared" si="191"/>
        <v>0</v>
      </c>
      <c r="AW664" s="331">
        <f t="shared" si="192"/>
        <v>0</v>
      </c>
    </row>
    <row r="665" spans="1:49" s="365" customFormat="1" ht="30" hidden="1" customHeight="1" outlineLevel="1">
      <c r="A665" s="435"/>
      <c r="B665" s="436" t="s">
        <v>876</v>
      </c>
      <c r="C665" s="436"/>
      <c r="D665" s="435" t="s">
        <v>684</v>
      </c>
      <c r="E665" s="435" t="s">
        <v>685</v>
      </c>
      <c r="F665" s="435" t="s">
        <v>2966</v>
      </c>
      <c r="G665" s="435" t="s">
        <v>2664</v>
      </c>
      <c r="H665" s="435"/>
      <c r="I665" s="437">
        <v>330</v>
      </c>
      <c r="J665" s="437">
        <v>150</v>
      </c>
      <c r="K665" s="437"/>
      <c r="L665" s="437">
        <v>15</v>
      </c>
      <c r="M665" s="437">
        <v>165</v>
      </c>
      <c r="N665" s="495"/>
      <c r="O665" s="437">
        <f t="shared" si="187"/>
        <v>0</v>
      </c>
      <c r="P665" s="437"/>
      <c r="Q665" s="495"/>
      <c r="R665" s="437"/>
      <c r="S665" s="437"/>
      <c r="T665" s="437"/>
      <c r="U665" s="437"/>
      <c r="V665" s="437"/>
      <c r="W665" s="437"/>
      <c r="X665" s="437"/>
      <c r="Y665" s="437"/>
      <c r="Z665" s="437">
        <v>330</v>
      </c>
      <c r="AA665" s="437">
        <v>150</v>
      </c>
      <c r="AB665" s="437"/>
      <c r="AC665" s="437">
        <v>15</v>
      </c>
      <c r="AD665" s="437"/>
      <c r="AE665" s="437">
        <v>165</v>
      </c>
      <c r="AF665" s="437">
        <v>330</v>
      </c>
      <c r="AG665" s="437">
        <v>150</v>
      </c>
      <c r="AH665" s="437"/>
      <c r="AI665" s="437">
        <v>15</v>
      </c>
      <c r="AJ665" s="437"/>
      <c r="AK665" s="437">
        <v>165</v>
      </c>
      <c r="AL665" s="441"/>
      <c r="AM665" s="429"/>
      <c r="AS665" s="331">
        <f t="shared" si="188"/>
        <v>0</v>
      </c>
      <c r="AT665" s="331">
        <f t="shared" si="189"/>
        <v>150</v>
      </c>
      <c r="AU665" s="331">
        <f t="shared" si="190"/>
        <v>0</v>
      </c>
      <c r="AV665" s="331">
        <f t="shared" si="191"/>
        <v>0</v>
      </c>
      <c r="AW665" s="331">
        <f t="shared" si="192"/>
        <v>0</v>
      </c>
    </row>
    <row r="666" spans="1:49" s="365" customFormat="1" ht="30" hidden="1" customHeight="1" outlineLevel="1">
      <c r="A666" s="435"/>
      <c r="B666" s="436" t="s">
        <v>877</v>
      </c>
      <c r="C666" s="436"/>
      <c r="D666" s="435" t="s">
        <v>684</v>
      </c>
      <c r="E666" s="435" t="s">
        <v>685</v>
      </c>
      <c r="F666" s="435" t="s">
        <v>878</v>
      </c>
      <c r="G666" s="435" t="s">
        <v>2664</v>
      </c>
      <c r="H666" s="435"/>
      <c r="I666" s="437">
        <v>428</v>
      </c>
      <c r="J666" s="437">
        <v>350</v>
      </c>
      <c r="K666" s="437"/>
      <c r="L666" s="437">
        <v>35</v>
      </c>
      <c r="M666" s="437">
        <v>43</v>
      </c>
      <c r="N666" s="495"/>
      <c r="O666" s="437">
        <f t="shared" si="187"/>
        <v>0</v>
      </c>
      <c r="P666" s="437"/>
      <c r="Q666" s="495"/>
      <c r="R666" s="437"/>
      <c r="S666" s="437"/>
      <c r="T666" s="437"/>
      <c r="U666" s="437"/>
      <c r="V666" s="437"/>
      <c r="W666" s="437"/>
      <c r="X666" s="437"/>
      <c r="Y666" s="437"/>
      <c r="Z666" s="437">
        <v>428</v>
      </c>
      <c r="AA666" s="437">
        <v>350</v>
      </c>
      <c r="AB666" s="437"/>
      <c r="AC666" s="437">
        <v>35</v>
      </c>
      <c r="AD666" s="437"/>
      <c r="AE666" s="437">
        <v>43</v>
      </c>
      <c r="AF666" s="437">
        <v>428</v>
      </c>
      <c r="AG666" s="437">
        <v>350</v>
      </c>
      <c r="AH666" s="437"/>
      <c r="AI666" s="437">
        <v>35</v>
      </c>
      <c r="AJ666" s="437"/>
      <c r="AK666" s="437">
        <v>43</v>
      </c>
      <c r="AL666" s="441"/>
      <c r="AM666" s="429"/>
      <c r="AS666" s="331">
        <f t="shared" si="188"/>
        <v>0</v>
      </c>
      <c r="AT666" s="331">
        <f t="shared" si="189"/>
        <v>350</v>
      </c>
      <c r="AU666" s="331">
        <f t="shared" si="190"/>
        <v>0</v>
      </c>
      <c r="AV666" s="331">
        <f t="shared" si="191"/>
        <v>0</v>
      </c>
      <c r="AW666" s="331">
        <f t="shared" si="192"/>
        <v>0</v>
      </c>
    </row>
    <row r="667" spans="1:49" s="365" customFormat="1" ht="30" hidden="1" customHeight="1" outlineLevel="1">
      <c r="A667" s="435"/>
      <c r="B667" s="436" t="s">
        <v>879</v>
      </c>
      <c r="C667" s="436"/>
      <c r="D667" s="435" t="s">
        <v>684</v>
      </c>
      <c r="E667" s="435" t="s">
        <v>685</v>
      </c>
      <c r="F667" s="435" t="s">
        <v>880</v>
      </c>
      <c r="G667" s="435" t="s">
        <v>2664</v>
      </c>
      <c r="H667" s="435"/>
      <c r="I667" s="437">
        <v>313</v>
      </c>
      <c r="J667" s="437">
        <v>256</v>
      </c>
      <c r="K667" s="437"/>
      <c r="L667" s="437">
        <v>26</v>
      </c>
      <c r="M667" s="437">
        <v>31</v>
      </c>
      <c r="N667" s="495"/>
      <c r="O667" s="437">
        <f t="shared" si="187"/>
        <v>0</v>
      </c>
      <c r="P667" s="437"/>
      <c r="Q667" s="495"/>
      <c r="R667" s="437"/>
      <c r="S667" s="437"/>
      <c r="T667" s="437"/>
      <c r="U667" s="437"/>
      <c r="V667" s="437"/>
      <c r="W667" s="437"/>
      <c r="X667" s="437"/>
      <c r="Y667" s="437"/>
      <c r="Z667" s="437">
        <v>313</v>
      </c>
      <c r="AA667" s="437">
        <v>256</v>
      </c>
      <c r="AB667" s="437"/>
      <c r="AC667" s="437">
        <v>26</v>
      </c>
      <c r="AD667" s="437"/>
      <c r="AE667" s="437">
        <v>31</v>
      </c>
      <c r="AF667" s="437">
        <v>313</v>
      </c>
      <c r="AG667" s="437">
        <v>256</v>
      </c>
      <c r="AH667" s="437"/>
      <c r="AI667" s="437">
        <v>26</v>
      </c>
      <c r="AJ667" s="437"/>
      <c r="AK667" s="437">
        <v>31</v>
      </c>
      <c r="AL667" s="441"/>
      <c r="AM667" s="429"/>
      <c r="AS667" s="331">
        <f t="shared" si="188"/>
        <v>0</v>
      </c>
      <c r="AT667" s="331">
        <f t="shared" si="189"/>
        <v>256</v>
      </c>
      <c r="AU667" s="331">
        <f t="shared" si="190"/>
        <v>0</v>
      </c>
      <c r="AV667" s="331">
        <f t="shared" si="191"/>
        <v>0</v>
      </c>
      <c r="AW667" s="331">
        <f t="shared" si="192"/>
        <v>0</v>
      </c>
    </row>
    <row r="668" spans="1:49" s="365" customFormat="1" ht="30" hidden="1" customHeight="1" outlineLevel="1">
      <c r="A668" s="435"/>
      <c r="B668" s="436" t="s">
        <v>881</v>
      </c>
      <c r="C668" s="436"/>
      <c r="D668" s="435" t="s">
        <v>800</v>
      </c>
      <c r="E668" s="435" t="s">
        <v>2242</v>
      </c>
      <c r="F668" s="435" t="s">
        <v>882</v>
      </c>
      <c r="G668" s="435" t="s">
        <v>2664</v>
      </c>
      <c r="H668" s="435"/>
      <c r="I668" s="437">
        <v>196</v>
      </c>
      <c r="J668" s="437">
        <v>134</v>
      </c>
      <c r="K668" s="437"/>
      <c r="L668" s="437">
        <v>13</v>
      </c>
      <c r="M668" s="437">
        <v>49</v>
      </c>
      <c r="N668" s="495"/>
      <c r="O668" s="437">
        <f t="shared" si="187"/>
        <v>0</v>
      </c>
      <c r="P668" s="437"/>
      <c r="Q668" s="495"/>
      <c r="R668" s="437"/>
      <c r="S668" s="437"/>
      <c r="T668" s="437"/>
      <c r="U668" s="437"/>
      <c r="V668" s="437"/>
      <c r="W668" s="437"/>
      <c r="X668" s="437"/>
      <c r="Y668" s="437"/>
      <c r="Z668" s="437">
        <v>196</v>
      </c>
      <c r="AA668" s="437">
        <v>134</v>
      </c>
      <c r="AB668" s="437"/>
      <c r="AC668" s="437">
        <v>13</v>
      </c>
      <c r="AD668" s="437"/>
      <c r="AE668" s="437">
        <v>49</v>
      </c>
      <c r="AF668" s="437">
        <v>196</v>
      </c>
      <c r="AG668" s="437">
        <v>134</v>
      </c>
      <c r="AH668" s="437"/>
      <c r="AI668" s="437">
        <v>13</v>
      </c>
      <c r="AJ668" s="437"/>
      <c r="AK668" s="437">
        <v>49</v>
      </c>
      <c r="AL668" s="441"/>
      <c r="AM668" s="429"/>
      <c r="AS668" s="331">
        <f t="shared" si="188"/>
        <v>0</v>
      </c>
      <c r="AT668" s="331">
        <f t="shared" si="189"/>
        <v>134</v>
      </c>
      <c r="AU668" s="331">
        <f t="shared" si="190"/>
        <v>0</v>
      </c>
      <c r="AV668" s="331">
        <f t="shared" si="191"/>
        <v>0</v>
      </c>
      <c r="AW668" s="331">
        <f t="shared" si="192"/>
        <v>0</v>
      </c>
    </row>
    <row r="669" spans="1:49" s="365" customFormat="1" ht="30" hidden="1" customHeight="1" outlineLevel="1">
      <c r="A669" s="435"/>
      <c r="B669" s="436" t="s">
        <v>883</v>
      </c>
      <c r="C669" s="436"/>
      <c r="D669" s="435" t="s">
        <v>800</v>
      </c>
      <c r="E669" s="435" t="s">
        <v>2242</v>
      </c>
      <c r="F669" s="435" t="s">
        <v>884</v>
      </c>
      <c r="G669" s="435" t="s">
        <v>2664</v>
      </c>
      <c r="H669" s="435"/>
      <c r="I669" s="437">
        <v>392</v>
      </c>
      <c r="J669" s="437">
        <v>267</v>
      </c>
      <c r="K669" s="437"/>
      <c r="L669" s="437">
        <v>27</v>
      </c>
      <c r="M669" s="437">
        <v>98</v>
      </c>
      <c r="N669" s="495"/>
      <c r="O669" s="437">
        <f t="shared" si="187"/>
        <v>0</v>
      </c>
      <c r="P669" s="437"/>
      <c r="Q669" s="495"/>
      <c r="R669" s="437"/>
      <c r="S669" s="437"/>
      <c r="T669" s="437"/>
      <c r="U669" s="437"/>
      <c r="V669" s="437"/>
      <c r="W669" s="437"/>
      <c r="X669" s="437"/>
      <c r="Y669" s="437"/>
      <c r="Z669" s="437">
        <v>392</v>
      </c>
      <c r="AA669" s="437">
        <v>267</v>
      </c>
      <c r="AB669" s="437"/>
      <c r="AC669" s="437">
        <v>27</v>
      </c>
      <c r="AD669" s="437"/>
      <c r="AE669" s="437">
        <v>98</v>
      </c>
      <c r="AF669" s="437">
        <v>392</v>
      </c>
      <c r="AG669" s="437">
        <v>267</v>
      </c>
      <c r="AH669" s="437"/>
      <c r="AI669" s="437">
        <v>27</v>
      </c>
      <c r="AJ669" s="437"/>
      <c r="AK669" s="437">
        <v>98</v>
      </c>
      <c r="AL669" s="441"/>
      <c r="AM669" s="429"/>
      <c r="AS669" s="331">
        <f t="shared" si="188"/>
        <v>0</v>
      </c>
      <c r="AT669" s="331">
        <f t="shared" si="189"/>
        <v>267</v>
      </c>
      <c r="AU669" s="331">
        <f t="shared" si="190"/>
        <v>0</v>
      </c>
      <c r="AV669" s="331">
        <f t="shared" si="191"/>
        <v>0</v>
      </c>
      <c r="AW669" s="331">
        <f t="shared" si="192"/>
        <v>0</v>
      </c>
    </row>
    <row r="670" spans="1:49" s="365" customFormat="1" ht="30" hidden="1" customHeight="1" outlineLevel="1">
      <c r="A670" s="435"/>
      <c r="B670" s="436" t="s">
        <v>885</v>
      </c>
      <c r="C670" s="436"/>
      <c r="D670" s="435" t="s">
        <v>800</v>
      </c>
      <c r="E670" s="435" t="s">
        <v>2242</v>
      </c>
      <c r="F670" s="435" t="s">
        <v>816</v>
      </c>
      <c r="G670" s="435" t="s">
        <v>2664</v>
      </c>
      <c r="H670" s="435"/>
      <c r="I670" s="437">
        <v>203</v>
      </c>
      <c r="J670" s="437">
        <v>138</v>
      </c>
      <c r="K670" s="437"/>
      <c r="L670" s="437">
        <v>14</v>
      </c>
      <c r="M670" s="437">
        <v>51</v>
      </c>
      <c r="N670" s="495"/>
      <c r="O670" s="437">
        <f t="shared" si="187"/>
        <v>0</v>
      </c>
      <c r="P670" s="437"/>
      <c r="Q670" s="495"/>
      <c r="R670" s="437"/>
      <c r="S670" s="437"/>
      <c r="T670" s="437"/>
      <c r="U670" s="437"/>
      <c r="V670" s="437"/>
      <c r="W670" s="437"/>
      <c r="X670" s="437"/>
      <c r="Y670" s="437"/>
      <c r="Z670" s="437">
        <v>203</v>
      </c>
      <c r="AA670" s="437">
        <v>138</v>
      </c>
      <c r="AB670" s="437"/>
      <c r="AC670" s="437">
        <v>14</v>
      </c>
      <c r="AD670" s="437"/>
      <c r="AE670" s="437">
        <v>51</v>
      </c>
      <c r="AF670" s="437">
        <v>203</v>
      </c>
      <c r="AG670" s="437">
        <v>138</v>
      </c>
      <c r="AH670" s="437"/>
      <c r="AI670" s="437">
        <v>14</v>
      </c>
      <c r="AJ670" s="437"/>
      <c r="AK670" s="437">
        <v>51</v>
      </c>
      <c r="AL670" s="441"/>
      <c r="AM670" s="429"/>
      <c r="AS670" s="331">
        <f t="shared" si="188"/>
        <v>0</v>
      </c>
      <c r="AT670" s="331">
        <f t="shared" si="189"/>
        <v>138</v>
      </c>
      <c r="AU670" s="331">
        <f t="shared" si="190"/>
        <v>0</v>
      </c>
      <c r="AV670" s="331">
        <f t="shared" si="191"/>
        <v>0</v>
      </c>
      <c r="AW670" s="331">
        <f t="shared" si="192"/>
        <v>0</v>
      </c>
    </row>
    <row r="671" spans="1:49" s="365" customFormat="1" ht="30" hidden="1" customHeight="1" outlineLevel="1">
      <c r="A671" s="435"/>
      <c r="B671" s="436" t="s">
        <v>886</v>
      </c>
      <c r="C671" s="436"/>
      <c r="D671" s="435" t="s">
        <v>800</v>
      </c>
      <c r="E671" s="435" t="s">
        <v>2242</v>
      </c>
      <c r="F671" s="435" t="s">
        <v>884</v>
      </c>
      <c r="G671" s="435" t="s">
        <v>2664</v>
      </c>
      <c r="H671" s="435"/>
      <c r="I671" s="437">
        <v>405</v>
      </c>
      <c r="J671" s="437">
        <v>276</v>
      </c>
      <c r="K671" s="437"/>
      <c r="L671" s="437">
        <v>28</v>
      </c>
      <c r="M671" s="437">
        <v>101</v>
      </c>
      <c r="N671" s="495"/>
      <c r="O671" s="437">
        <f t="shared" si="187"/>
        <v>0</v>
      </c>
      <c r="P671" s="437"/>
      <c r="Q671" s="495"/>
      <c r="R671" s="437"/>
      <c r="S671" s="437"/>
      <c r="T671" s="437"/>
      <c r="U671" s="437"/>
      <c r="V671" s="437"/>
      <c r="W671" s="437"/>
      <c r="X671" s="437"/>
      <c r="Y671" s="437"/>
      <c r="Z671" s="437">
        <v>405</v>
      </c>
      <c r="AA671" s="437">
        <v>276</v>
      </c>
      <c r="AB671" s="437"/>
      <c r="AC671" s="437">
        <v>28</v>
      </c>
      <c r="AD671" s="437"/>
      <c r="AE671" s="437">
        <v>101</v>
      </c>
      <c r="AF671" s="437">
        <v>405</v>
      </c>
      <c r="AG671" s="437">
        <v>276</v>
      </c>
      <c r="AH671" s="437"/>
      <c r="AI671" s="437">
        <v>28</v>
      </c>
      <c r="AJ671" s="437"/>
      <c r="AK671" s="437">
        <v>101</v>
      </c>
      <c r="AL671" s="441"/>
      <c r="AM671" s="429"/>
      <c r="AS671" s="331">
        <f t="shared" si="188"/>
        <v>0</v>
      </c>
      <c r="AT671" s="331">
        <f t="shared" si="189"/>
        <v>276</v>
      </c>
      <c r="AU671" s="331">
        <f t="shared" si="190"/>
        <v>0</v>
      </c>
      <c r="AV671" s="331">
        <f t="shared" si="191"/>
        <v>0</v>
      </c>
      <c r="AW671" s="331">
        <f t="shared" si="192"/>
        <v>0</v>
      </c>
    </row>
    <row r="672" spans="1:49" s="365" customFormat="1" ht="30" customHeight="1" collapsed="1">
      <c r="A672" s="425" t="s">
        <v>1960</v>
      </c>
      <c r="B672" s="426" t="s">
        <v>1969</v>
      </c>
      <c r="C672" s="426"/>
      <c r="D672" s="426"/>
      <c r="E672" s="426"/>
      <c r="F672" s="426"/>
      <c r="G672" s="426"/>
      <c r="H672" s="426"/>
      <c r="I672" s="427">
        <f>I673+I688</f>
        <v>33663.019306999995</v>
      </c>
      <c r="J672" s="427">
        <f>J673+J688</f>
        <v>31218.283999999996</v>
      </c>
      <c r="K672" s="509">
        <f>K673+K688</f>
        <v>0</v>
      </c>
      <c r="L672" s="509">
        <f>L673+L688</f>
        <v>0</v>
      </c>
      <c r="M672" s="427">
        <f>M673+M688</f>
        <v>2444.7393069999998</v>
      </c>
      <c r="N672" s="495"/>
      <c r="O672" s="427">
        <f>O673+O688</f>
        <v>15033</v>
      </c>
      <c r="P672" s="427">
        <f>P673+P688</f>
        <v>13814</v>
      </c>
      <c r="Q672" s="495"/>
      <c r="R672" s="427">
        <f t="shared" ref="R672:AK672" si="193">R673+R688</f>
        <v>0</v>
      </c>
      <c r="S672" s="427">
        <f t="shared" si="193"/>
        <v>1219</v>
      </c>
      <c r="T672" s="427">
        <f t="shared" si="193"/>
        <v>6869.4449999999997</v>
      </c>
      <c r="U672" s="427">
        <f t="shared" si="193"/>
        <v>6869.4449999999997</v>
      </c>
      <c r="V672" s="427">
        <f t="shared" si="193"/>
        <v>0</v>
      </c>
      <c r="W672" s="427">
        <f t="shared" si="193"/>
        <v>6869.4449999999997</v>
      </c>
      <c r="X672" s="427">
        <f t="shared" si="193"/>
        <v>6869.4449999999997</v>
      </c>
      <c r="Y672" s="509">
        <f t="shared" si="193"/>
        <v>0</v>
      </c>
      <c r="Z672" s="427">
        <f t="shared" si="193"/>
        <v>25469.234306999999</v>
      </c>
      <c r="AA672" s="427">
        <f t="shared" si="193"/>
        <v>23024.494999999999</v>
      </c>
      <c r="AB672" s="427">
        <f t="shared" si="193"/>
        <v>0</v>
      </c>
      <c r="AC672" s="427">
        <f t="shared" si="193"/>
        <v>0</v>
      </c>
      <c r="AD672" s="427">
        <f t="shared" si="193"/>
        <v>0</v>
      </c>
      <c r="AE672" s="427">
        <f t="shared" si="193"/>
        <v>2444.7393069999998</v>
      </c>
      <c r="AF672" s="427">
        <f t="shared" si="193"/>
        <v>25468.734307000002</v>
      </c>
      <c r="AG672" s="427">
        <f t="shared" si="193"/>
        <v>23023.995000000003</v>
      </c>
      <c r="AH672" s="392">
        <f t="shared" si="193"/>
        <v>0</v>
      </c>
      <c r="AI672" s="392">
        <f t="shared" si="193"/>
        <v>0</v>
      </c>
      <c r="AJ672" s="427">
        <f t="shared" si="193"/>
        <v>0</v>
      </c>
      <c r="AK672" s="427">
        <f t="shared" si="193"/>
        <v>2444.7393069999998</v>
      </c>
      <c r="AL672" s="444"/>
      <c r="AM672" s="429"/>
      <c r="AS672" s="331">
        <f t="shared" si="188"/>
        <v>1324.8399999999929</v>
      </c>
      <c r="AT672" s="331">
        <f t="shared" si="189"/>
        <v>23023.995000000003</v>
      </c>
      <c r="AU672" s="331">
        <f t="shared" si="190"/>
        <v>0</v>
      </c>
      <c r="AV672" s="331">
        <f t="shared" si="191"/>
        <v>8194.2889999999934</v>
      </c>
      <c r="AW672" s="331">
        <f t="shared" si="192"/>
        <v>8194.2849999999926</v>
      </c>
    </row>
    <row r="673" spans="1:49" s="365" customFormat="1" ht="30" hidden="1" customHeight="1" outlineLevel="1">
      <c r="A673" s="431" t="s">
        <v>1909</v>
      </c>
      <c r="B673" s="431" t="s">
        <v>2328</v>
      </c>
      <c r="C673" s="431"/>
      <c r="D673" s="431"/>
      <c r="E673" s="431"/>
      <c r="F673" s="431"/>
      <c r="G673" s="431"/>
      <c r="H673" s="431"/>
      <c r="I673" s="432">
        <f>I674+I676</f>
        <v>12799.971307</v>
      </c>
      <c r="J673" s="432">
        <f>J674+J676</f>
        <v>11843.880000000001</v>
      </c>
      <c r="K673" s="432">
        <f>K674+K676</f>
        <v>0</v>
      </c>
      <c r="L673" s="432">
        <f>L674+L676</f>
        <v>0</v>
      </c>
      <c r="M673" s="432">
        <f>M674+M676</f>
        <v>956.09130699999992</v>
      </c>
      <c r="N673" s="495"/>
      <c r="O673" s="432">
        <f>O674+O676</f>
        <v>0</v>
      </c>
      <c r="P673" s="432">
        <f>P674+P676</f>
        <v>0</v>
      </c>
      <c r="Q673" s="495"/>
      <c r="R673" s="432">
        <f t="shared" ref="R673:AK673" si="194">R674+R676</f>
        <v>0</v>
      </c>
      <c r="S673" s="432">
        <f t="shared" si="194"/>
        <v>0</v>
      </c>
      <c r="T673" s="432">
        <f t="shared" si="194"/>
        <v>6869.4449999999997</v>
      </c>
      <c r="U673" s="432">
        <f t="shared" si="194"/>
        <v>6869.4449999999997</v>
      </c>
      <c r="V673" s="432">
        <f t="shared" si="194"/>
        <v>0</v>
      </c>
      <c r="W673" s="432">
        <f t="shared" si="194"/>
        <v>6869.4449999999997</v>
      </c>
      <c r="X673" s="432">
        <f t="shared" si="194"/>
        <v>6869.4449999999997</v>
      </c>
      <c r="Y673" s="432">
        <f t="shared" si="194"/>
        <v>0</v>
      </c>
      <c r="Z673" s="432">
        <f t="shared" si="194"/>
        <v>4677.2753069999999</v>
      </c>
      <c r="AA673" s="432">
        <f t="shared" si="194"/>
        <v>3721.1840000000002</v>
      </c>
      <c r="AB673" s="432">
        <f t="shared" si="194"/>
        <v>0</v>
      </c>
      <c r="AC673" s="432">
        <f t="shared" si="194"/>
        <v>0</v>
      </c>
      <c r="AD673" s="432">
        <f t="shared" si="194"/>
        <v>0</v>
      </c>
      <c r="AE673" s="432">
        <f t="shared" si="194"/>
        <v>956.09130699999992</v>
      </c>
      <c r="AF673" s="432">
        <f t="shared" si="194"/>
        <v>4677.2753069999999</v>
      </c>
      <c r="AG673" s="432">
        <f t="shared" si="194"/>
        <v>3721.1840000000002</v>
      </c>
      <c r="AH673" s="432">
        <f t="shared" si="194"/>
        <v>0</v>
      </c>
      <c r="AI673" s="432">
        <f t="shared" si="194"/>
        <v>0</v>
      </c>
      <c r="AJ673" s="432">
        <f t="shared" si="194"/>
        <v>0</v>
      </c>
      <c r="AK673" s="432">
        <f t="shared" si="194"/>
        <v>956.09130699999992</v>
      </c>
      <c r="AL673" s="445"/>
      <c r="AM673" s="429"/>
      <c r="AS673" s="331">
        <f t="shared" si="188"/>
        <v>1253.2510000000002</v>
      </c>
      <c r="AT673" s="331">
        <f t="shared" si="189"/>
        <v>3721.1840000000002</v>
      </c>
      <c r="AU673" s="331">
        <f t="shared" si="190"/>
        <v>0</v>
      </c>
      <c r="AV673" s="331">
        <f t="shared" si="191"/>
        <v>8122.6960000000008</v>
      </c>
      <c r="AW673" s="331">
        <f t="shared" si="192"/>
        <v>8122.6959999999999</v>
      </c>
    </row>
    <row r="674" spans="1:49" s="365" customFormat="1" ht="30" hidden="1" customHeight="1" outlineLevel="1">
      <c r="A674" s="430" t="s">
        <v>3002</v>
      </c>
      <c r="B674" s="431" t="s">
        <v>2329</v>
      </c>
      <c r="C674" s="431"/>
      <c r="D674" s="430"/>
      <c r="E674" s="430"/>
      <c r="F674" s="430"/>
      <c r="G674" s="430"/>
      <c r="H674" s="430"/>
      <c r="I674" s="437"/>
      <c r="J674" s="437"/>
      <c r="K674" s="437"/>
      <c r="L674" s="437"/>
      <c r="M674" s="437"/>
      <c r="N674" s="495"/>
      <c r="O674" s="437"/>
      <c r="P674" s="437"/>
      <c r="Q674" s="495"/>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41"/>
      <c r="AM674" s="429"/>
      <c r="AS674" s="331">
        <f t="shared" si="188"/>
        <v>0</v>
      </c>
      <c r="AT674" s="331">
        <f t="shared" si="189"/>
        <v>0</v>
      </c>
      <c r="AU674" s="331">
        <f t="shared" si="190"/>
        <v>0</v>
      </c>
      <c r="AV674" s="331">
        <f t="shared" si="191"/>
        <v>0</v>
      </c>
      <c r="AW674" s="331">
        <f t="shared" si="192"/>
        <v>0</v>
      </c>
    </row>
    <row r="675" spans="1:49" s="365" customFormat="1" ht="30" hidden="1" customHeight="1" outlineLevel="1">
      <c r="A675" s="446"/>
      <c r="B675" s="447"/>
      <c r="C675" s="447"/>
      <c r="D675" s="446"/>
      <c r="E675" s="446"/>
      <c r="F675" s="446"/>
      <c r="G675" s="446"/>
      <c r="H675" s="446"/>
      <c r="I675" s="437"/>
      <c r="J675" s="437"/>
      <c r="K675" s="437"/>
      <c r="L675" s="437"/>
      <c r="M675" s="437"/>
      <c r="N675" s="495"/>
      <c r="O675" s="437"/>
      <c r="P675" s="437"/>
      <c r="Q675" s="495"/>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41"/>
      <c r="AM675" s="429"/>
      <c r="AS675" s="331">
        <f t="shared" si="188"/>
        <v>0</v>
      </c>
      <c r="AT675" s="331">
        <f t="shared" si="189"/>
        <v>0</v>
      </c>
      <c r="AU675" s="331">
        <f t="shared" si="190"/>
        <v>0</v>
      </c>
      <c r="AV675" s="331">
        <f t="shared" si="191"/>
        <v>0</v>
      </c>
      <c r="AW675" s="331">
        <f t="shared" si="192"/>
        <v>0</v>
      </c>
    </row>
    <row r="676" spans="1:49" s="365" customFormat="1" ht="30" hidden="1" customHeight="1" outlineLevel="1">
      <c r="A676" s="430" t="s">
        <v>1472</v>
      </c>
      <c r="B676" s="431" t="s">
        <v>2342</v>
      </c>
      <c r="C676" s="431"/>
      <c r="D676" s="430"/>
      <c r="E676" s="430"/>
      <c r="F676" s="430"/>
      <c r="G676" s="430"/>
      <c r="H676" s="430"/>
      <c r="I676" s="432">
        <f>I678</f>
        <v>12799.971307</v>
      </c>
      <c r="J676" s="432">
        <f>J678</f>
        <v>11843.880000000001</v>
      </c>
      <c r="K676" s="432">
        <f>K678</f>
        <v>0</v>
      </c>
      <c r="L676" s="432">
        <f>L678</f>
        <v>0</v>
      </c>
      <c r="M676" s="432">
        <f>M678</f>
        <v>956.09130699999992</v>
      </c>
      <c r="N676" s="495"/>
      <c r="O676" s="432">
        <f>O678</f>
        <v>0</v>
      </c>
      <c r="P676" s="432">
        <f>P678</f>
        <v>0</v>
      </c>
      <c r="Q676" s="495"/>
      <c r="R676" s="432">
        <f t="shared" ref="R676:AK676" si="195">R678</f>
        <v>0</v>
      </c>
      <c r="S676" s="432">
        <f t="shared" si="195"/>
        <v>0</v>
      </c>
      <c r="T676" s="432">
        <f t="shared" si="195"/>
        <v>6869.4449999999997</v>
      </c>
      <c r="U676" s="432">
        <f t="shared" si="195"/>
        <v>6869.4449999999997</v>
      </c>
      <c r="V676" s="432">
        <f t="shared" si="195"/>
        <v>0</v>
      </c>
      <c r="W676" s="432">
        <f t="shared" si="195"/>
        <v>6869.4449999999997</v>
      </c>
      <c r="X676" s="432">
        <f t="shared" si="195"/>
        <v>6869.4449999999997</v>
      </c>
      <c r="Y676" s="432">
        <f t="shared" si="195"/>
        <v>0</v>
      </c>
      <c r="Z676" s="432">
        <f t="shared" si="195"/>
        <v>4677.2753069999999</v>
      </c>
      <c r="AA676" s="432">
        <f t="shared" si="195"/>
        <v>3721.1840000000002</v>
      </c>
      <c r="AB676" s="432">
        <f t="shared" si="195"/>
        <v>0</v>
      </c>
      <c r="AC676" s="432">
        <f t="shared" si="195"/>
        <v>0</v>
      </c>
      <c r="AD676" s="432">
        <f t="shared" si="195"/>
        <v>0</v>
      </c>
      <c r="AE676" s="432">
        <f t="shared" si="195"/>
        <v>956.09130699999992</v>
      </c>
      <c r="AF676" s="432">
        <f t="shared" si="195"/>
        <v>4677.2753069999999</v>
      </c>
      <c r="AG676" s="432">
        <f t="shared" si="195"/>
        <v>3721.1840000000002</v>
      </c>
      <c r="AH676" s="432">
        <f t="shared" si="195"/>
        <v>0</v>
      </c>
      <c r="AI676" s="432">
        <f t="shared" si="195"/>
        <v>0</v>
      </c>
      <c r="AJ676" s="432">
        <f t="shared" si="195"/>
        <v>0</v>
      </c>
      <c r="AK676" s="432">
        <f t="shared" si="195"/>
        <v>956.09130699999992</v>
      </c>
      <c r="AL676" s="433"/>
      <c r="AM676" s="429"/>
      <c r="AS676" s="331">
        <f t="shared" si="188"/>
        <v>1253.2510000000002</v>
      </c>
      <c r="AT676" s="331">
        <f t="shared" si="189"/>
        <v>3721.1840000000002</v>
      </c>
      <c r="AU676" s="331">
        <f t="shared" si="190"/>
        <v>0</v>
      </c>
      <c r="AV676" s="331">
        <f t="shared" si="191"/>
        <v>8122.6960000000008</v>
      </c>
      <c r="AW676" s="331">
        <f t="shared" si="192"/>
        <v>8122.6959999999999</v>
      </c>
    </row>
    <row r="677" spans="1:49" s="365" customFormat="1" ht="30" hidden="1" customHeight="1" outlineLevel="1">
      <c r="A677" s="439"/>
      <c r="B677" s="440" t="s">
        <v>1889</v>
      </c>
      <c r="C677" s="440"/>
      <c r="D677" s="439"/>
      <c r="E677" s="439"/>
      <c r="F677" s="439"/>
      <c r="G677" s="439"/>
      <c r="H677" s="439"/>
      <c r="I677" s="437"/>
      <c r="J677" s="437"/>
      <c r="K677" s="437"/>
      <c r="L677" s="437"/>
      <c r="M677" s="437"/>
      <c r="N677" s="495"/>
      <c r="O677" s="437"/>
      <c r="P677" s="437"/>
      <c r="Q677" s="495"/>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8"/>
      <c r="AM677" s="429"/>
      <c r="AS677" s="331">
        <f t="shared" si="188"/>
        <v>0</v>
      </c>
      <c r="AT677" s="331">
        <f t="shared" si="189"/>
        <v>0</v>
      </c>
      <c r="AU677" s="331">
        <f t="shared" si="190"/>
        <v>0</v>
      </c>
      <c r="AV677" s="331">
        <f t="shared" si="191"/>
        <v>0</v>
      </c>
      <c r="AW677" s="331">
        <f t="shared" si="192"/>
        <v>0</v>
      </c>
    </row>
    <row r="678" spans="1:49" s="365" customFormat="1" ht="30" hidden="1" customHeight="1" outlineLevel="1">
      <c r="A678" s="430"/>
      <c r="B678" s="431" t="s">
        <v>1473</v>
      </c>
      <c r="C678" s="431"/>
      <c r="D678" s="430"/>
      <c r="E678" s="430"/>
      <c r="F678" s="430"/>
      <c r="G678" s="430"/>
      <c r="H678" s="430"/>
      <c r="I678" s="432">
        <f>SUM(I679:I687)</f>
        <v>12799.971307</v>
      </c>
      <c r="J678" s="432">
        <f>SUM(J679:J687)</f>
        <v>11843.880000000001</v>
      </c>
      <c r="K678" s="432">
        <f>SUM(K679:K687)</f>
        <v>0</v>
      </c>
      <c r="L678" s="432">
        <f>SUM(L679:L687)</f>
        <v>0</v>
      </c>
      <c r="M678" s="432">
        <f>SUM(M679:M687)</f>
        <v>956.09130699999992</v>
      </c>
      <c r="N678" s="495"/>
      <c r="O678" s="432">
        <f>SUM(O679:O687)</f>
        <v>0</v>
      </c>
      <c r="P678" s="432">
        <f>SUM(P679:P687)</f>
        <v>0</v>
      </c>
      <c r="Q678" s="495"/>
      <c r="R678" s="432">
        <f t="shared" ref="R678:AK678" si="196">SUM(R679:R687)</f>
        <v>0</v>
      </c>
      <c r="S678" s="432">
        <f t="shared" si="196"/>
        <v>0</v>
      </c>
      <c r="T678" s="432">
        <f t="shared" si="196"/>
        <v>6869.4449999999997</v>
      </c>
      <c r="U678" s="432">
        <f t="shared" si="196"/>
        <v>6869.4449999999997</v>
      </c>
      <c r="V678" s="432">
        <f t="shared" si="196"/>
        <v>0</v>
      </c>
      <c r="W678" s="432">
        <f t="shared" si="196"/>
        <v>6869.4449999999997</v>
      </c>
      <c r="X678" s="432">
        <f t="shared" si="196"/>
        <v>6869.4449999999997</v>
      </c>
      <c r="Y678" s="432">
        <f t="shared" si="196"/>
        <v>0</v>
      </c>
      <c r="Z678" s="432">
        <f t="shared" si="196"/>
        <v>4677.2753069999999</v>
      </c>
      <c r="AA678" s="432">
        <f t="shared" si="196"/>
        <v>3721.1840000000002</v>
      </c>
      <c r="AB678" s="432">
        <f t="shared" si="196"/>
        <v>0</v>
      </c>
      <c r="AC678" s="432">
        <f t="shared" si="196"/>
        <v>0</v>
      </c>
      <c r="AD678" s="432">
        <f t="shared" si="196"/>
        <v>0</v>
      </c>
      <c r="AE678" s="432">
        <f t="shared" si="196"/>
        <v>956.09130699999992</v>
      </c>
      <c r="AF678" s="432">
        <f t="shared" si="196"/>
        <v>4677.2753069999999</v>
      </c>
      <c r="AG678" s="432">
        <f t="shared" si="196"/>
        <v>3721.1840000000002</v>
      </c>
      <c r="AH678" s="432">
        <f t="shared" si="196"/>
        <v>0</v>
      </c>
      <c r="AI678" s="432">
        <f t="shared" si="196"/>
        <v>0</v>
      </c>
      <c r="AJ678" s="432">
        <f t="shared" si="196"/>
        <v>0</v>
      </c>
      <c r="AK678" s="432">
        <f t="shared" si="196"/>
        <v>956.09130699999992</v>
      </c>
      <c r="AL678" s="433"/>
      <c r="AM678" s="429"/>
      <c r="AS678" s="331">
        <f t="shared" si="188"/>
        <v>1253.2510000000002</v>
      </c>
      <c r="AT678" s="331">
        <f t="shared" si="189"/>
        <v>3721.1840000000002</v>
      </c>
      <c r="AU678" s="331">
        <f t="shared" si="190"/>
        <v>0</v>
      </c>
      <c r="AV678" s="331">
        <f t="shared" si="191"/>
        <v>8122.6960000000008</v>
      </c>
      <c r="AW678" s="331">
        <f t="shared" si="192"/>
        <v>8122.6959999999999</v>
      </c>
    </row>
    <row r="679" spans="1:49" s="365" customFormat="1" ht="30" hidden="1" customHeight="1" outlineLevel="1">
      <c r="A679" s="435"/>
      <c r="B679" s="436" t="s">
        <v>887</v>
      </c>
      <c r="C679" s="436">
        <v>7498549</v>
      </c>
      <c r="D679" s="435" t="s">
        <v>888</v>
      </c>
      <c r="E679" s="435" t="s">
        <v>2238</v>
      </c>
      <c r="F679" s="448" t="s">
        <v>889</v>
      </c>
      <c r="G679" s="435">
        <v>2015</v>
      </c>
      <c r="H679" s="435" t="s">
        <v>890</v>
      </c>
      <c r="I679" s="437">
        <v>2017.589774</v>
      </c>
      <c r="J679" s="437">
        <v>1699.63</v>
      </c>
      <c r="K679" s="437"/>
      <c r="L679" s="437"/>
      <c r="M679" s="437">
        <v>317.95977399999998</v>
      </c>
      <c r="N679" s="495"/>
      <c r="O679" s="437"/>
      <c r="P679" s="437"/>
      <c r="Q679" s="495"/>
      <c r="R679" s="437"/>
      <c r="S679" s="437"/>
      <c r="T679" s="437">
        <v>1222.7929999999999</v>
      </c>
      <c r="U679" s="437">
        <v>1222.7929999999999</v>
      </c>
      <c r="V679" s="437"/>
      <c r="W679" s="437">
        <v>1222.7929999999999</v>
      </c>
      <c r="X679" s="437">
        <v>1222.7929999999999</v>
      </c>
      <c r="Y679" s="437"/>
      <c r="Z679" s="437">
        <v>441.95977399999998</v>
      </c>
      <c r="AA679" s="437">
        <v>124</v>
      </c>
      <c r="AB679" s="437"/>
      <c r="AC679" s="437"/>
      <c r="AD679" s="437"/>
      <c r="AE679" s="437">
        <v>317.95977399999998</v>
      </c>
      <c r="AF679" s="437">
        <v>441.95977399999998</v>
      </c>
      <c r="AG679" s="437">
        <v>124</v>
      </c>
      <c r="AH679" s="437"/>
      <c r="AI679" s="437"/>
      <c r="AJ679" s="437"/>
      <c r="AK679" s="437">
        <v>317.95977399999998</v>
      </c>
      <c r="AL679" s="438"/>
      <c r="AM679" s="429"/>
      <c r="AS679" s="331">
        <f t="shared" si="188"/>
        <v>352.83700000000016</v>
      </c>
      <c r="AT679" s="331">
        <f t="shared" si="189"/>
        <v>124</v>
      </c>
      <c r="AU679" s="331">
        <f t="shared" si="190"/>
        <v>0</v>
      </c>
      <c r="AV679" s="331">
        <f t="shared" si="191"/>
        <v>1575.63</v>
      </c>
      <c r="AW679" s="331">
        <f t="shared" si="192"/>
        <v>1575.63</v>
      </c>
    </row>
    <row r="680" spans="1:49" s="365" customFormat="1" ht="30" hidden="1" customHeight="1" outlineLevel="1">
      <c r="A680" s="435"/>
      <c r="B680" s="436" t="s">
        <v>891</v>
      </c>
      <c r="C680" s="436" t="s">
        <v>892</v>
      </c>
      <c r="D680" s="435" t="s">
        <v>893</v>
      </c>
      <c r="E680" s="435" t="s">
        <v>894</v>
      </c>
      <c r="F680" s="448" t="s">
        <v>895</v>
      </c>
      <c r="G680" s="435">
        <v>2015</v>
      </c>
      <c r="H680" s="435" t="s">
        <v>896</v>
      </c>
      <c r="I680" s="437">
        <v>2613</v>
      </c>
      <c r="J680" s="437">
        <v>2247</v>
      </c>
      <c r="K680" s="437"/>
      <c r="L680" s="437"/>
      <c r="M680" s="437">
        <v>366</v>
      </c>
      <c r="N680" s="495"/>
      <c r="O680" s="437"/>
      <c r="P680" s="437"/>
      <c r="Q680" s="495"/>
      <c r="R680" s="437"/>
      <c r="S680" s="437"/>
      <c r="T680" s="437">
        <v>964.94700000000012</v>
      </c>
      <c r="U680" s="437">
        <v>964.94700000000012</v>
      </c>
      <c r="V680" s="437"/>
      <c r="W680" s="437">
        <v>964.94700000000012</v>
      </c>
      <c r="X680" s="437">
        <v>964.94700000000012</v>
      </c>
      <c r="Y680" s="437"/>
      <c r="Z680" s="437">
        <v>1273.23</v>
      </c>
      <c r="AA680" s="437">
        <v>907.23</v>
      </c>
      <c r="AB680" s="437"/>
      <c r="AC680" s="437"/>
      <c r="AD680" s="437"/>
      <c r="AE680" s="437">
        <v>366</v>
      </c>
      <c r="AF680" s="437">
        <v>1273.23</v>
      </c>
      <c r="AG680" s="437">
        <v>907.23</v>
      </c>
      <c r="AH680" s="437"/>
      <c r="AI680" s="437"/>
      <c r="AJ680" s="437"/>
      <c r="AK680" s="437">
        <v>366</v>
      </c>
      <c r="AL680" s="438"/>
      <c r="AM680" s="429"/>
      <c r="AS680" s="331">
        <f t="shared" si="188"/>
        <v>374.82299999999987</v>
      </c>
      <c r="AT680" s="331">
        <f t="shared" si="189"/>
        <v>907.23</v>
      </c>
      <c r="AU680" s="331">
        <f t="shared" si="190"/>
        <v>0</v>
      </c>
      <c r="AV680" s="331">
        <f t="shared" si="191"/>
        <v>1339.77</v>
      </c>
      <c r="AW680" s="331">
        <f t="shared" si="192"/>
        <v>1339.77</v>
      </c>
    </row>
    <row r="681" spans="1:49" s="365" customFormat="1" ht="30" hidden="1" customHeight="1" outlineLevel="1">
      <c r="A681" s="435"/>
      <c r="B681" s="436" t="s">
        <v>897</v>
      </c>
      <c r="C681" s="436">
        <v>7536791</v>
      </c>
      <c r="D681" s="435" t="s">
        <v>898</v>
      </c>
      <c r="E681" s="435" t="s">
        <v>899</v>
      </c>
      <c r="F681" s="448" t="s">
        <v>900</v>
      </c>
      <c r="G681" s="435">
        <v>2015</v>
      </c>
      <c r="H681" s="435" t="s">
        <v>901</v>
      </c>
      <c r="I681" s="437">
        <v>704.06299999999999</v>
      </c>
      <c r="J681" s="437">
        <v>704.06299999999999</v>
      </c>
      <c r="K681" s="437"/>
      <c r="L681" s="437"/>
      <c r="M681" s="437">
        <v>0</v>
      </c>
      <c r="N681" s="495"/>
      <c r="O681" s="437"/>
      <c r="P681" s="437"/>
      <c r="Q681" s="495"/>
      <c r="R681" s="437"/>
      <c r="S681" s="437"/>
      <c r="T681" s="437">
        <v>541.70500000000004</v>
      </c>
      <c r="U681" s="437">
        <v>541.70500000000004</v>
      </c>
      <c r="V681" s="437"/>
      <c r="W681" s="437">
        <v>541.70500000000004</v>
      </c>
      <c r="X681" s="437">
        <v>541.70500000000004</v>
      </c>
      <c r="Y681" s="437"/>
      <c r="Z681" s="437">
        <v>158.529</v>
      </c>
      <c r="AA681" s="437">
        <v>158.529</v>
      </c>
      <c r="AB681" s="437"/>
      <c r="AC681" s="437"/>
      <c r="AD681" s="437"/>
      <c r="AE681" s="437">
        <v>0</v>
      </c>
      <c r="AF681" s="437">
        <v>158.529</v>
      </c>
      <c r="AG681" s="437">
        <v>158.529</v>
      </c>
      <c r="AH681" s="437"/>
      <c r="AI681" s="437"/>
      <c r="AJ681" s="437"/>
      <c r="AK681" s="437">
        <v>0</v>
      </c>
      <c r="AL681" s="438"/>
      <c r="AM681" s="429"/>
      <c r="AS681" s="331">
        <f t="shared" si="188"/>
        <v>3.8289999999999509</v>
      </c>
      <c r="AT681" s="331">
        <f t="shared" si="189"/>
        <v>158.529</v>
      </c>
      <c r="AU681" s="331">
        <f t="shared" si="190"/>
        <v>0</v>
      </c>
      <c r="AV681" s="331">
        <f t="shared" si="191"/>
        <v>545.53399999999999</v>
      </c>
      <c r="AW681" s="331">
        <f t="shared" si="192"/>
        <v>545.53399999999999</v>
      </c>
    </row>
    <row r="682" spans="1:49" s="365" customFormat="1" ht="30" hidden="1" customHeight="1" outlineLevel="1">
      <c r="A682" s="435"/>
      <c r="B682" s="436" t="s">
        <v>902</v>
      </c>
      <c r="C682" s="436">
        <v>7510612</v>
      </c>
      <c r="D682" s="435" t="s">
        <v>898</v>
      </c>
      <c r="E682" s="435" t="s">
        <v>899</v>
      </c>
      <c r="F682" s="448" t="s">
        <v>903</v>
      </c>
      <c r="G682" s="435">
        <v>2015</v>
      </c>
      <c r="H682" s="435" t="s">
        <v>904</v>
      </c>
      <c r="I682" s="437">
        <v>570.08399999999995</v>
      </c>
      <c r="J682" s="437">
        <v>483.80099999999999</v>
      </c>
      <c r="K682" s="437"/>
      <c r="L682" s="437"/>
      <c r="M682" s="437">
        <v>86.283000000000001</v>
      </c>
      <c r="N682" s="495"/>
      <c r="O682" s="437"/>
      <c r="P682" s="437"/>
      <c r="Q682" s="495"/>
      <c r="R682" s="437"/>
      <c r="S682" s="437"/>
      <c r="T682" s="437">
        <v>379</v>
      </c>
      <c r="U682" s="437">
        <v>379</v>
      </c>
      <c r="V682" s="437"/>
      <c r="W682" s="437">
        <v>379</v>
      </c>
      <c r="X682" s="437">
        <v>379</v>
      </c>
      <c r="Y682" s="437"/>
      <c r="Z682" s="437">
        <v>138.28300000000002</v>
      </c>
      <c r="AA682" s="437">
        <v>52</v>
      </c>
      <c r="AB682" s="437"/>
      <c r="AC682" s="437"/>
      <c r="AD682" s="437"/>
      <c r="AE682" s="437">
        <v>86.283000000000001</v>
      </c>
      <c r="AF682" s="437">
        <v>138.28300000000002</v>
      </c>
      <c r="AG682" s="437">
        <v>52</v>
      </c>
      <c r="AH682" s="437"/>
      <c r="AI682" s="437"/>
      <c r="AJ682" s="437"/>
      <c r="AK682" s="437">
        <v>86.283000000000001</v>
      </c>
      <c r="AL682" s="438"/>
      <c r="AM682" s="429"/>
      <c r="AS682" s="331">
        <f t="shared" si="188"/>
        <v>52.800999999999931</v>
      </c>
      <c r="AT682" s="331">
        <f t="shared" si="189"/>
        <v>52.000000000000014</v>
      </c>
      <c r="AU682" s="331">
        <f t="shared" si="190"/>
        <v>0</v>
      </c>
      <c r="AV682" s="331">
        <f t="shared" si="191"/>
        <v>431.80099999999999</v>
      </c>
      <c r="AW682" s="331">
        <f t="shared" si="192"/>
        <v>431.80099999999993</v>
      </c>
    </row>
    <row r="683" spans="1:49" s="365" customFormat="1" ht="30" hidden="1" customHeight="1" outlineLevel="1">
      <c r="A683" s="435"/>
      <c r="B683" s="436" t="s">
        <v>905</v>
      </c>
      <c r="C683" s="436" t="s">
        <v>906</v>
      </c>
      <c r="D683" s="435" t="s">
        <v>907</v>
      </c>
      <c r="E683" s="435" t="s">
        <v>908</v>
      </c>
      <c r="F683" s="448" t="s">
        <v>909</v>
      </c>
      <c r="G683" s="435">
        <v>2015</v>
      </c>
      <c r="H683" s="435" t="s">
        <v>910</v>
      </c>
      <c r="I683" s="437">
        <v>973.78800000000001</v>
      </c>
      <c r="J683" s="437">
        <v>973.78800000000001</v>
      </c>
      <c r="K683" s="437"/>
      <c r="L683" s="437"/>
      <c r="M683" s="437">
        <v>0</v>
      </c>
      <c r="N683" s="495"/>
      <c r="O683" s="437"/>
      <c r="P683" s="437"/>
      <c r="Q683" s="495"/>
      <c r="R683" s="437"/>
      <c r="S683" s="437"/>
      <c r="T683" s="437">
        <v>705</v>
      </c>
      <c r="U683" s="437">
        <v>705</v>
      </c>
      <c r="V683" s="437"/>
      <c r="W683" s="437">
        <v>705</v>
      </c>
      <c r="X683" s="437">
        <v>705</v>
      </c>
      <c r="Y683" s="437"/>
      <c r="Z683" s="437">
        <v>152.6</v>
      </c>
      <c r="AA683" s="437">
        <v>152.6</v>
      </c>
      <c r="AB683" s="437"/>
      <c r="AC683" s="437"/>
      <c r="AD683" s="437"/>
      <c r="AE683" s="437">
        <v>0</v>
      </c>
      <c r="AF683" s="437">
        <v>152.6</v>
      </c>
      <c r="AG683" s="437">
        <v>152.6</v>
      </c>
      <c r="AH683" s="437"/>
      <c r="AI683" s="437"/>
      <c r="AJ683" s="437"/>
      <c r="AK683" s="437">
        <v>0</v>
      </c>
      <c r="AL683" s="438"/>
      <c r="AM683" s="429"/>
      <c r="AS683" s="331">
        <f t="shared" si="188"/>
        <v>116.18800000000002</v>
      </c>
      <c r="AT683" s="331">
        <f t="shared" si="189"/>
        <v>152.6</v>
      </c>
      <c r="AU683" s="331">
        <f t="shared" si="190"/>
        <v>0</v>
      </c>
      <c r="AV683" s="331">
        <f t="shared" si="191"/>
        <v>821.18799999999999</v>
      </c>
      <c r="AW683" s="331">
        <f t="shared" si="192"/>
        <v>821.18799999999999</v>
      </c>
    </row>
    <row r="684" spans="1:49" s="365" customFormat="1" ht="30" hidden="1" customHeight="1" outlineLevel="1">
      <c r="A684" s="435"/>
      <c r="B684" s="436" t="s">
        <v>911</v>
      </c>
      <c r="C684" s="436">
        <v>7544761</v>
      </c>
      <c r="D684" s="435" t="s">
        <v>912</v>
      </c>
      <c r="E684" s="435" t="s">
        <v>913</v>
      </c>
      <c r="F684" s="448" t="s">
        <v>914</v>
      </c>
      <c r="G684" s="435">
        <v>2015</v>
      </c>
      <c r="H684" s="435" t="s">
        <v>915</v>
      </c>
      <c r="I684" s="437">
        <v>2662</v>
      </c>
      <c r="J684" s="437">
        <v>2662</v>
      </c>
      <c r="K684" s="437"/>
      <c r="L684" s="437"/>
      <c r="M684" s="437">
        <v>0</v>
      </c>
      <c r="N684" s="495"/>
      <c r="O684" s="437"/>
      <c r="P684" s="437"/>
      <c r="Q684" s="495"/>
      <c r="R684" s="437"/>
      <c r="S684" s="437"/>
      <c r="T684" s="437">
        <v>963</v>
      </c>
      <c r="U684" s="437">
        <v>963</v>
      </c>
      <c r="V684" s="437"/>
      <c r="W684" s="437">
        <v>963</v>
      </c>
      <c r="X684" s="437">
        <v>963</v>
      </c>
      <c r="Y684" s="437"/>
      <c r="Z684" s="437">
        <v>1698.5250000000001</v>
      </c>
      <c r="AA684" s="437">
        <v>1698.5250000000001</v>
      </c>
      <c r="AB684" s="437"/>
      <c r="AC684" s="437"/>
      <c r="AD684" s="437"/>
      <c r="AE684" s="437">
        <v>0</v>
      </c>
      <c r="AF684" s="437">
        <v>1698.5250000000001</v>
      </c>
      <c r="AG684" s="437">
        <v>1698.5250000000001</v>
      </c>
      <c r="AH684" s="437"/>
      <c r="AI684" s="437"/>
      <c r="AJ684" s="437"/>
      <c r="AK684" s="437">
        <v>0</v>
      </c>
      <c r="AL684" s="438"/>
      <c r="AM684" s="429"/>
      <c r="AS684" s="331">
        <f t="shared" si="188"/>
        <v>0.47499999999990905</v>
      </c>
      <c r="AT684" s="331">
        <f t="shared" si="189"/>
        <v>1698.5250000000001</v>
      </c>
      <c r="AU684" s="331">
        <f t="shared" si="190"/>
        <v>0</v>
      </c>
      <c r="AV684" s="331">
        <f t="shared" si="191"/>
        <v>963.47499999999991</v>
      </c>
      <c r="AW684" s="331">
        <f t="shared" si="192"/>
        <v>963.47499999999991</v>
      </c>
    </row>
    <row r="685" spans="1:49" s="365" customFormat="1" ht="30" hidden="1" customHeight="1" outlineLevel="1">
      <c r="A685" s="435"/>
      <c r="B685" s="436" t="s">
        <v>916</v>
      </c>
      <c r="C685" s="436">
        <v>7495043</v>
      </c>
      <c r="D685" s="435" t="s">
        <v>912</v>
      </c>
      <c r="E685" s="435" t="s">
        <v>913</v>
      </c>
      <c r="F685" s="448" t="s">
        <v>917</v>
      </c>
      <c r="G685" s="435">
        <v>2015</v>
      </c>
      <c r="H685" s="435" t="s">
        <v>918</v>
      </c>
      <c r="I685" s="437">
        <v>1451.7485330000002</v>
      </c>
      <c r="J685" s="437">
        <v>1265.9000000000001</v>
      </c>
      <c r="K685" s="437"/>
      <c r="L685" s="437"/>
      <c r="M685" s="437">
        <v>185.848533</v>
      </c>
      <c r="N685" s="495"/>
      <c r="O685" s="437"/>
      <c r="P685" s="437"/>
      <c r="Q685" s="495"/>
      <c r="R685" s="437"/>
      <c r="S685" s="437"/>
      <c r="T685" s="437">
        <v>940</v>
      </c>
      <c r="U685" s="437">
        <v>940</v>
      </c>
      <c r="V685" s="437"/>
      <c r="W685" s="437">
        <v>940</v>
      </c>
      <c r="X685" s="437">
        <v>940</v>
      </c>
      <c r="Y685" s="437"/>
      <c r="Z685" s="437">
        <v>348.84853299999997</v>
      </c>
      <c r="AA685" s="437">
        <v>163</v>
      </c>
      <c r="AB685" s="437"/>
      <c r="AC685" s="437"/>
      <c r="AD685" s="437"/>
      <c r="AE685" s="437">
        <v>185.848533</v>
      </c>
      <c r="AF685" s="437">
        <v>348.84853299999997</v>
      </c>
      <c r="AG685" s="437">
        <v>163</v>
      </c>
      <c r="AH685" s="437"/>
      <c r="AI685" s="437"/>
      <c r="AJ685" s="437"/>
      <c r="AK685" s="437">
        <v>185.848533</v>
      </c>
      <c r="AL685" s="438"/>
      <c r="AM685" s="429"/>
      <c r="AS685" s="331">
        <f t="shared" si="188"/>
        <v>162.9000000000002</v>
      </c>
      <c r="AT685" s="331">
        <f t="shared" si="189"/>
        <v>162.99999999999997</v>
      </c>
      <c r="AU685" s="331">
        <f t="shared" si="190"/>
        <v>0</v>
      </c>
      <c r="AV685" s="331">
        <f t="shared" si="191"/>
        <v>1102.9000000000001</v>
      </c>
      <c r="AW685" s="331">
        <f t="shared" si="192"/>
        <v>1102.9000000000001</v>
      </c>
    </row>
    <row r="686" spans="1:49" s="365" customFormat="1" ht="30" hidden="1" customHeight="1" outlineLevel="1">
      <c r="A686" s="435"/>
      <c r="B686" s="436" t="s">
        <v>919</v>
      </c>
      <c r="C686" s="436">
        <v>7537582</v>
      </c>
      <c r="D686" s="435" t="s">
        <v>920</v>
      </c>
      <c r="E686" s="435" t="s">
        <v>921</v>
      </c>
      <c r="F686" s="435" t="s">
        <v>922</v>
      </c>
      <c r="G686" s="435">
        <v>2015</v>
      </c>
      <c r="H686" s="435" t="s">
        <v>923</v>
      </c>
      <c r="I686" s="437">
        <v>904.88800000000003</v>
      </c>
      <c r="J686" s="437">
        <v>904.88800000000003</v>
      </c>
      <c r="K686" s="437"/>
      <c r="L686" s="437"/>
      <c r="M686" s="437">
        <v>0</v>
      </c>
      <c r="N686" s="495"/>
      <c r="O686" s="437"/>
      <c r="P686" s="437"/>
      <c r="Q686" s="495"/>
      <c r="R686" s="437"/>
      <c r="S686" s="437"/>
      <c r="T686" s="437">
        <v>707</v>
      </c>
      <c r="U686" s="437">
        <v>707</v>
      </c>
      <c r="V686" s="437"/>
      <c r="W686" s="437">
        <v>707</v>
      </c>
      <c r="X686" s="437">
        <v>707</v>
      </c>
      <c r="Y686" s="437"/>
      <c r="Z686" s="437">
        <v>103.3</v>
      </c>
      <c r="AA686" s="437">
        <v>103.3</v>
      </c>
      <c r="AB686" s="437"/>
      <c r="AC686" s="437"/>
      <c r="AD686" s="437"/>
      <c r="AE686" s="437">
        <v>0</v>
      </c>
      <c r="AF686" s="437">
        <v>103.3</v>
      </c>
      <c r="AG686" s="437">
        <v>103.3</v>
      </c>
      <c r="AH686" s="437"/>
      <c r="AI686" s="437"/>
      <c r="AJ686" s="437"/>
      <c r="AK686" s="437">
        <v>0</v>
      </c>
      <c r="AL686" s="438"/>
      <c r="AM686" s="429"/>
      <c r="AS686" s="331">
        <f t="shared" si="188"/>
        <v>94.588000000000036</v>
      </c>
      <c r="AT686" s="331">
        <f t="shared" si="189"/>
        <v>103.3</v>
      </c>
      <c r="AU686" s="331">
        <f t="shared" si="190"/>
        <v>0</v>
      </c>
      <c r="AV686" s="331">
        <f t="shared" si="191"/>
        <v>801.58800000000008</v>
      </c>
      <c r="AW686" s="331">
        <f t="shared" si="192"/>
        <v>801.58800000000008</v>
      </c>
    </row>
    <row r="687" spans="1:49" s="365" customFormat="1" ht="30" hidden="1" customHeight="1" outlineLevel="1">
      <c r="A687" s="435"/>
      <c r="B687" s="436" t="s">
        <v>924</v>
      </c>
      <c r="C687" s="436">
        <v>7536729</v>
      </c>
      <c r="D687" s="435" t="s">
        <v>925</v>
      </c>
      <c r="E687" s="435" t="s">
        <v>2237</v>
      </c>
      <c r="F687" s="435" t="s">
        <v>926</v>
      </c>
      <c r="G687" s="435">
        <v>2015</v>
      </c>
      <c r="H687" s="435" t="s">
        <v>927</v>
      </c>
      <c r="I687" s="437">
        <v>902.81</v>
      </c>
      <c r="J687" s="437">
        <v>902.81</v>
      </c>
      <c r="K687" s="437"/>
      <c r="L687" s="437"/>
      <c r="M687" s="437">
        <v>0</v>
      </c>
      <c r="N687" s="495"/>
      <c r="O687" s="437"/>
      <c r="P687" s="437"/>
      <c r="Q687" s="495"/>
      <c r="R687" s="437"/>
      <c r="S687" s="437"/>
      <c r="T687" s="437">
        <v>446</v>
      </c>
      <c r="U687" s="437">
        <v>446</v>
      </c>
      <c r="V687" s="437"/>
      <c r="W687" s="437">
        <v>446</v>
      </c>
      <c r="X687" s="437">
        <v>446</v>
      </c>
      <c r="Y687" s="437"/>
      <c r="Z687" s="437">
        <v>362</v>
      </c>
      <c r="AA687" s="437">
        <v>362</v>
      </c>
      <c r="AB687" s="437"/>
      <c r="AC687" s="437"/>
      <c r="AD687" s="437"/>
      <c r="AE687" s="437">
        <v>0</v>
      </c>
      <c r="AF687" s="437">
        <v>362</v>
      </c>
      <c r="AG687" s="437">
        <v>362</v>
      </c>
      <c r="AH687" s="437"/>
      <c r="AI687" s="437"/>
      <c r="AJ687" s="437"/>
      <c r="AK687" s="437">
        <v>0</v>
      </c>
      <c r="AL687" s="438"/>
      <c r="AM687" s="429"/>
      <c r="AS687" s="331">
        <f t="shared" si="188"/>
        <v>94.809999999999945</v>
      </c>
      <c r="AT687" s="331">
        <f t="shared" si="189"/>
        <v>362</v>
      </c>
      <c r="AU687" s="331">
        <f t="shared" si="190"/>
        <v>0</v>
      </c>
      <c r="AV687" s="331">
        <f t="shared" si="191"/>
        <v>540.80999999999995</v>
      </c>
      <c r="AW687" s="331">
        <f t="shared" si="192"/>
        <v>540.80999999999995</v>
      </c>
    </row>
    <row r="688" spans="1:49" s="365" customFormat="1" ht="30" hidden="1" customHeight="1" outlineLevel="1">
      <c r="A688" s="430" t="s">
        <v>1923</v>
      </c>
      <c r="B688" s="431" t="s">
        <v>2361</v>
      </c>
      <c r="C688" s="431"/>
      <c r="D688" s="430"/>
      <c r="E688" s="430"/>
      <c r="F688" s="430"/>
      <c r="G688" s="430"/>
      <c r="H688" s="430"/>
      <c r="I688" s="432">
        <f>I689</f>
        <v>20863.047999999999</v>
      </c>
      <c r="J688" s="432">
        <f>J689</f>
        <v>19374.403999999995</v>
      </c>
      <c r="K688" s="432">
        <f>K689</f>
        <v>0</v>
      </c>
      <c r="L688" s="432">
        <f>L689</f>
        <v>0</v>
      </c>
      <c r="M688" s="432">
        <f>M689</f>
        <v>1488.6479999999999</v>
      </c>
      <c r="N688" s="495"/>
      <c r="O688" s="432">
        <f>O689</f>
        <v>15033</v>
      </c>
      <c r="P688" s="432">
        <f>P689</f>
        <v>13814</v>
      </c>
      <c r="Q688" s="495"/>
      <c r="R688" s="432">
        <f t="shared" ref="R688:AK688" si="197">R689</f>
        <v>0</v>
      </c>
      <c r="S688" s="432">
        <f t="shared" si="197"/>
        <v>1219</v>
      </c>
      <c r="T688" s="432">
        <f t="shared" si="197"/>
        <v>0</v>
      </c>
      <c r="U688" s="432">
        <f t="shared" si="197"/>
        <v>0</v>
      </c>
      <c r="V688" s="432">
        <f t="shared" si="197"/>
        <v>0</v>
      </c>
      <c r="W688" s="432">
        <f t="shared" si="197"/>
        <v>0</v>
      </c>
      <c r="X688" s="432">
        <f t="shared" si="197"/>
        <v>0</v>
      </c>
      <c r="Y688" s="432">
        <f t="shared" si="197"/>
        <v>0</v>
      </c>
      <c r="Z688" s="432">
        <f t="shared" si="197"/>
        <v>20791.958999999999</v>
      </c>
      <c r="AA688" s="432">
        <f t="shared" si="197"/>
        <v>19303.310999999998</v>
      </c>
      <c r="AB688" s="432">
        <f t="shared" si="197"/>
        <v>0</v>
      </c>
      <c r="AC688" s="432">
        <f t="shared" si="197"/>
        <v>0</v>
      </c>
      <c r="AD688" s="432">
        <f t="shared" si="197"/>
        <v>0</v>
      </c>
      <c r="AE688" s="432">
        <f t="shared" si="197"/>
        <v>1488.6479999999999</v>
      </c>
      <c r="AF688" s="432">
        <f t="shared" si="197"/>
        <v>20791.459000000003</v>
      </c>
      <c r="AG688" s="432">
        <f t="shared" si="197"/>
        <v>19302.811000000002</v>
      </c>
      <c r="AH688" s="432">
        <f t="shared" si="197"/>
        <v>0</v>
      </c>
      <c r="AI688" s="432">
        <f t="shared" si="197"/>
        <v>0</v>
      </c>
      <c r="AJ688" s="432">
        <f t="shared" si="197"/>
        <v>0</v>
      </c>
      <c r="AK688" s="432">
        <f t="shared" si="197"/>
        <v>1488.6479999999999</v>
      </c>
      <c r="AL688" s="433"/>
      <c r="AM688" s="429"/>
      <c r="AS688" s="331">
        <f t="shared" si="188"/>
        <v>71.588999999996304</v>
      </c>
      <c r="AT688" s="331">
        <f t="shared" si="189"/>
        <v>19302.811000000002</v>
      </c>
      <c r="AU688" s="331">
        <f t="shared" si="190"/>
        <v>0</v>
      </c>
      <c r="AV688" s="331">
        <f t="shared" si="191"/>
        <v>71.592999999993481</v>
      </c>
      <c r="AW688" s="331">
        <f t="shared" si="192"/>
        <v>71.588999999996304</v>
      </c>
    </row>
    <row r="689" spans="1:49" s="365" customFormat="1" ht="30" hidden="1" customHeight="1" outlineLevel="1">
      <c r="A689" s="430"/>
      <c r="B689" s="431" t="s">
        <v>1493</v>
      </c>
      <c r="C689" s="431"/>
      <c r="D689" s="430"/>
      <c r="E689" s="430"/>
      <c r="F689" s="430"/>
      <c r="G689" s="430"/>
      <c r="H689" s="430"/>
      <c r="I689" s="432">
        <f>SUM(I690:I711)</f>
        <v>20863.047999999999</v>
      </c>
      <c r="J689" s="432">
        <f>SUM(J690:J711)</f>
        <v>19374.403999999995</v>
      </c>
      <c r="K689" s="432">
        <f>SUM(K690:K711)</f>
        <v>0</v>
      </c>
      <c r="L689" s="432">
        <f>SUM(L690:L711)</f>
        <v>0</v>
      </c>
      <c r="M689" s="432">
        <f>SUM(M690:M711)</f>
        <v>1488.6479999999999</v>
      </c>
      <c r="N689" s="495"/>
      <c r="O689" s="432">
        <f>SUM(O690:O711)</f>
        <v>15033</v>
      </c>
      <c r="P689" s="432">
        <f>SUM(P690:P711)</f>
        <v>13814</v>
      </c>
      <c r="Q689" s="495"/>
      <c r="R689" s="432">
        <f t="shared" ref="R689:AK689" si="198">SUM(R690:R711)</f>
        <v>0</v>
      </c>
      <c r="S689" s="432">
        <f t="shared" si="198"/>
        <v>1219</v>
      </c>
      <c r="T689" s="432">
        <f t="shared" si="198"/>
        <v>0</v>
      </c>
      <c r="U689" s="432">
        <f t="shared" si="198"/>
        <v>0</v>
      </c>
      <c r="V689" s="432">
        <f t="shared" si="198"/>
        <v>0</v>
      </c>
      <c r="W689" s="432">
        <f t="shared" si="198"/>
        <v>0</v>
      </c>
      <c r="X689" s="432">
        <f t="shared" si="198"/>
        <v>0</v>
      </c>
      <c r="Y689" s="432">
        <f t="shared" si="198"/>
        <v>0</v>
      </c>
      <c r="Z689" s="432">
        <f t="shared" si="198"/>
        <v>20791.958999999999</v>
      </c>
      <c r="AA689" s="432">
        <f t="shared" si="198"/>
        <v>19303.310999999998</v>
      </c>
      <c r="AB689" s="432">
        <f t="shared" si="198"/>
        <v>0</v>
      </c>
      <c r="AC689" s="432">
        <f t="shared" si="198"/>
        <v>0</v>
      </c>
      <c r="AD689" s="432">
        <f t="shared" si="198"/>
        <v>0</v>
      </c>
      <c r="AE689" s="432">
        <f t="shared" si="198"/>
        <v>1488.6479999999999</v>
      </c>
      <c r="AF689" s="432">
        <f t="shared" si="198"/>
        <v>20791.459000000003</v>
      </c>
      <c r="AG689" s="432">
        <f t="shared" si="198"/>
        <v>19302.811000000002</v>
      </c>
      <c r="AH689" s="432">
        <f t="shared" si="198"/>
        <v>0</v>
      </c>
      <c r="AI689" s="432">
        <f t="shared" si="198"/>
        <v>0</v>
      </c>
      <c r="AJ689" s="432">
        <f t="shared" si="198"/>
        <v>0</v>
      </c>
      <c r="AK689" s="432">
        <f t="shared" si="198"/>
        <v>1488.6479999999999</v>
      </c>
      <c r="AL689" s="433"/>
      <c r="AM689" s="429"/>
      <c r="AS689" s="331">
        <f t="shared" si="188"/>
        <v>71.588999999996304</v>
      </c>
      <c r="AT689" s="331">
        <f t="shared" si="189"/>
        <v>19302.811000000002</v>
      </c>
      <c r="AU689" s="331">
        <f t="shared" si="190"/>
        <v>0</v>
      </c>
      <c r="AV689" s="331">
        <f t="shared" si="191"/>
        <v>71.592999999993481</v>
      </c>
      <c r="AW689" s="331">
        <f t="shared" si="192"/>
        <v>71.588999999996304</v>
      </c>
    </row>
    <row r="690" spans="1:49" s="365" customFormat="1" ht="30" hidden="1" customHeight="1" outlineLevel="1">
      <c r="A690" s="435"/>
      <c r="B690" s="436" t="s">
        <v>928</v>
      </c>
      <c r="C690" s="436">
        <v>7606229</v>
      </c>
      <c r="D690" s="435" t="s">
        <v>929</v>
      </c>
      <c r="E690" s="435" t="s">
        <v>930</v>
      </c>
      <c r="F690" s="435" t="s">
        <v>931</v>
      </c>
      <c r="G690" s="435" t="s">
        <v>2378</v>
      </c>
      <c r="H690" s="435" t="s">
        <v>932</v>
      </c>
      <c r="I690" s="437">
        <v>1200</v>
      </c>
      <c r="J690" s="437">
        <v>1200</v>
      </c>
      <c r="K690" s="437"/>
      <c r="L690" s="437"/>
      <c r="M690" s="437"/>
      <c r="N690" s="495"/>
      <c r="O690" s="437">
        <f t="shared" ref="O690:O711" si="199">SUM(P690:S690)</f>
        <v>1200</v>
      </c>
      <c r="P690" s="437">
        <v>1130</v>
      </c>
      <c r="Q690" s="495"/>
      <c r="R690" s="437"/>
      <c r="S690" s="437">
        <v>70</v>
      </c>
      <c r="T690" s="437"/>
      <c r="U690" s="437"/>
      <c r="V690" s="437"/>
      <c r="W690" s="437"/>
      <c r="X690" s="437"/>
      <c r="Y690" s="437"/>
      <c r="Z690" s="437">
        <v>1200</v>
      </c>
      <c r="AA690" s="437">
        <v>1200</v>
      </c>
      <c r="AB690" s="437"/>
      <c r="AC690" s="437"/>
      <c r="AD690" s="437"/>
      <c r="AE690" s="437">
        <v>0</v>
      </c>
      <c r="AF690" s="437">
        <v>1200</v>
      </c>
      <c r="AG690" s="437">
        <v>1200</v>
      </c>
      <c r="AH690" s="437"/>
      <c r="AI690" s="437"/>
      <c r="AJ690" s="437"/>
      <c r="AK690" s="437">
        <v>0</v>
      </c>
      <c r="AL690" s="438"/>
      <c r="AM690" s="429"/>
      <c r="AS690" s="331">
        <f t="shared" si="188"/>
        <v>0</v>
      </c>
      <c r="AT690" s="331">
        <f t="shared" si="189"/>
        <v>1200</v>
      </c>
      <c r="AU690" s="331">
        <f t="shared" si="190"/>
        <v>0</v>
      </c>
      <c r="AV690" s="331">
        <f t="shared" si="191"/>
        <v>0</v>
      </c>
      <c r="AW690" s="331">
        <f t="shared" si="192"/>
        <v>0</v>
      </c>
    </row>
    <row r="691" spans="1:49" s="365" customFormat="1" ht="30" hidden="1" customHeight="1" outlineLevel="1">
      <c r="A691" s="435"/>
      <c r="B691" s="436" t="s">
        <v>933</v>
      </c>
      <c r="C691" s="436">
        <v>7606781</v>
      </c>
      <c r="D691" s="435" t="s">
        <v>898</v>
      </c>
      <c r="E691" s="435" t="s">
        <v>934</v>
      </c>
      <c r="F691" s="435" t="s">
        <v>935</v>
      </c>
      <c r="G691" s="435" t="s">
        <v>2378</v>
      </c>
      <c r="H691" s="435" t="s">
        <v>936</v>
      </c>
      <c r="I691" s="437">
        <v>760.03099999999995</v>
      </c>
      <c r="J691" s="437">
        <v>760.03099999999995</v>
      </c>
      <c r="K691" s="437"/>
      <c r="L691" s="437"/>
      <c r="M691" s="437"/>
      <c r="N691" s="495"/>
      <c r="O691" s="437">
        <f t="shared" si="199"/>
        <v>800</v>
      </c>
      <c r="P691" s="437">
        <v>780</v>
      </c>
      <c r="Q691" s="495"/>
      <c r="R691" s="437"/>
      <c r="S691" s="437">
        <v>20</v>
      </c>
      <c r="T691" s="437"/>
      <c r="U691" s="437"/>
      <c r="V691" s="437"/>
      <c r="W691" s="437"/>
      <c r="X691" s="437"/>
      <c r="Y691" s="437"/>
      <c r="Z691" s="437">
        <v>727.86400000000003</v>
      </c>
      <c r="AA691" s="437">
        <v>727.86400000000003</v>
      </c>
      <c r="AB691" s="437"/>
      <c r="AC691" s="437"/>
      <c r="AD691" s="437"/>
      <c r="AE691" s="437">
        <v>0</v>
      </c>
      <c r="AF691" s="437">
        <v>727.86400000000003</v>
      </c>
      <c r="AG691" s="437">
        <v>727.86400000000003</v>
      </c>
      <c r="AH691" s="437"/>
      <c r="AI691" s="437"/>
      <c r="AJ691" s="437"/>
      <c r="AK691" s="437">
        <v>0</v>
      </c>
      <c r="AL691" s="438"/>
      <c r="AM691" s="429"/>
      <c r="AS691" s="331">
        <f t="shared" si="188"/>
        <v>32.166999999999916</v>
      </c>
      <c r="AT691" s="331">
        <f t="shared" si="189"/>
        <v>727.86400000000003</v>
      </c>
      <c r="AU691" s="331">
        <f t="shared" si="190"/>
        <v>0</v>
      </c>
      <c r="AV691" s="331">
        <f t="shared" si="191"/>
        <v>32.166999999999916</v>
      </c>
      <c r="AW691" s="331">
        <f t="shared" si="192"/>
        <v>32.166999999999916</v>
      </c>
    </row>
    <row r="692" spans="1:49" s="365" customFormat="1" ht="30" hidden="1" customHeight="1" outlineLevel="1">
      <c r="A692" s="435"/>
      <c r="B692" s="436" t="s">
        <v>937</v>
      </c>
      <c r="C692" s="436">
        <v>7606270</v>
      </c>
      <c r="D692" s="435" t="s">
        <v>907</v>
      </c>
      <c r="E692" s="435" t="s">
        <v>938</v>
      </c>
      <c r="F692" s="435" t="s">
        <v>939</v>
      </c>
      <c r="G692" s="435" t="s">
        <v>2378</v>
      </c>
      <c r="H692" s="435" t="s">
        <v>940</v>
      </c>
      <c r="I692" s="437">
        <v>1246.481</v>
      </c>
      <c r="J692" s="437">
        <v>1246.481</v>
      </c>
      <c r="K692" s="437"/>
      <c r="L692" s="437"/>
      <c r="M692" s="437"/>
      <c r="N692" s="495"/>
      <c r="O692" s="437">
        <f t="shared" si="199"/>
        <v>1300</v>
      </c>
      <c r="P692" s="437">
        <v>1250</v>
      </c>
      <c r="Q692" s="495"/>
      <c r="R692" s="437"/>
      <c r="S692" s="437">
        <v>50</v>
      </c>
      <c r="T692" s="437"/>
      <c r="U692" s="437"/>
      <c r="V692" s="437"/>
      <c r="W692" s="437"/>
      <c r="X692" s="437"/>
      <c r="Y692" s="437"/>
      <c r="Z692" s="437">
        <v>1223.5540000000001</v>
      </c>
      <c r="AA692" s="437">
        <v>1223.5540000000001</v>
      </c>
      <c r="AB692" s="437"/>
      <c r="AC692" s="437"/>
      <c r="AD692" s="437"/>
      <c r="AE692" s="437">
        <v>0</v>
      </c>
      <c r="AF692" s="437">
        <v>1223.5540000000001</v>
      </c>
      <c r="AG692" s="437">
        <v>1223.5540000000001</v>
      </c>
      <c r="AH692" s="437"/>
      <c r="AI692" s="437"/>
      <c r="AJ692" s="437"/>
      <c r="AK692" s="437">
        <v>0</v>
      </c>
      <c r="AL692" s="438"/>
      <c r="AM692" s="429"/>
      <c r="AS692" s="331">
        <f t="shared" si="188"/>
        <v>22.926999999999907</v>
      </c>
      <c r="AT692" s="331">
        <f t="shared" si="189"/>
        <v>1223.5540000000001</v>
      </c>
      <c r="AU692" s="331">
        <f t="shared" si="190"/>
        <v>0</v>
      </c>
      <c r="AV692" s="331">
        <f t="shared" si="191"/>
        <v>22.926999999999907</v>
      </c>
      <c r="AW692" s="331">
        <f t="shared" si="192"/>
        <v>22.926999999999907</v>
      </c>
    </row>
    <row r="693" spans="1:49" s="365" customFormat="1" ht="30" hidden="1" customHeight="1" outlineLevel="1">
      <c r="A693" s="435"/>
      <c r="B693" s="436" t="s">
        <v>941</v>
      </c>
      <c r="C693" s="436">
        <v>7607479</v>
      </c>
      <c r="D693" s="435" t="s">
        <v>942</v>
      </c>
      <c r="E693" s="435" t="s">
        <v>943</v>
      </c>
      <c r="F693" s="435" t="s">
        <v>944</v>
      </c>
      <c r="G693" s="435" t="s">
        <v>2378</v>
      </c>
      <c r="H693" s="435" t="s">
        <v>945</v>
      </c>
      <c r="I693" s="437">
        <v>371.36799999999999</v>
      </c>
      <c r="J693" s="437">
        <v>310</v>
      </c>
      <c r="K693" s="437"/>
      <c r="L693" s="437"/>
      <c r="M693" s="437">
        <v>61.368000000000002</v>
      </c>
      <c r="N693" s="495"/>
      <c r="O693" s="437">
        <f t="shared" si="199"/>
        <v>400</v>
      </c>
      <c r="P693" s="437">
        <v>310</v>
      </c>
      <c r="Q693" s="495"/>
      <c r="R693" s="437"/>
      <c r="S693" s="437">
        <v>90</v>
      </c>
      <c r="T693" s="437"/>
      <c r="U693" s="437"/>
      <c r="V693" s="437"/>
      <c r="W693" s="437"/>
      <c r="X693" s="437"/>
      <c r="Y693" s="437"/>
      <c r="Z693" s="437">
        <v>369.46300000000002</v>
      </c>
      <c r="AA693" s="437">
        <v>308.09500000000003</v>
      </c>
      <c r="AB693" s="437"/>
      <c r="AC693" s="437"/>
      <c r="AD693" s="437"/>
      <c r="AE693" s="437">
        <v>61.368000000000002</v>
      </c>
      <c r="AF693" s="437">
        <v>369.46300000000002</v>
      </c>
      <c r="AG693" s="437">
        <v>308.09500000000003</v>
      </c>
      <c r="AH693" s="437"/>
      <c r="AI693" s="437"/>
      <c r="AJ693" s="437"/>
      <c r="AK693" s="437">
        <v>61.368000000000002</v>
      </c>
      <c r="AL693" s="438" t="s">
        <v>2862</v>
      </c>
      <c r="AM693" s="429"/>
      <c r="AS693" s="331">
        <f t="shared" si="188"/>
        <v>1.9049999999999727</v>
      </c>
      <c r="AT693" s="331">
        <f t="shared" si="189"/>
        <v>308.09500000000003</v>
      </c>
      <c r="AU693" s="331">
        <f t="shared" si="190"/>
        <v>0</v>
      </c>
      <c r="AV693" s="331">
        <f t="shared" si="191"/>
        <v>1.9049999999999727</v>
      </c>
      <c r="AW693" s="331">
        <f t="shared" si="192"/>
        <v>1.9049999999999727</v>
      </c>
    </row>
    <row r="694" spans="1:49" s="365" customFormat="1" ht="30" hidden="1" customHeight="1" outlineLevel="1">
      <c r="A694" s="435"/>
      <c r="B694" s="436" t="s">
        <v>946</v>
      </c>
      <c r="C694" s="436">
        <v>7608802</v>
      </c>
      <c r="D694" s="435" t="s">
        <v>942</v>
      </c>
      <c r="E694" s="435" t="s">
        <v>943</v>
      </c>
      <c r="F694" s="435" t="s">
        <v>947</v>
      </c>
      <c r="G694" s="435" t="s">
        <v>2378</v>
      </c>
      <c r="H694" s="435" t="s">
        <v>948</v>
      </c>
      <c r="I694" s="437">
        <v>450</v>
      </c>
      <c r="J694" s="437">
        <v>385.04</v>
      </c>
      <c r="K694" s="437"/>
      <c r="L694" s="437"/>
      <c r="M694" s="437">
        <v>64.963999999999999</v>
      </c>
      <c r="N694" s="495"/>
      <c r="O694" s="437">
        <f t="shared" si="199"/>
        <v>450</v>
      </c>
      <c r="P694" s="437">
        <v>434</v>
      </c>
      <c r="Q694" s="495"/>
      <c r="R694" s="437"/>
      <c r="S694" s="437">
        <v>16</v>
      </c>
      <c r="T694" s="437"/>
      <c r="U694" s="437"/>
      <c r="V694" s="437"/>
      <c r="W694" s="437"/>
      <c r="X694" s="437"/>
      <c r="Y694" s="437"/>
      <c r="Z694" s="437">
        <v>446.93900000000002</v>
      </c>
      <c r="AA694" s="437">
        <v>381.97500000000002</v>
      </c>
      <c r="AB694" s="437"/>
      <c r="AC694" s="437"/>
      <c r="AD694" s="437"/>
      <c r="AE694" s="437">
        <v>64.963999999999999</v>
      </c>
      <c r="AF694" s="437">
        <v>446.93900000000002</v>
      </c>
      <c r="AG694" s="437">
        <v>381.97500000000002</v>
      </c>
      <c r="AH694" s="437"/>
      <c r="AI694" s="437"/>
      <c r="AJ694" s="437"/>
      <c r="AK694" s="437">
        <v>64.963999999999999</v>
      </c>
      <c r="AL694" s="438" t="s">
        <v>2862</v>
      </c>
      <c r="AM694" s="429"/>
      <c r="AS694" s="331">
        <f t="shared" si="188"/>
        <v>3.0609999999999786</v>
      </c>
      <c r="AT694" s="331">
        <f t="shared" si="189"/>
        <v>381.97500000000002</v>
      </c>
      <c r="AU694" s="331">
        <f t="shared" si="190"/>
        <v>0</v>
      </c>
      <c r="AV694" s="331">
        <f t="shared" si="191"/>
        <v>3.0649999999999977</v>
      </c>
      <c r="AW694" s="331">
        <f t="shared" si="192"/>
        <v>3.0609999999999786</v>
      </c>
    </row>
    <row r="695" spans="1:49" s="365" customFormat="1" ht="30" hidden="1" customHeight="1" outlineLevel="1">
      <c r="A695" s="435"/>
      <c r="B695" s="436" t="s">
        <v>949</v>
      </c>
      <c r="C695" s="436">
        <v>7606238</v>
      </c>
      <c r="D695" s="435" t="s">
        <v>929</v>
      </c>
      <c r="E695" s="435" t="s">
        <v>950</v>
      </c>
      <c r="F695" s="435" t="s">
        <v>951</v>
      </c>
      <c r="G695" s="435" t="s">
        <v>2378</v>
      </c>
      <c r="H695" s="435" t="s">
        <v>952</v>
      </c>
      <c r="I695" s="437">
        <v>672.37599999999998</v>
      </c>
      <c r="J695" s="437">
        <v>567.42999999999995</v>
      </c>
      <c r="K695" s="437"/>
      <c r="L695" s="437"/>
      <c r="M695" s="437">
        <v>104.946</v>
      </c>
      <c r="N695" s="495"/>
      <c r="O695" s="437">
        <f t="shared" si="199"/>
        <v>1150</v>
      </c>
      <c r="P695" s="437">
        <v>920</v>
      </c>
      <c r="Q695" s="495"/>
      <c r="R695" s="437"/>
      <c r="S695" s="437">
        <v>230</v>
      </c>
      <c r="T695" s="437"/>
      <c r="U695" s="437"/>
      <c r="V695" s="437"/>
      <c r="W695" s="437"/>
      <c r="X695" s="437"/>
      <c r="Y695" s="437"/>
      <c r="Z695" s="437">
        <v>672.37599999999998</v>
      </c>
      <c r="AA695" s="437">
        <v>567.42999999999995</v>
      </c>
      <c r="AB695" s="437"/>
      <c r="AC695" s="437"/>
      <c r="AD695" s="437"/>
      <c r="AE695" s="437">
        <v>104.946</v>
      </c>
      <c r="AF695" s="437">
        <v>672.37599999999998</v>
      </c>
      <c r="AG695" s="437">
        <v>567.42999999999995</v>
      </c>
      <c r="AH695" s="437"/>
      <c r="AI695" s="437"/>
      <c r="AJ695" s="437"/>
      <c r="AK695" s="437">
        <v>104.946</v>
      </c>
      <c r="AL695" s="438" t="s">
        <v>2862</v>
      </c>
      <c r="AM695" s="429"/>
      <c r="AS695" s="331">
        <f t="shared" si="188"/>
        <v>0</v>
      </c>
      <c r="AT695" s="331">
        <f t="shared" si="189"/>
        <v>567.42999999999995</v>
      </c>
      <c r="AU695" s="331">
        <f t="shared" si="190"/>
        <v>0</v>
      </c>
      <c r="AV695" s="331">
        <f t="shared" si="191"/>
        <v>0</v>
      </c>
      <c r="AW695" s="331">
        <f t="shared" si="192"/>
        <v>0</v>
      </c>
    </row>
    <row r="696" spans="1:49" s="365" customFormat="1" ht="30" hidden="1" customHeight="1" outlineLevel="1">
      <c r="A696" s="435"/>
      <c r="B696" s="436" t="s">
        <v>953</v>
      </c>
      <c r="C696" s="436">
        <v>7604099</v>
      </c>
      <c r="D696" s="435" t="s">
        <v>954</v>
      </c>
      <c r="E696" s="435" t="s">
        <v>899</v>
      </c>
      <c r="F696" s="435" t="s">
        <v>955</v>
      </c>
      <c r="G696" s="435" t="s">
        <v>2378</v>
      </c>
      <c r="H696" s="435" t="s">
        <v>956</v>
      </c>
      <c r="I696" s="437">
        <v>366.125</v>
      </c>
      <c r="J696" s="437">
        <v>305.26600000000002</v>
      </c>
      <c r="K696" s="437"/>
      <c r="L696" s="437"/>
      <c r="M696" s="437">
        <v>60.859000000000002</v>
      </c>
      <c r="N696" s="495"/>
      <c r="O696" s="437">
        <f t="shared" si="199"/>
        <v>370</v>
      </c>
      <c r="P696" s="437">
        <v>311</v>
      </c>
      <c r="Q696" s="495"/>
      <c r="R696" s="437"/>
      <c r="S696" s="437">
        <v>59</v>
      </c>
      <c r="T696" s="437"/>
      <c r="U696" s="437"/>
      <c r="V696" s="437"/>
      <c r="W696" s="437"/>
      <c r="X696" s="437"/>
      <c r="Y696" s="437"/>
      <c r="Z696" s="437">
        <v>359.79599999999999</v>
      </c>
      <c r="AA696" s="437">
        <v>298.93700000000001</v>
      </c>
      <c r="AB696" s="437"/>
      <c r="AC696" s="437"/>
      <c r="AD696" s="437"/>
      <c r="AE696" s="437">
        <v>60.859000000000002</v>
      </c>
      <c r="AF696" s="437">
        <v>359.79599999999999</v>
      </c>
      <c r="AG696" s="437">
        <v>298.93700000000001</v>
      </c>
      <c r="AH696" s="437"/>
      <c r="AI696" s="437"/>
      <c r="AJ696" s="437"/>
      <c r="AK696" s="437">
        <v>60.859000000000002</v>
      </c>
      <c r="AL696" s="438" t="s">
        <v>2862</v>
      </c>
      <c r="AM696" s="429"/>
      <c r="AS696" s="331">
        <f t="shared" si="188"/>
        <v>6.3290000000000077</v>
      </c>
      <c r="AT696" s="331">
        <f t="shared" si="189"/>
        <v>298.93700000000001</v>
      </c>
      <c r="AU696" s="331">
        <f t="shared" si="190"/>
        <v>0</v>
      </c>
      <c r="AV696" s="331">
        <f t="shared" si="191"/>
        <v>6.3290000000000077</v>
      </c>
      <c r="AW696" s="331">
        <f t="shared" si="192"/>
        <v>6.3290000000000077</v>
      </c>
    </row>
    <row r="697" spans="1:49" s="365" customFormat="1" ht="30" hidden="1" customHeight="1" outlineLevel="1">
      <c r="A697" s="435"/>
      <c r="B697" s="436" t="s">
        <v>957</v>
      </c>
      <c r="C697" s="436">
        <v>7595093</v>
      </c>
      <c r="D697" s="435" t="s">
        <v>908</v>
      </c>
      <c r="E697" s="435" t="s">
        <v>908</v>
      </c>
      <c r="F697" s="435" t="s">
        <v>958</v>
      </c>
      <c r="G697" s="435" t="s">
        <v>2378</v>
      </c>
      <c r="H697" s="435" t="s">
        <v>959</v>
      </c>
      <c r="I697" s="437">
        <v>758.11400000000003</v>
      </c>
      <c r="J697" s="437">
        <v>649</v>
      </c>
      <c r="K697" s="437"/>
      <c r="L697" s="437"/>
      <c r="M697" s="437">
        <v>109.114</v>
      </c>
      <c r="N697" s="495"/>
      <c r="O697" s="437">
        <f t="shared" si="199"/>
        <v>800</v>
      </c>
      <c r="P697" s="437">
        <v>649</v>
      </c>
      <c r="Q697" s="495"/>
      <c r="R697" s="437"/>
      <c r="S697" s="437">
        <v>151</v>
      </c>
      <c r="T697" s="437"/>
      <c r="U697" s="437"/>
      <c r="V697" s="437"/>
      <c r="W697" s="437"/>
      <c r="X697" s="437"/>
      <c r="Y697" s="437"/>
      <c r="Z697" s="437">
        <v>758.11400000000003</v>
      </c>
      <c r="AA697" s="437">
        <v>649</v>
      </c>
      <c r="AB697" s="437"/>
      <c r="AC697" s="437"/>
      <c r="AD697" s="437"/>
      <c r="AE697" s="437">
        <v>109.114</v>
      </c>
      <c r="AF697" s="437">
        <v>758.11400000000003</v>
      </c>
      <c r="AG697" s="437">
        <v>649</v>
      </c>
      <c r="AH697" s="437"/>
      <c r="AI697" s="437"/>
      <c r="AJ697" s="437"/>
      <c r="AK697" s="437">
        <v>109.114</v>
      </c>
      <c r="AL697" s="438" t="s">
        <v>2862</v>
      </c>
      <c r="AM697" s="429"/>
      <c r="AS697" s="331">
        <f t="shared" si="188"/>
        <v>0</v>
      </c>
      <c r="AT697" s="331">
        <f t="shared" si="189"/>
        <v>649</v>
      </c>
      <c r="AU697" s="331">
        <f t="shared" si="190"/>
        <v>0</v>
      </c>
      <c r="AV697" s="331">
        <f t="shared" si="191"/>
        <v>0</v>
      </c>
      <c r="AW697" s="331">
        <f t="shared" si="192"/>
        <v>0</v>
      </c>
    </row>
    <row r="698" spans="1:49" s="365" customFormat="1" ht="30" hidden="1" customHeight="1" outlineLevel="1">
      <c r="A698" s="435"/>
      <c r="B698" s="436" t="s">
        <v>960</v>
      </c>
      <c r="C698" s="436">
        <v>7592037</v>
      </c>
      <c r="D698" s="435" t="s">
        <v>888</v>
      </c>
      <c r="E698" s="435" t="s">
        <v>961</v>
      </c>
      <c r="F698" s="435" t="s">
        <v>962</v>
      </c>
      <c r="G698" s="435" t="s">
        <v>2378</v>
      </c>
      <c r="H698" s="435" t="s">
        <v>963</v>
      </c>
      <c r="I698" s="437">
        <v>1286.3220000000001</v>
      </c>
      <c r="J698" s="437">
        <v>1078.7</v>
      </c>
      <c r="K698" s="437"/>
      <c r="L698" s="437"/>
      <c r="M698" s="437">
        <v>207.62200000000001</v>
      </c>
      <c r="N698" s="495"/>
      <c r="O698" s="437">
        <f t="shared" si="199"/>
        <v>1200</v>
      </c>
      <c r="P698" s="437">
        <v>1150</v>
      </c>
      <c r="Q698" s="495"/>
      <c r="R698" s="437"/>
      <c r="S698" s="437">
        <v>50</v>
      </c>
      <c r="T698" s="437"/>
      <c r="U698" s="437"/>
      <c r="V698" s="437"/>
      <c r="W698" s="437"/>
      <c r="X698" s="437"/>
      <c r="Y698" s="437"/>
      <c r="Z698" s="437">
        <v>1281.6220000000001</v>
      </c>
      <c r="AA698" s="437">
        <v>1074</v>
      </c>
      <c r="AB698" s="437"/>
      <c r="AC698" s="437"/>
      <c r="AD698" s="437"/>
      <c r="AE698" s="437">
        <v>207.62200000000001</v>
      </c>
      <c r="AF698" s="437">
        <v>1281.6220000000001</v>
      </c>
      <c r="AG698" s="437">
        <v>1074</v>
      </c>
      <c r="AH698" s="437"/>
      <c r="AI698" s="437"/>
      <c r="AJ698" s="437"/>
      <c r="AK698" s="437">
        <v>207.62200000000001</v>
      </c>
      <c r="AL698" s="438" t="s">
        <v>2862</v>
      </c>
      <c r="AM698" s="429"/>
      <c r="AS698" s="331">
        <f t="shared" si="188"/>
        <v>4.7000000000000455</v>
      </c>
      <c r="AT698" s="331">
        <f t="shared" si="189"/>
        <v>1074</v>
      </c>
      <c r="AU698" s="331">
        <f t="shared" si="190"/>
        <v>0</v>
      </c>
      <c r="AV698" s="331">
        <f t="shared" si="191"/>
        <v>4.7000000000000455</v>
      </c>
      <c r="AW698" s="331">
        <f t="shared" si="192"/>
        <v>4.7000000000000455</v>
      </c>
    </row>
    <row r="699" spans="1:49" s="365" customFormat="1" ht="30" hidden="1" customHeight="1" outlineLevel="1">
      <c r="A699" s="435"/>
      <c r="B699" s="436" t="s">
        <v>964</v>
      </c>
      <c r="C699" s="436">
        <v>7637513</v>
      </c>
      <c r="D699" s="435" t="s">
        <v>965</v>
      </c>
      <c r="E699" s="435" t="s">
        <v>894</v>
      </c>
      <c r="F699" s="435" t="s">
        <v>966</v>
      </c>
      <c r="G699" s="435" t="s">
        <v>1314</v>
      </c>
      <c r="H699" s="435" t="s">
        <v>967</v>
      </c>
      <c r="I699" s="437">
        <v>1016.956</v>
      </c>
      <c r="J699" s="437">
        <v>996.95600000000002</v>
      </c>
      <c r="K699" s="437"/>
      <c r="L699" s="437"/>
      <c r="M699" s="437">
        <v>20</v>
      </c>
      <c r="N699" s="495"/>
      <c r="O699" s="437">
        <f t="shared" si="199"/>
        <v>1100</v>
      </c>
      <c r="P699" s="437">
        <v>1000</v>
      </c>
      <c r="Q699" s="495"/>
      <c r="R699" s="437"/>
      <c r="S699" s="437">
        <v>100</v>
      </c>
      <c r="T699" s="437"/>
      <c r="U699" s="437"/>
      <c r="V699" s="437"/>
      <c r="W699" s="437"/>
      <c r="X699" s="437"/>
      <c r="Y699" s="437"/>
      <c r="Z699" s="437">
        <v>1016.956</v>
      </c>
      <c r="AA699" s="437">
        <v>996.95600000000002</v>
      </c>
      <c r="AB699" s="437"/>
      <c r="AC699" s="437"/>
      <c r="AD699" s="437"/>
      <c r="AE699" s="437">
        <v>20</v>
      </c>
      <c r="AF699" s="437">
        <v>1016.956</v>
      </c>
      <c r="AG699" s="437">
        <v>996.95600000000002</v>
      </c>
      <c r="AH699" s="437"/>
      <c r="AI699" s="437"/>
      <c r="AJ699" s="437"/>
      <c r="AK699" s="437">
        <v>20</v>
      </c>
      <c r="AL699" s="438"/>
      <c r="AM699" s="429"/>
      <c r="AS699" s="331">
        <f t="shared" si="188"/>
        <v>0</v>
      </c>
      <c r="AT699" s="331">
        <f t="shared" si="189"/>
        <v>996.95600000000002</v>
      </c>
      <c r="AU699" s="331">
        <f t="shared" si="190"/>
        <v>0</v>
      </c>
      <c r="AV699" s="331">
        <f t="shared" si="191"/>
        <v>0</v>
      </c>
      <c r="AW699" s="331">
        <f t="shared" si="192"/>
        <v>0</v>
      </c>
    </row>
    <row r="700" spans="1:49" s="365" customFormat="1" ht="30" hidden="1" customHeight="1" outlineLevel="1">
      <c r="A700" s="435"/>
      <c r="B700" s="436" t="s">
        <v>968</v>
      </c>
      <c r="C700" s="436"/>
      <c r="D700" s="435" t="s">
        <v>898</v>
      </c>
      <c r="E700" s="435" t="s">
        <v>899</v>
      </c>
      <c r="F700" s="435" t="s">
        <v>969</v>
      </c>
      <c r="G700" s="435">
        <v>2017</v>
      </c>
      <c r="H700" s="435" t="s">
        <v>970</v>
      </c>
      <c r="I700" s="437">
        <v>756</v>
      </c>
      <c r="J700" s="437">
        <v>726</v>
      </c>
      <c r="K700" s="437"/>
      <c r="L700" s="437"/>
      <c r="M700" s="437">
        <f>I700-J700</f>
        <v>30</v>
      </c>
      <c r="N700" s="495"/>
      <c r="O700" s="437">
        <f t="shared" si="199"/>
        <v>756</v>
      </c>
      <c r="P700" s="437">
        <v>726</v>
      </c>
      <c r="Q700" s="495"/>
      <c r="R700" s="437"/>
      <c r="S700" s="437">
        <v>30</v>
      </c>
      <c r="T700" s="437"/>
      <c r="U700" s="437"/>
      <c r="V700" s="437"/>
      <c r="W700" s="437"/>
      <c r="X700" s="437"/>
      <c r="Y700" s="437"/>
      <c r="Z700" s="437">
        <v>756</v>
      </c>
      <c r="AA700" s="437">
        <v>726</v>
      </c>
      <c r="AB700" s="437"/>
      <c r="AC700" s="437"/>
      <c r="AD700" s="437"/>
      <c r="AE700" s="437">
        <v>30</v>
      </c>
      <c r="AF700" s="437">
        <v>756</v>
      </c>
      <c r="AG700" s="437">
        <v>726</v>
      </c>
      <c r="AH700" s="437"/>
      <c r="AI700" s="437"/>
      <c r="AJ700" s="437"/>
      <c r="AK700" s="437">
        <v>30</v>
      </c>
      <c r="AL700" s="438" t="s">
        <v>2862</v>
      </c>
      <c r="AM700" s="429"/>
      <c r="AS700" s="331">
        <f t="shared" si="188"/>
        <v>0</v>
      </c>
      <c r="AT700" s="331">
        <f t="shared" si="189"/>
        <v>726</v>
      </c>
      <c r="AU700" s="331">
        <f t="shared" si="190"/>
        <v>0</v>
      </c>
      <c r="AV700" s="331">
        <f t="shared" si="191"/>
        <v>0</v>
      </c>
      <c r="AW700" s="331">
        <f t="shared" si="192"/>
        <v>0</v>
      </c>
    </row>
    <row r="701" spans="1:49" s="365" customFormat="1" ht="30" hidden="1" customHeight="1" outlineLevel="1">
      <c r="A701" s="435"/>
      <c r="B701" s="436" t="s">
        <v>971</v>
      </c>
      <c r="C701" s="436"/>
      <c r="D701" s="435" t="s">
        <v>965</v>
      </c>
      <c r="E701" s="435" t="s">
        <v>894</v>
      </c>
      <c r="F701" s="435" t="s">
        <v>972</v>
      </c>
      <c r="G701" s="435">
        <v>2018</v>
      </c>
      <c r="H701" s="435"/>
      <c r="I701" s="437">
        <v>1440</v>
      </c>
      <c r="J701" s="437">
        <v>1400</v>
      </c>
      <c r="K701" s="437"/>
      <c r="L701" s="437"/>
      <c r="M701" s="437">
        <v>40</v>
      </c>
      <c r="N701" s="495"/>
      <c r="O701" s="437">
        <f t="shared" si="199"/>
        <v>1440</v>
      </c>
      <c r="P701" s="437">
        <v>1400</v>
      </c>
      <c r="Q701" s="495"/>
      <c r="R701" s="437"/>
      <c r="S701" s="437">
        <v>40</v>
      </c>
      <c r="T701" s="437"/>
      <c r="U701" s="437"/>
      <c r="V701" s="437"/>
      <c r="W701" s="437"/>
      <c r="X701" s="437"/>
      <c r="Y701" s="437"/>
      <c r="Z701" s="437">
        <v>1440</v>
      </c>
      <c r="AA701" s="437">
        <v>1400</v>
      </c>
      <c r="AB701" s="437"/>
      <c r="AC701" s="437"/>
      <c r="AD701" s="437"/>
      <c r="AE701" s="437">
        <v>40</v>
      </c>
      <c r="AF701" s="437">
        <v>1440</v>
      </c>
      <c r="AG701" s="437">
        <v>1400</v>
      </c>
      <c r="AH701" s="437"/>
      <c r="AI701" s="437"/>
      <c r="AJ701" s="437"/>
      <c r="AK701" s="437">
        <v>40</v>
      </c>
      <c r="AL701" s="438"/>
      <c r="AM701" s="429"/>
      <c r="AS701" s="331">
        <f t="shared" si="188"/>
        <v>0</v>
      </c>
      <c r="AT701" s="331">
        <f t="shared" si="189"/>
        <v>1400</v>
      </c>
      <c r="AU701" s="331">
        <f t="shared" si="190"/>
        <v>0</v>
      </c>
      <c r="AV701" s="331">
        <f t="shared" si="191"/>
        <v>0</v>
      </c>
      <c r="AW701" s="331">
        <f t="shared" si="192"/>
        <v>0</v>
      </c>
    </row>
    <row r="702" spans="1:49" s="365" customFormat="1" ht="30" hidden="1" customHeight="1" outlineLevel="1">
      <c r="A702" s="435"/>
      <c r="B702" s="436" t="s">
        <v>973</v>
      </c>
      <c r="C702" s="436"/>
      <c r="D702" s="435" t="s">
        <v>912</v>
      </c>
      <c r="E702" s="435" t="s">
        <v>913</v>
      </c>
      <c r="F702" s="435" t="s">
        <v>974</v>
      </c>
      <c r="G702" s="435">
        <v>2018</v>
      </c>
      <c r="H702" s="435"/>
      <c r="I702" s="437">
        <v>625</v>
      </c>
      <c r="J702" s="437">
        <v>600</v>
      </c>
      <c r="K702" s="437"/>
      <c r="L702" s="437"/>
      <c r="M702" s="437">
        <v>25</v>
      </c>
      <c r="N702" s="495"/>
      <c r="O702" s="437">
        <f t="shared" si="199"/>
        <v>625</v>
      </c>
      <c r="P702" s="437">
        <v>600</v>
      </c>
      <c r="Q702" s="495"/>
      <c r="R702" s="437"/>
      <c r="S702" s="437">
        <v>25</v>
      </c>
      <c r="T702" s="437"/>
      <c r="U702" s="437"/>
      <c r="V702" s="437"/>
      <c r="W702" s="437"/>
      <c r="X702" s="437"/>
      <c r="Y702" s="437"/>
      <c r="Z702" s="437">
        <v>625</v>
      </c>
      <c r="AA702" s="437">
        <v>600</v>
      </c>
      <c r="AB702" s="437"/>
      <c r="AC702" s="437"/>
      <c r="AD702" s="437"/>
      <c r="AE702" s="437">
        <v>25</v>
      </c>
      <c r="AF702" s="437">
        <v>625</v>
      </c>
      <c r="AG702" s="437">
        <v>600</v>
      </c>
      <c r="AH702" s="437"/>
      <c r="AI702" s="437"/>
      <c r="AJ702" s="437"/>
      <c r="AK702" s="437">
        <v>25</v>
      </c>
      <c r="AL702" s="438"/>
      <c r="AM702" s="429"/>
      <c r="AS702" s="331">
        <f t="shared" si="188"/>
        <v>0</v>
      </c>
      <c r="AT702" s="331">
        <f t="shared" si="189"/>
        <v>600</v>
      </c>
      <c r="AU702" s="331">
        <f t="shared" si="190"/>
        <v>0</v>
      </c>
      <c r="AV702" s="331">
        <f t="shared" si="191"/>
        <v>0</v>
      </c>
      <c r="AW702" s="331">
        <f t="shared" si="192"/>
        <v>0</v>
      </c>
    </row>
    <row r="703" spans="1:49" s="365" customFormat="1" ht="30" hidden="1" customHeight="1" outlineLevel="1">
      <c r="A703" s="435"/>
      <c r="B703" s="436" t="s">
        <v>975</v>
      </c>
      <c r="C703" s="436"/>
      <c r="D703" s="435" t="s">
        <v>912</v>
      </c>
      <c r="E703" s="435" t="s">
        <v>913</v>
      </c>
      <c r="F703" s="435" t="s">
        <v>976</v>
      </c>
      <c r="G703" s="435">
        <v>2018</v>
      </c>
      <c r="H703" s="435"/>
      <c r="I703" s="437">
        <v>910</v>
      </c>
      <c r="J703" s="437">
        <v>880</v>
      </c>
      <c r="K703" s="437"/>
      <c r="L703" s="437"/>
      <c r="M703" s="437">
        <v>30</v>
      </c>
      <c r="N703" s="495"/>
      <c r="O703" s="437">
        <f t="shared" si="199"/>
        <v>910</v>
      </c>
      <c r="P703" s="437">
        <v>880</v>
      </c>
      <c r="Q703" s="495"/>
      <c r="R703" s="437"/>
      <c r="S703" s="437">
        <v>30</v>
      </c>
      <c r="T703" s="437"/>
      <c r="U703" s="437"/>
      <c r="V703" s="437"/>
      <c r="W703" s="437"/>
      <c r="X703" s="437"/>
      <c r="Y703" s="437"/>
      <c r="Z703" s="437">
        <v>910</v>
      </c>
      <c r="AA703" s="437">
        <v>880</v>
      </c>
      <c r="AB703" s="437"/>
      <c r="AC703" s="437"/>
      <c r="AD703" s="437"/>
      <c r="AE703" s="437">
        <v>30</v>
      </c>
      <c r="AF703" s="437">
        <v>910</v>
      </c>
      <c r="AG703" s="437">
        <v>880</v>
      </c>
      <c r="AH703" s="437"/>
      <c r="AI703" s="437"/>
      <c r="AJ703" s="437"/>
      <c r="AK703" s="437">
        <v>30</v>
      </c>
      <c r="AL703" s="438"/>
      <c r="AM703" s="429"/>
      <c r="AS703" s="331">
        <f t="shared" si="188"/>
        <v>0</v>
      </c>
      <c r="AT703" s="331">
        <f t="shared" si="189"/>
        <v>880</v>
      </c>
      <c r="AU703" s="331">
        <f t="shared" si="190"/>
        <v>0</v>
      </c>
      <c r="AV703" s="331">
        <f t="shared" si="191"/>
        <v>0</v>
      </c>
      <c r="AW703" s="331">
        <f t="shared" si="192"/>
        <v>0</v>
      </c>
    </row>
    <row r="704" spans="1:49" s="365" customFormat="1" ht="30" hidden="1" customHeight="1" outlineLevel="1">
      <c r="A704" s="435"/>
      <c r="B704" s="436" t="s">
        <v>977</v>
      </c>
      <c r="C704" s="436"/>
      <c r="D704" s="435" t="s">
        <v>907</v>
      </c>
      <c r="E704" s="435" t="s">
        <v>978</v>
      </c>
      <c r="F704" s="435" t="s">
        <v>979</v>
      </c>
      <c r="G704" s="435">
        <v>2018</v>
      </c>
      <c r="H704" s="435"/>
      <c r="I704" s="437">
        <v>1622</v>
      </c>
      <c r="J704" s="437">
        <v>1394</v>
      </c>
      <c r="K704" s="437"/>
      <c r="L704" s="437"/>
      <c r="M704" s="437">
        <v>228</v>
      </c>
      <c r="N704" s="495"/>
      <c r="O704" s="437">
        <f t="shared" si="199"/>
        <v>1622</v>
      </c>
      <c r="P704" s="437">
        <v>1394</v>
      </c>
      <c r="Q704" s="495"/>
      <c r="R704" s="437"/>
      <c r="S704" s="437">
        <v>228</v>
      </c>
      <c r="T704" s="437"/>
      <c r="U704" s="437"/>
      <c r="V704" s="437"/>
      <c r="W704" s="437"/>
      <c r="X704" s="437"/>
      <c r="Y704" s="437"/>
      <c r="Z704" s="437">
        <v>1622</v>
      </c>
      <c r="AA704" s="437">
        <v>1394</v>
      </c>
      <c r="AB704" s="437"/>
      <c r="AC704" s="437"/>
      <c r="AD704" s="437"/>
      <c r="AE704" s="437">
        <v>228</v>
      </c>
      <c r="AF704" s="437">
        <v>1622</v>
      </c>
      <c r="AG704" s="437">
        <v>1394</v>
      </c>
      <c r="AH704" s="437"/>
      <c r="AI704" s="437"/>
      <c r="AJ704" s="437"/>
      <c r="AK704" s="437">
        <v>228</v>
      </c>
      <c r="AL704" s="438" t="s">
        <v>2862</v>
      </c>
      <c r="AM704" s="429"/>
      <c r="AS704" s="331">
        <f t="shared" si="188"/>
        <v>0</v>
      </c>
      <c r="AT704" s="331">
        <f t="shared" si="189"/>
        <v>1394</v>
      </c>
      <c r="AU704" s="331">
        <f t="shared" si="190"/>
        <v>0</v>
      </c>
      <c r="AV704" s="331">
        <f t="shared" si="191"/>
        <v>0</v>
      </c>
      <c r="AW704" s="331">
        <f t="shared" si="192"/>
        <v>0</v>
      </c>
    </row>
    <row r="705" spans="1:49" s="365" customFormat="1" ht="30" hidden="1" customHeight="1" outlineLevel="1">
      <c r="A705" s="435"/>
      <c r="B705" s="436" t="s">
        <v>980</v>
      </c>
      <c r="C705" s="436"/>
      <c r="D705" s="435" t="s">
        <v>898</v>
      </c>
      <c r="E705" s="435" t="s">
        <v>899</v>
      </c>
      <c r="F705" s="435" t="s">
        <v>981</v>
      </c>
      <c r="G705" s="435">
        <v>2018</v>
      </c>
      <c r="H705" s="435"/>
      <c r="I705" s="437">
        <v>910</v>
      </c>
      <c r="J705" s="437">
        <v>880</v>
      </c>
      <c r="K705" s="437"/>
      <c r="L705" s="437"/>
      <c r="M705" s="437">
        <v>30</v>
      </c>
      <c r="N705" s="495"/>
      <c r="O705" s="437">
        <f t="shared" si="199"/>
        <v>910</v>
      </c>
      <c r="P705" s="437">
        <v>880</v>
      </c>
      <c r="Q705" s="495"/>
      <c r="R705" s="437"/>
      <c r="S705" s="437">
        <v>30</v>
      </c>
      <c r="T705" s="437"/>
      <c r="U705" s="437"/>
      <c r="V705" s="437"/>
      <c r="W705" s="437"/>
      <c r="X705" s="437"/>
      <c r="Y705" s="437"/>
      <c r="Z705" s="437">
        <v>910</v>
      </c>
      <c r="AA705" s="437">
        <v>880</v>
      </c>
      <c r="AB705" s="437"/>
      <c r="AC705" s="437"/>
      <c r="AD705" s="437"/>
      <c r="AE705" s="437">
        <v>30</v>
      </c>
      <c r="AF705" s="437">
        <v>910</v>
      </c>
      <c r="AG705" s="437">
        <v>880</v>
      </c>
      <c r="AH705" s="437"/>
      <c r="AI705" s="437"/>
      <c r="AJ705" s="437"/>
      <c r="AK705" s="437">
        <v>30</v>
      </c>
      <c r="AL705" s="438"/>
      <c r="AM705" s="429"/>
      <c r="AS705" s="331">
        <f t="shared" si="188"/>
        <v>0</v>
      </c>
      <c r="AT705" s="331">
        <f t="shared" si="189"/>
        <v>880</v>
      </c>
      <c r="AU705" s="331">
        <f t="shared" si="190"/>
        <v>0</v>
      </c>
      <c r="AV705" s="331">
        <f t="shared" si="191"/>
        <v>0</v>
      </c>
      <c r="AW705" s="331">
        <f t="shared" si="192"/>
        <v>0</v>
      </c>
    </row>
    <row r="706" spans="1:49" s="365" customFormat="1" ht="30" hidden="1" customHeight="1" outlineLevel="1">
      <c r="A706" s="435"/>
      <c r="B706" s="436" t="s">
        <v>982</v>
      </c>
      <c r="C706" s="436"/>
      <c r="D706" s="435" t="s">
        <v>965</v>
      </c>
      <c r="E706" s="435" t="s">
        <v>894</v>
      </c>
      <c r="F706" s="435" t="s">
        <v>983</v>
      </c>
      <c r="G706" s="435">
        <v>2019</v>
      </c>
      <c r="H706" s="435"/>
      <c r="I706" s="437">
        <v>1038.45</v>
      </c>
      <c r="J706" s="437">
        <v>989</v>
      </c>
      <c r="K706" s="437"/>
      <c r="L706" s="437"/>
      <c r="M706" s="437">
        <v>49.45</v>
      </c>
      <c r="N706" s="495"/>
      <c r="O706" s="437">
        <f t="shared" si="199"/>
        <v>0</v>
      </c>
      <c r="P706" s="437"/>
      <c r="Q706" s="495"/>
      <c r="R706" s="437"/>
      <c r="S706" s="437"/>
      <c r="T706" s="437"/>
      <c r="U706" s="437"/>
      <c r="V706" s="437"/>
      <c r="W706" s="437"/>
      <c r="X706" s="437"/>
      <c r="Y706" s="437"/>
      <c r="Z706" s="437">
        <v>1038.45</v>
      </c>
      <c r="AA706" s="437">
        <v>989</v>
      </c>
      <c r="AB706" s="437"/>
      <c r="AC706" s="437"/>
      <c r="AD706" s="437"/>
      <c r="AE706" s="437">
        <v>49.45</v>
      </c>
      <c r="AF706" s="437">
        <v>1038.45</v>
      </c>
      <c r="AG706" s="437">
        <v>989</v>
      </c>
      <c r="AH706" s="437"/>
      <c r="AI706" s="437"/>
      <c r="AJ706" s="437"/>
      <c r="AK706" s="437">
        <v>49.45</v>
      </c>
      <c r="AL706" s="438"/>
      <c r="AM706" s="429"/>
      <c r="AS706" s="331">
        <f t="shared" si="188"/>
        <v>0</v>
      </c>
      <c r="AT706" s="331">
        <f t="shared" si="189"/>
        <v>989</v>
      </c>
      <c r="AU706" s="331">
        <f t="shared" si="190"/>
        <v>0</v>
      </c>
      <c r="AV706" s="331">
        <f t="shared" si="191"/>
        <v>0</v>
      </c>
      <c r="AW706" s="331">
        <f t="shared" si="192"/>
        <v>0</v>
      </c>
    </row>
    <row r="707" spans="1:49" s="365" customFormat="1" ht="30" hidden="1" customHeight="1" outlineLevel="1">
      <c r="A707" s="435"/>
      <c r="B707" s="436" t="s">
        <v>984</v>
      </c>
      <c r="C707" s="436"/>
      <c r="D707" s="435" t="s">
        <v>912</v>
      </c>
      <c r="E707" s="435" t="s">
        <v>913</v>
      </c>
      <c r="F707" s="435" t="s">
        <v>985</v>
      </c>
      <c r="G707" s="435">
        <v>2019</v>
      </c>
      <c r="H707" s="435"/>
      <c r="I707" s="437">
        <v>647.22</v>
      </c>
      <c r="J707" s="437">
        <v>616.4</v>
      </c>
      <c r="K707" s="437"/>
      <c r="L707" s="437"/>
      <c r="M707" s="437">
        <v>30.82</v>
      </c>
      <c r="N707" s="495"/>
      <c r="O707" s="437">
        <f t="shared" si="199"/>
        <v>0</v>
      </c>
      <c r="P707" s="437"/>
      <c r="Q707" s="495"/>
      <c r="R707" s="437"/>
      <c r="S707" s="437"/>
      <c r="T707" s="437"/>
      <c r="U707" s="437"/>
      <c r="V707" s="437"/>
      <c r="W707" s="437"/>
      <c r="X707" s="437"/>
      <c r="Y707" s="437"/>
      <c r="Z707" s="437">
        <v>647.22</v>
      </c>
      <c r="AA707" s="437">
        <v>616.4</v>
      </c>
      <c r="AB707" s="437"/>
      <c r="AC707" s="437"/>
      <c r="AD707" s="437"/>
      <c r="AE707" s="437">
        <v>30.82</v>
      </c>
      <c r="AF707" s="437">
        <f>SUM(AG707:AK707)</f>
        <v>646.82000000000005</v>
      </c>
      <c r="AG707" s="437">
        <f>ROUND(616.4,0)</f>
        <v>616</v>
      </c>
      <c r="AH707" s="437"/>
      <c r="AI707" s="437"/>
      <c r="AJ707" s="437"/>
      <c r="AK707" s="437">
        <v>30.82</v>
      </c>
      <c r="AL707" s="438"/>
      <c r="AM707" s="429"/>
      <c r="AS707" s="331">
        <f t="shared" si="188"/>
        <v>0.39999999999997726</v>
      </c>
      <c r="AT707" s="331">
        <f t="shared" si="189"/>
        <v>616</v>
      </c>
      <c r="AU707" s="331">
        <f t="shared" si="190"/>
        <v>0</v>
      </c>
      <c r="AV707" s="331">
        <f t="shared" si="191"/>
        <v>0.39999999999997726</v>
      </c>
      <c r="AW707" s="331">
        <f t="shared" si="192"/>
        <v>0.39999999999997726</v>
      </c>
    </row>
    <row r="708" spans="1:49" s="365" customFormat="1" ht="30" hidden="1" customHeight="1" outlineLevel="1">
      <c r="A708" s="435"/>
      <c r="B708" s="436" t="s">
        <v>986</v>
      </c>
      <c r="C708" s="436"/>
      <c r="D708" s="435" t="s">
        <v>907</v>
      </c>
      <c r="E708" s="435" t="s">
        <v>894</v>
      </c>
      <c r="F708" s="435" t="s">
        <v>987</v>
      </c>
      <c r="G708" s="435">
        <v>2019</v>
      </c>
      <c r="H708" s="435"/>
      <c r="I708" s="437">
        <v>1710</v>
      </c>
      <c r="J708" s="437">
        <v>1460</v>
      </c>
      <c r="K708" s="437"/>
      <c r="L708" s="437"/>
      <c r="M708" s="437">
        <v>250</v>
      </c>
      <c r="N708" s="495"/>
      <c r="O708" s="437">
        <f t="shared" si="199"/>
        <v>0</v>
      </c>
      <c r="P708" s="437"/>
      <c r="Q708" s="495"/>
      <c r="R708" s="437"/>
      <c r="S708" s="437"/>
      <c r="T708" s="437"/>
      <c r="U708" s="437"/>
      <c r="V708" s="437"/>
      <c r="W708" s="437"/>
      <c r="X708" s="437"/>
      <c r="Y708" s="437"/>
      <c r="Z708" s="437">
        <v>1710</v>
      </c>
      <c r="AA708" s="437">
        <v>1460</v>
      </c>
      <c r="AB708" s="437"/>
      <c r="AC708" s="437"/>
      <c r="AD708" s="437"/>
      <c r="AE708" s="437">
        <v>250</v>
      </c>
      <c r="AF708" s="437">
        <v>1710</v>
      </c>
      <c r="AG708" s="437">
        <v>1460</v>
      </c>
      <c r="AH708" s="437"/>
      <c r="AI708" s="437"/>
      <c r="AJ708" s="437"/>
      <c r="AK708" s="437">
        <v>250</v>
      </c>
      <c r="AL708" s="438" t="s">
        <v>2862</v>
      </c>
      <c r="AM708" s="429"/>
      <c r="AS708" s="331">
        <f t="shared" si="188"/>
        <v>0</v>
      </c>
      <c r="AT708" s="331">
        <f t="shared" si="189"/>
        <v>1460</v>
      </c>
      <c r="AU708" s="331">
        <f t="shared" si="190"/>
        <v>0</v>
      </c>
      <c r="AV708" s="331">
        <f t="shared" si="191"/>
        <v>0</v>
      </c>
      <c r="AW708" s="331">
        <f t="shared" si="192"/>
        <v>0</v>
      </c>
    </row>
    <row r="709" spans="1:49" s="365" customFormat="1" ht="30" hidden="1" customHeight="1" outlineLevel="1">
      <c r="A709" s="435"/>
      <c r="B709" s="436" t="s">
        <v>988</v>
      </c>
      <c r="C709" s="436"/>
      <c r="D709" s="435" t="s">
        <v>898</v>
      </c>
      <c r="E709" s="435" t="s">
        <v>899</v>
      </c>
      <c r="F709" s="435" t="s">
        <v>989</v>
      </c>
      <c r="G709" s="435">
        <v>2019</v>
      </c>
      <c r="H709" s="435"/>
      <c r="I709" s="437">
        <f>SUM(J709:M709)</f>
        <v>1533</v>
      </c>
      <c r="J709" s="437">
        <f>1460</f>
        <v>1460</v>
      </c>
      <c r="K709" s="437"/>
      <c r="L709" s="437"/>
      <c r="M709" s="437">
        <v>73</v>
      </c>
      <c r="N709" s="495"/>
      <c r="O709" s="437">
        <f t="shared" si="199"/>
        <v>0</v>
      </c>
      <c r="P709" s="437"/>
      <c r="Q709" s="495"/>
      <c r="R709" s="437"/>
      <c r="S709" s="437"/>
      <c r="T709" s="437"/>
      <c r="U709" s="437"/>
      <c r="V709" s="437"/>
      <c r="W709" s="437"/>
      <c r="X709" s="437"/>
      <c r="Y709" s="437"/>
      <c r="Z709" s="437">
        <f>SUM(AA709:AE709)</f>
        <v>1533</v>
      </c>
      <c r="AA709" s="437">
        <f>1460</f>
        <v>1460</v>
      </c>
      <c r="AB709" s="437"/>
      <c r="AC709" s="437"/>
      <c r="AD709" s="437"/>
      <c r="AE709" s="437">
        <v>73</v>
      </c>
      <c r="AF709" s="437">
        <f>SUM(AG709:AK709)</f>
        <v>1533</v>
      </c>
      <c r="AG709" s="437">
        <f>1460</f>
        <v>1460</v>
      </c>
      <c r="AH709" s="437"/>
      <c r="AI709" s="437"/>
      <c r="AJ709" s="437"/>
      <c r="AK709" s="437">
        <v>73</v>
      </c>
      <c r="AL709" s="438"/>
      <c r="AM709" s="429"/>
      <c r="AS709" s="331">
        <f t="shared" si="188"/>
        <v>0</v>
      </c>
      <c r="AT709" s="331">
        <f t="shared" si="189"/>
        <v>1460</v>
      </c>
      <c r="AU709" s="331">
        <f t="shared" si="190"/>
        <v>0</v>
      </c>
      <c r="AV709" s="331">
        <f t="shared" si="191"/>
        <v>0</v>
      </c>
      <c r="AW709" s="331">
        <f t="shared" si="192"/>
        <v>0</v>
      </c>
    </row>
    <row r="710" spans="1:49" s="365" customFormat="1" ht="30" hidden="1" customHeight="1" outlineLevel="1">
      <c r="A710" s="435"/>
      <c r="B710" s="436" t="s">
        <v>990</v>
      </c>
      <c r="C710" s="436"/>
      <c r="D710" s="435" t="s">
        <v>965</v>
      </c>
      <c r="E710" s="435" t="s">
        <v>894</v>
      </c>
      <c r="F710" s="435" t="s">
        <v>991</v>
      </c>
      <c r="G710" s="435">
        <v>2020</v>
      </c>
      <c r="H710" s="435"/>
      <c r="I710" s="437">
        <v>657.3</v>
      </c>
      <c r="J710" s="437">
        <v>626</v>
      </c>
      <c r="K710" s="437"/>
      <c r="L710" s="437"/>
      <c r="M710" s="437">
        <v>31.3</v>
      </c>
      <c r="N710" s="495"/>
      <c r="O710" s="437">
        <f t="shared" si="199"/>
        <v>0</v>
      </c>
      <c r="P710" s="437"/>
      <c r="Q710" s="495"/>
      <c r="R710" s="437"/>
      <c r="S710" s="437"/>
      <c r="T710" s="437"/>
      <c r="U710" s="437"/>
      <c r="V710" s="437"/>
      <c r="W710" s="437"/>
      <c r="X710" s="437"/>
      <c r="Y710" s="437"/>
      <c r="Z710" s="437">
        <v>657.3</v>
      </c>
      <c r="AA710" s="437">
        <v>626</v>
      </c>
      <c r="AB710" s="437"/>
      <c r="AC710" s="437"/>
      <c r="AD710" s="437"/>
      <c r="AE710" s="437">
        <v>31.3</v>
      </c>
      <c r="AF710" s="437">
        <v>657.3</v>
      </c>
      <c r="AG710" s="437">
        <v>626</v>
      </c>
      <c r="AH710" s="437"/>
      <c r="AI710" s="437"/>
      <c r="AJ710" s="437"/>
      <c r="AK710" s="437">
        <v>31.3</v>
      </c>
      <c r="AL710" s="438"/>
      <c r="AM710" s="429"/>
      <c r="AS710" s="331">
        <f t="shared" si="188"/>
        <v>0</v>
      </c>
      <c r="AT710" s="331">
        <f t="shared" si="189"/>
        <v>626</v>
      </c>
      <c r="AU710" s="331">
        <f t="shared" si="190"/>
        <v>0</v>
      </c>
      <c r="AV710" s="331">
        <f t="shared" si="191"/>
        <v>0</v>
      </c>
      <c r="AW710" s="331">
        <f t="shared" si="192"/>
        <v>0</v>
      </c>
    </row>
    <row r="711" spans="1:49" s="365" customFormat="1" ht="30" hidden="1" customHeight="1" outlineLevel="1">
      <c r="A711" s="435"/>
      <c r="B711" s="436" t="s">
        <v>992</v>
      </c>
      <c r="C711" s="436"/>
      <c r="D711" s="435" t="s">
        <v>912</v>
      </c>
      <c r="E711" s="435" t="s">
        <v>913</v>
      </c>
      <c r="F711" s="435" t="s">
        <v>993</v>
      </c>
      <c r="G711" s="435">
        <v>2020</v>
      </c>
      <c r="H711" s="435"/>
      <c r="I711" s="437">
        <v>886.30499999999995</v>
      </c>
      <c r="J711" s="437">
        <v>844.09999999999991</v>
      </c>
      <c r="K711" s="437"/>
      <c r="L711" s="437"/>
      <c r="M711" s="437">
        <v>42.204999999999998</v>
      </c>
      <c r="N711" s="495"/>
      <c r="O711" s="437">
        <f t="shared" si="199"/>
        <v>0</v>
      </c>
      <c r="P711" s="437"/>
      <c r="Q711" s="495"/>
      <c r="R711" s="437"/>
      <c r="S711" s="437"/>
      <c r="T711" s="437"/>
      <c r="U711" s="437"/>
      <c r="V711" s="437"/>
      <c r="W711" s="437"/>
      <c r="X711" s="437"/>
      <c r="Y711" s="437"/>
      <c r="Z711" s="437">
        <v>886.30499999999995</v>
      </c>
      <c r="AA711" s="437">
        <v>844.09999999999991</v>
      </c>
      <c r="AB711" s="437"/>
      <c r="AC711" s="437"/>
      <c r="AD711" s="437"/>
      <c r="AE711" s="437">
        <v>42.204999999999998</v>
      </c>
      <c r="AF711" s="437">
        <f>SUM(AG711:AK711)</f>
        <v>886.20500000000004</v>
      </c>
      <c r="AG711" s="437">
        <f>ROUND(844.1,0)</f>
        <v>844</v>
      </c>
      <c r="AH711" s="437"/>
      <c r="AI711" s="437"/>
      <c r="AJ711" s="437"/>
      <c r="AK711" s="437">
        <v>42.204999999999998</v>
      </c>
      <c r="AL711" s="438"/>
      <c r="AM711" s="429"/>
      <c r="AS711" s="331">
        <f t="shared" si="188"/>
        <v>9.9999999999909051E-2</v>
      </c>
      <c r="AT711" s="331">
        <f t="shared" si="189"/>
        <v>844</v>
      </c>
      <c r="AU711" s="331">
        <f t="shared" si="190"/>
        <v>0</v>
      </c>
      <c r="AV711" s="331">
        <f t="shared" si="191"/>
        <v>9.9999999999909051E-2</v>
      </c>
      <c r="AW711" s="331">
        <f t="shared" si="192"/>
        <v>9.9999999999909051E-2</v>
      </c>
    </row>
    <row r="712" spans="1:49" s="365" customFormat="1" ht="30" customHeight="1" collapsed="1">
      <c r="A712" s="425" t="s">
        <v>1968</v>
      </c>
      <c r="B712" s="426" t="s">
        <v>1945</v>
      </c>
      <c r="C712" s="426"/>
      <c r="D712" s="425"/>
      <c r="E712" s="425"/>
      <c r="F712" s="425"/>
      <c r="G712" s="425"/>
      <c r="H712" s="425"/>
      <c r="I712" s="427">
        <f t="shared" ref="I712:M713" si="200">I713</f>
        <v>16382.603762886596</v>
      </c>
      <c r="J712" s="427">
        <f t="shared" si="200"/>
        <v>14558.931329896906</v>
      </c>
      <c r="K712" s="509">
        <f t="shared" si="200"/>
        <v>0</v>
      </c>
      <c r="L712" s="509">
        <f t="shared" si="200"/>
        <v>0</v>
      </c>
      <c r="M712" s="427">
        <f t="shared" si="200"/>
        <v>1823.6724329896906</v>
      </c>
      <c r="N712" s="495"/>
      <c r="O712" s="427">
        <f>O713</f>
        <v>11248</v>
      </c>
      <c r="P712" s="427">
        <f>P713</f>
        <v>9708</v>
      </c>
      <c r="Q712" s="495"/>
      <c r="R712" s="427">
        <f t="shared" ref="R712:AA713" si="201">R713</f>
        <v>998</v>
      </c>
      <c r="S712" s="427">
        <f t="shared" si="201"/>
        <v>542</v>
      </c>
      <c r="T712" s="427">
        <f t="shared" si="201"/>
        <v>0</v>
      </c>
      <c r="U712" s="427">
        <f t="shared" si="201"/>
        <v>0</v>
      </c>
      <c r="V712" s="427">
        <f t="shared" si="201"/>
        <v>0</v>
      </c>
      <c r="W712" s="509">
        <f t="shared" si="201"/>
        <v>0</v>
      </c>
      <c r="X712" s="509">
        <f t="shared" si="201"/>
        <v>0</v>
      </c>
      <c r="Y712" s="509">
        <f t="shared" si="201"/>
        <v>0</v>
      </c>
      <c r="Z712" s="427">
        <f t="shared" si="201"/>
        <v>14789.475762886595</v>
      </c>
      <c r="AA712" s="427">
        <f t="shared" si="201"/>
        <v>13789.144329896908</v>
      </c>
      <c r="AB712" s="427">
        <f t="shared" ref="AB712:AK713" si="202">AB713</f>
        <v>0</v>
      </c>
      <c r="AC712" s="427">
        <f t="shared" si="202"/>
        <v>0</v>
      </c>
      <c r="AD712" s="427">
        <f t="shared" si="202"/>
        <v>0</v>
      </c>
      <c r="AE712" s="427">
        <f t="shared" si="202"/>
        <v>1000.3314329896905</v>
      </c>
      <c r="AF712" s="427">
        <f t="shared" si="202"/>
        <v>14789.331432989688</v>
      </c>
      <c r="AG712" s="427">
        <f t="shared" si="202"/>
        <v>13789</v>
      </c>
      <c r="AH712" s="392">
        <f t="shared" si="202"/>
        <v>0</v>
      </c>
      <c r="AI712" s="392">
        <f t="shared" si="202"/>
        <v>0</v>
      </c>
      <c r="AJ712" s="427">
        <f t="shared" si="202"/>
        <v>0</v>
      </c>
      <c r="AK712" s="427">
        <f t="shared" si="202"/>
        <v>1000.3314329896905</v>
      </c>
      <c r="AL712" s="428"/>
      <c r="AM712" s="429"/>
      <c r="AS712" s="331">
        <f t="shared" si="188"/>
        <v>1593.2723298969086</v>
      </c>
      <c r="AT712" s="331">
        <f t="shared" si="189"/>
        <v>13788.999999999996</v>
      </c>
      <c r="AU712" s="331">
        <f t="shared" si="190"/>
        <v>0</v>
      </c>
      <c r="AV712" s="331">
        <f t="shared" si="191"/>
        <v>769.93132989690639</v>
      </c>
      <c r="AW712" s="331">
        <f t="shared" si="192"/>
        <v>1593.2723298969086</v>
      </c>
    </row>
    <row r="713" spans="1:49" s="365" customFormat="1" ht="30" hidden="1" customHeight="1" outlineLevel="1">
      <c r="A713" s="430" t="s">
        <v>1909</v>
      </c>
      <c r="B713" s="431" t="s">
        <v>2361</v>
      </c>
      <c r="C713" s="431"/>
      <c r="D713" s="430"/>
      <c r="E713" s="430"/>
      <c r="F713" s="430"/>
      <c r="G713" s="430"/>
      <c r="H713" s="430"/>
      <c r="I713" s="432">
        <f t="shared" si="200"/>
        <v>16382.603762886596</v>
      </c>
      <c r="J713" s="432">
        <f t="shared" si="200"/>
        <v>14558.931329896906</v>
      </c>
      <c r="K713" s="432">
        <f t="shared" si="200"/>
        <v>0</v>
      </c>
      <c r="L713" s="432">
        <f t="shared" si="200"/>
        <v>0</v>
      </c>
      <c r="M713" s="432">
        <f t="shared" si="200"/>
        <v>1823.6724329896906</v>
      </c>
      <c r="N713" s="495"/>
      <c r="O713" s="432">
        <f>O714</f>
        <v>11248</v>
      </c>
      <c r="P713" s="432">
        <f>P714</f>
        <v>9708</v>
      </c>
      <c r="Q713" s="495"/>
      <c r="R713" s="432">
        <f t="shared" si="201"/>
        <v>998</v>
      </c>
      <c r="S713" s="432">
        <f t="shared" si="201"/>
        <v>542</v>
      </c>
      <c r="T713" s="432">
        <f t="shared" si="201"/>
        <v>0</v>
      </c>
      <c r="U713" s="432">
        <f t="shared" si="201"/>
        <v>0</v>
      </c>
      <c r="V713" s="432">
        <f t="shared" si="201"/>
        <v>0</v>
      </c>
      <c r="W713" s="432">
        <f t="shared" si="201"/>
        <v>0</v>
      </c>
      <c r="X713" s="432">
        <f t="shared" si="201"/>
        <v>0</v>
      </c>
      <c r="Y713" s="432">
        <f t="shared" si="201"/>
        <v>0</v>
      </c>
      <c r="Z713" s="432">
        <f t="shared" si="201"/>
        <v>14789.475762886595</v>
      </c>
      <c r="AA713" s="432">
        <f t="shared" si="201"/>
        <v>13789.144329896908</v>
      </c>
      <c r="AB713" s="432">
        <f t="shared" si="202"/>
        <v>0</v>
      </c>
      <c r="AC713" s="432">
        <f t="shared" si="202"/>
        <v>0</v>
      </c>
      <c r="AD713" s="432">
        <f t="shared" si="202"/>
        <v>0</v>
      </c>
      <c r="AE713" s="432">
        <f t="shared" si="202"/>
        <v>1000.3314329896905</v>
      </c>
      <c r="AF713" s="432">
        <f t="shared" si="202"/>
        <v>14789.331432989688</v>
      </c>
      <c r="AG713" s="432">
        <f t="shared" si="202"/>
        <v>13789</v>
      </c>
      <c r="AH713" s="432">
        <f t="shared" si="202"/>
        <v>0</v>
      </c>
      <c r="AI713" s="432">
        <f t="shared" si="202"/>
        <v>0</v>
      </c>
      <c r="AJ713" s="432">
        <f t="shared" si="202"/>
        <v>0</v>
      </c>
      <c r="AK713" s="432">
        <f t="shared" si="202"/>
        <v>1000.3314329896905</v>
      </c>
      <c r="AL713" s="433"/>
      <c r="AM713" s="429"/>
      <c r="AS713" s="331">
        <f t="shared" si="188"/>
        <v>1593.2723298969086</v>
      </c>
      <c r="AT713" s="331">
        <f t="shared" si="189"/>
        <v>13788.999999999996</v>
      </c>
      <c r="AU713" s="331">
        <f t="shared" si="190"/>
        <v>0</v>
      </c>
      <c r="AV713" s="331">
        <f t="shared" si="191"/>
        <v>769.93132989690639</v>
      </c>
      <c r="AW713" s="331">
        <f t="shared" si="192"/>
        <v>1593.2723298969086</v>
      </c>
    </row>
    <row r="714" spans="1:49" s="365" customFormat="1" ht="30" hidden="1" customHeight="1" outlineLevel="1">
      <c r="A714" s="430" t="s">
        <v>3002</v>
      </c>
      <c r="B714" s="431" t="s">
        <v>2520</v>
      </c>
      <c r="C714" s="431"/>
      <c r="D714" s="430"/>
      <c r="E714" s="430"/>
      <c r="F714" s="430"/>
      <c r="G714" s="430"/>
      <c r="H714" s="430"/>
      <c r="I714" s="432">
        <f>SUM(I715:I731)</f>
        <v>16382.603762886596</v>
      </c>
      <c r="J714" s="432">
        <f>SUM(J715:J731)</f>
        <v>14558.931329896906</v>
      </c>
      <c r="K714" s="432">
        <f>SUM(K715:K731)</f>
        <v>0</v>
      </c>
      <c r="L714" s="432">
        <f>SUM(L715:L731)</f>
        <v>0</v>
      </c>
      <c r="M714" s="432">
        <f>SUM(M715:M731)</f>
        <v>1823.6724329896906</v>
      </c>
      <c r="N714" s="495"/>
      <c r="O714" s="432">
        <f>SUM(O715:O731)</f>
        <v>11248</v>
      </c>
      <c r="P714" s="432">
        <f>SUM(P715:P731)</f>
        <v>9708</v>
      </c>
      <c r="Q714" s="495"/>
      <c r="R714" s="432">
        <f t="shared" ref="R714:AK714" si="203">SUM(R715:R731)</f>
        <v>998</v>
      </c>
      <c r="S714" s="432">
        <f t="shared" si="203"/>
        <v>542</v>
      </c>
      <c r="T714" s="432">
        <f t="shared" si="203"/>
        <v>0</v>
      </c>
      <c r="U714" s="432">
        <f t="shared" si="203"/>
        <v>0</v>
      </c>
      <c r="V714" s="432">
        <f t="shared" si="203"/>
        <v>0</v>
      </c>
      <c r="W714" s="432">
        <f t="shared" si="203"/>
        <v>0</v>
      </c>
      <c r="X714" s="432">
        <f t="shared" si="203"/>
        <v>0</v>
      </c>
      <c r="Y714" s="432">
        <f t="shared" si="203"/>
        <v>0</v>
      </c>
      <c r="Z714" s="432">
        <f t="shared" si="203"/>
        <v>14789.475762886595</v>
      </c>
      <c r="AA714" s="432">
        <f t="shared" si="203"/>
        <v>13789.144329896908</v>
      </c>
      <c r="AB714" s="432">
        <f t="shared" si="203"/>
        <v>0</v>
      </c>
      <c r="AC714" s="432">
        <f t="shared" si="203"/>
        <v>0</v>
      </c>
      <c r="AD714" s="432">
        <f t="shared" si="203"/>
        <v>0</v>
      </c>
      <c r="AE714" s="432">
        <f t="shared" si="203"/>
        <v>1000.3314329896905</v>
      </c>
      <c r="AF714" s="432">
        <f t="shared" si="203"/>
        <v>14789.331432989688</v>
      </c>
      <c r="AG714" s="432">
        <f t="shared" si="203"/>
        <v>13789</v>
      </c>
      <c r="AH714" s="432">
        <f t="shared" si="203"/>
        <v>0</v>
      </c>
      <c r="AI714" s="432">
        <f t="shared" si="203"/>
        <v>0</v>
      </c>
      <c r="AJ714" s="432">
        <f t="shared" si="203"/>
        <v>0</v>
      </c>
      <c r="AK714" s="432">
        <f t="shared" si="203"/>
        <v>1000.3314329896905</v>
      </c>
      <c r="AL714" s="433"/>
      <c r="AM714" s="429"/>
      <c r="AS714" s="331">
        <f t="shared" si="188"/>
        <v>1593.2723298969086</v>
      </c>
      <c r="AT714" s="331">
        <f t="shared" si="189"/>
        <v>13788.999999999996</v>
      </c>
      <c r="AU714" s="331">
        <f t="shared" si="190"/>
        <v>0</v>
      </c>
      <c r="AV714" s="331">
        <f t="shared" si="191"/>
        <v>769.93132989690639</v>
      </c>
      <c r="AW714" s="331">
        <f t="shared" si="192"/>
        <v>1593.2723298969086</v>
      </c>
    </row>
    <row r="715" spans="1:49" s="365" customFormat="1" ht="30" hidden="1" customHeight="1" outlineLevel="1">
      <c r="A715" s="435"/>
      <c r="B715" s="436" t="s">
        <v>994</v>
      </c>
      <c r="C715" s="436" t="s">
        <v>995</v>
      </c>
      <c r="D715" s="435" t="s">
        <v>3004</v>
      </c>
      <c r="E715" s="435" t="s">
        <v>996</v>
      </c>
      <c r="F715" s="435" t="s">
        <v>997</v>
      </c>
      <c r="G715" s="435" t="s">
        <v>2378</v>
      </c>
      <c r="H715" s="435" t="s">
        <v>998</v>
      </c>
      <c r="I715" s="437">
        <v>753.88699999999994</v>
      </c>
      <c r="J715" s="437">
        <v>753.88699999999994</v>
      </c>
      <c r="K715" s="437"/>
      <c r="L715" s="437"/>
      <c r="M715" s="437">
        <v>0</v>
      </c>
      <c r="N715" s="495"/>
      <c r="O715" s="437">
        <f t="shared" ref="O715:O731" si="204">SUM(P715:S715)</f>
        <v>1005</v>
      </c>
      <c r="P715" s="437">
        <v>805</v>
      </c>
      <c r="Q715" s="495"/>
      <c r="R715" s="437">
        <v>190</v>
      </c>
      <c r="S715" s="437">
        <v>10</v>
      </c>
      <c r="T715" s="437"/>
      <c r="U715" s="437"/>
      <c r="V715" s="437"/>
      <c r="W715" s="437"/>
      <c r="X715" s="437"/>
      <c r="Y715" s="437"/>
      <c r="Z715" s="437">
        <v>805</v>
      </c>
      <c r="AA715" s="437">
        <v>805</v>
      </c>
      <c r="AB715" s="437"/>
      <c r="AC715" s="437"/>
      <c r="AD715" s="437"/>
      <c r="AE715" s="437">
        <v>0</v>
      </c>
      <c r="AF715" s="437">
        <v>805</v>
      </c>
      <c r="AG715" s="437">
        <v>805</v>
      </c>
      <c r="AH715" s="437"/>
      <c r="AI715" s="437"/>
      <c r="AJ715" s="437"/>
      <c r="AK715" s="437">
        <v>0</v>
      </c>
      <c r="AL715" s="438"/>
      <c r="AM715" s="429"/>
      <c r="AS715" s="331">
        <f t="shared" si="188"/>
        <v>-51.113000000000056</v>
      </c>
      <c r="AT715" s="331">
        <f t="shared" si="189"/>
        <v>805</v>
      </c>
      <c r="AU715" s="331">
        <f t="shared" si="190"/>
        <v>0</v>
      </c>
      <c r="AV715" s="331">
        <f t="shared" si="191"/>
        <v>-51.113000000000056</v>
      </c>
      <c r="AW715" s="331">
        <f t="shared" si="192"/>
        <v>-51.113000000000056</v>
      </c>
    </row>
    <row r="716" spans="1:49" s="365" customFormat="1" ht="30" hidden="1" customHeight="1" outlineLevel="1">
      <c r="A716" s="435"/>
      <c r="B716" s="436" t="s">
        <v>999</v>
      </c>
      <c r="C716" s="436" t="s">
        <v>1000</v>
      </c>
      <c r="D716" s="435" t="s">
        <v>3004</v>
      </c>
      <c r="E716" s="435" t="s">
        <v>1001</v>
      </c>
      <c r="F716" s="435" t="s">
        <v>1002</v>
      </c>
      <c r="G716" s="435" t="s">
        <v>2378</v>
      </c>
      <c r="H716" s="435" t="s">
        <v>1003</v>
      </c>
      <c r="I716" s="437">
        <v>1250</v>
      </c>
      <c r="J716" s="437">
        <v>867</v>
      </c>
      <c r="K716" s="437"/>
      <c r="L716" s="437"/>
      <c r="M716" s="437">
        <v>383</v>
      </c>
      <c r="N716" s="495"/>
      <c r="O716" s="437">
        <f t="shared" si="204"/>
        <v>1250</v>
      </c>
      <c r="P716" s="437">
        <v>867</v>
      </c>
      <c r="Q716" s="495"/>
      <c r="R716" s="437">
        <v>364</v>
      </c>
      <c r="S716" s="437">
        <v>19</v>
      </c>
      <c r="T716" s="437"/>
      <c r="U716" s="437"/>
      <c r="V716" s="437"/>
      <c r="W716" s="437"/>
      <c r="X716" s="437"/>
      <c r="Y716" s="437"/>
      <c r="Z716" s="437">
        <v>867</v>
      </c>
      <c r="AA716" s="437">
        <v>867</v>
      </c>
      <c r="AB716" s="437"/>
      <c r="AC716" s="437"/>
      <c r="AD716" s="437"/>
      <c r="AE716" s="437">
        <v>0</v>
      </c>
      <c r="AF716" s="437">
        <v>867</v>
      </c>
      <c r="AG716" s="437">
        <v>867</v>
      </c>
      <c r="AH716" s="437"/>
      <c r="AI716" s="437"/>
      <c r="AJ716" s="437"/>
      <c r="AK716" s="437">
        <v>0</v>
      </c>
      <c r="AL716" s="438"/>
      <c r="AM716" s="429"/>
      <c r="AS716" s="331">
        <f t="shared" si="188"/>
        <v>383</v>
      </c>
      <c r="AT716" s="331">
        <f t="shared" si="189"/>
        <v>867</v>
      </c>
      <c r="AU716" s="331">
        <f t="shared" si="190"/>
        <v>0</v>
      </c>
      <c r="AV716" s="331">
        <f t="shared" si="191"/>
        <v>0</v>
      </c>
      <c r="AW716" s="331">
        <f t="shared" si="192"/>
        <v>383</v>
      </c>
    </row>
    <row r="717" spans="1:49" s="365" customFormat="1" ht="30" hidden="1" customHeight="1" outlineLevel="1">
      <c r="A717" s="435"/>
      <c r="B717" s="436" t="s">
        <v>1004</v>
      </c>
      <c r="C717" s="436" t="s">
        <v>1005</v>
      </c>
      <c r="D717" s="435" t="s">
        <v>3004</v>
      </c>
      <c r="E717" s="435" t="s">
        <v>1006</v>
      </c>
      <c r="F717" s="435" t="s">
        <v>1007</v>
      </c>
      <c r="G717" s="435" t="s">
        <v>2378</v>
      </c>
      <c r="H717" s="435" t="s">
        <v>1008</v>
      </c>
      <c r="I717" s="437">
        <v>1190</v>
      </c>
      <c r="J717" s="437">
        <v>805</v>
      </c>
      <c r="K717" s="437"/>
      <c r="L717" s="437"/>
      <c r="M717" s="437">
        <f>I717-J717</f>
        <v>385</v>
      </c>
      <c r="N717" s="495"/>
      <c r="O717" s="437">
        <f t="shared" si="204"/>
        <v>1190</v>
      </c>
      <c r="P717" s="437">
        <v>805</v>
      </c>
      <c r="Q717" s="495"/>
      <c r="R717" s="437">
        <v>366</v>
      </c>
      <c r="S717" s="437">
        <v>19</v>
      </c>
      <c r="T717" s="437"/>
      <c r="U717" s="437"/>
      <c r="V717" s="437"/>
      <c r="W717" s="437"/>
      <c r="X717" s="437"/>
      <c r="Y717" s="437"/>
      <c r="Z717" s="437">
        <v>805</v>
      </c>
      <c r="AA717" s="437">
        <v>805</v>
      </c>
      <c r="AB717" s="437"/>
      <c r="AC717" s="437"/>
      <c r="AD717" s="437"/>
      <c r="AE717" s="437">
        <v>0</v>
      </c>
      <c r="AF717" s="437">
        <v>805</v>
      </c>
      <c r="AG717" s="437">
        <v>805</v>
      </c>
      <c r="AH717" s="437"/>
      <c r="AI717" s="437"/>
      <c r="AJ717" s="437"/>
      <c r="AK717" s="437">
        <v>0</v>
      </c>
      <c r="AL717" s="438"/>
      <c r="AM717" s="429"/>
      <c r="AS717" s="331">
        <f t="shared" ref="AS717:AS780" si="205">I717-W717-AF717</f>
        <v>385</v>
      </c>
      <c r="AT717" s="331">
        <f t="shared" ref="AT717:AT780" si="206">AF717-AH717-AI717-AK717</f>
        <v>805</v>
      </c>
      <c r="AU717" s="331">
        <f t="shared" ref="AU717:AU780" si="207">AG717-AT717</f>
        <v>0</v>
      </c>
      <c r="AV717" s="331">
        <f t="shared" ref="AV717:AV780" si="208">J717-AG717</f>
        <v>0</v>
      </c>
      <c r="AW717" s="331">
        <f t="shared" ref="AW717:AW780" si="209">I717-AF717</f>
        <v>385</v>
      </c>
    </row>
    <row r="718" spans="1:49" s="365" customFormat="1" ht="30" hidden="1" customHeight="1" outlineLevel="1">
      <c r="A718" s="435"/>
      <c r="B718" s="436" t="s">
        <v>1009</v>
      </c>
      <c r="C718" s="436">
        <v>7619301</v>
      </c>
      <c r="D718" s="435" t="s">
        <v>3004</v>
      </c>
      <c r="E718" s="435" t="s">
        <v>1006</v>
      </c>
      <c r="F718" s="435" t="s">
        <v>1010</v>
      </c>
      <c r="G718" s="435" t="s">
        <v>2431</v>
      </c>
      <c r="H718" s="435" t="s">
        <v>1011</v>
      </c>
      <c r="I718" s="437">
        <v>1259.0409999999999</v>
      </c>
      <c r="J718" s="437">
        <v>1200</v>
      </c>
      <c r="K718" s="437"/>
      <c r="L718" s="437"/>
      <c r="M718" s="437">
        <v>59.04099999999994</v>
      </c>
      <c r="N718" s="495"/>
      <c r="O718" s="437">
        <f t="shared" si="204"/>
        <v>1259</v>
      </c>
      <c r="P718" s="437">
        <v>1200</v>
      </c>
      <c r="Q718" s="495"/>
      <c r="R718" s="437"/>
      <c r="S718" s="437">
        <v>59</v>
      </c>
      <c r="T718" s="437"/>
      <c r="U718" s="437"/>
      <c r="V718" s="437"/>
      <c r="W718" s="437"/>
      <c r="X718" s="437"/>
      <c r="Y718" s="437"/>
      <c r="Z718" s="437">
        <v>1352</v>
      </c>
      <c r="AA718" s="437">
        <v>1293</v>
      </c>
      <c r="AB718" s="437"/>
      <c r="AC718" s="437"/>
      <c r="AD718" s="437"/>
      <c r="AE718" s="437">
        <v>59</v>
      </c>
      <c r="AF718" s="437">
        <v>1352</v>
      </c>
      <c r="AG718" s="437">
        <v>1293</v>
      </c>
      <c r="AH718" s="437"/>
      <c r="AI718" s="437"/>
      <c r="AJ718" s="437"/>
      <c r="AK718" s="437">
        <v>59</v>
      </c>
      <c r="AL718" s="438" t="s">
        <v>2862</v>
      </c>
      <c r="AM718" s="429"/>
      <c r="AS718" s="331">
        <f t="shared" si="205"/>
        <v>-92.95900000000006</v>
      </c>
      <c r="AT718" s="331">
        <f t="shared" si="206"/>
        <v>1293</v>
      </c>
      <c r="AU718" s="331">
        <f t="shared" si="207"/>
        <v>0</v>
      </c>
      <c r="AV718" s="331">
        <f t="shared" si="208"/>
        <v>-93</v>
      </c>
      <c r="AW718" s="331">
        <f t="shared" si="209"/>
        <v>-92.95900000000006</v>
      </c>
    </row>
    <row r="719" spans="1:49" s="365" customFormat="1" ht="30" hidden="1" customHeight="1" outlineLevel="1">
      <c r="A719" s="435"/>
      <c r="B719" s="436" t="s">
        <v>1012</v>
      </c>
      <c r="C719" s="436">
        <v>7619302</v>
      </c>
      <c r="D719" s="435" t="s">
        <v>3004</v>
      </c>
      <c r="E719" s="435" t="s">
        <v>1001</v>
      </c>
      <c r="F719" s="435" t="s">
        <v>1013</v>
      </c>
      <c r="G719" s="435" t="s">
        <v>2431</v>
      </c>
      <c r="H719" s="435" t="s">
        <v>1014</v>
      </c>
      <c r="I719" s="437">
        <v>1259.1099999999999</v>
      </c>
      <c r="J719" s="437">
        <v>1200</v>
      </c>
      <c r="K719" s="437"/>
      <c r="L719" s="437"/>
      <c r="M719" s="437">
        <v>59.1099999999999</v>
      </c>
      <c r="N719" s="495"/>
      <c r="O719" s="437">
        <f t="shared" si="204"/>
        <v>1260</v>
      </c>
      <c r="P719" s="437">
        <v>1200</v>
      </c>
      <c r="Q719" s="495"/>
      <c r="R719" s="437"/>
      <c r="S719" s="437">
        <v>60</v>
      </c>
      <c r="T719" s="437"/>
      <c r="U719" s="437"/>
      <c r="V719" s="437"/>
      <c r="W719" s="437"/>
      <c r="X719" s="437"/>
      <c r="Y719" s="437"/>
      <c r="Z719" s="437">
        <v>1357.11</v>
      </c>
      <c r="AA719" s="437">
        <v>1298</v>
      </c>
      <c r="AB719" s="437"/>
      <c r="AC719" s="437"/>
      <c r="AD719" s="437"/>
      <c r="AE719" s="437">
        <v>59.1099999999999</v>
      </c>
      <c r="AF719" s="437">
        <v>1357.11</v>
      </c>
      <c r="AG719" s="437">
        <v>1298</v>
      </c>
      <c r="AH719" s="437"/>
      <c r="AI719" s="437"/>
      <c r="AJ719" s="437"/>
      <c r="AK719" s="437">
        <v>59.1099999999999</v>
      </c>
      <c r="AL719" s="438" t="s">
        <v>2862</v>
      </c>
      <c r="AM719" s="429"/>
      <c r="AS719" s="331">
        <f t="shared" si="205"/>
        <v>-98</v>
      </c>
      <c r="AT719" s="331">
        <f t="shared" si="206"/>
        <v>1298</v>
      </c>
      <c r="AU719" s="331">
        <f t="shared" si="207"/>
        <v>0</v>
      </c>
      <c r="AV719" s="331">
        <f t="shared" si="208"/>
        <v>-98</v>
      </c>
      <c r="AW719" s="331">
        <f t="shared" si="209"/>
        <v>-98</v>
      </c>
    </row>
    <row r="720" spans="1:49" s="365" customFormat="1" ht="30" hidden="1" customHeight="1" outlineLevel="1">
      <c r="A720" s="435"/>
      <c r="B720" s="436" t="s">
        <v>1015</v>
      </c>
      <c r="C720" s="436">
        <v>7621055</v>
      </c>
      <c r="D720" s="435" t="s">
        <v>3004</v>
      </c>
      <c r="E720" s="435" t="s">
        <v>996</v>
      </c>
      <c r="F720" s="435" t="s">
        <v>1016</v>
      </c>
      <c r="G720" s="435" t="s">
        <v>2431</v>
      </c>
      <c r="H720" s="435" t="s">
        <v>1017</v>
      </c>
      <c r="I720" s="437">
        <v>624.51700000000005</v>
      </c>
      <c r="J720" s="437">
        <v>600</v>
      </c>
      <c r="K720" s="437"/>
      <c r="L720" s="437"/>
      <c r="M720" s="437">
        <v>24.517000000000053</v>
      </c>
      <c r="N720" s="495"/>
      <c r="O720" s="437">
        <f t="shared" si="204"/>
        <v>630</v>
      </c>
      <c r="P720" s="437">
        <v>600</v>
      </c>
      <c r="Q720" s="495"/>
      <c r="R720" s="437"/>
      <c r="S720" s="437">
        <v>30</v>
      </c>
      <c r="T720" s="437"/>
      <c r="U720" s="437"/>
      <c r="V720" s="437"/>
      <c r="W720" s="437"/>
      <c r="X720" s="437"/>
      <c r="Y720" s="437"/>
      <c r="Z720" s="437">
        <v>668.51700000000005</v>
      </c>
      <c r="AA720" s="437">
        <v>644</v>
      </c>
      <c r="AB720" s="437"/>
      <c r="AC720" s="437"/>
      <c r="AD720" s="437"/>
      <c r="AE720" s="437">
        <v>24.517000000000053</v>
      </c>
      <c r="AF720" s="437">
        <v>668.51700000000005</v>
      </c>
      <c r="AG720" s="437">
        <v>644</v>
      </c>
      <c r="AH720" s="437"/>
      <c r="AI720" s="437"/>
      <c r="AJ720" s="437"/>
      <c r="AK720" s="437">
        <v>24.517000000000053</v>
      </c>
      <c r="AL720" s="438" t="s">
        <v>2862</v>
      </c>
      <c r="AM720" s="429"/>
      <c r="AS720" s="331">
        <f t="shared" si="205"/>
        <v>-44</v>
      </c>
      <c r="AT720" s="331">
        <f t="shared" si="206"/>
        <v>644</v>
      </c>
      <c r="AU720" s="331">
        <f t="shared" si="207"/>
        <v>0</v>
      </c>
      <c r="AV720" s="331">
        <f t="shared" si="208"/>
        <v>-44</v>
      </c>
      <c r="AW720" s="331">
        <f t="shared" si="209"/>
        <v>-44</v>
      </c>
    </row>
    <row r="721" spans="1:49" s="365" customFormat="1" ht="30" hidden="1" customHeight="1" outlineLevel="1">
      <c r="A721" s="435"/>
      <c r="B721" s="436" t="s">
        <v>1018</v>
      </c>
      <c r="C721" s="436">
        <v>7667866</v>
      </c>
      <c r="D721" s="435" t="s">
        <v>3004</v>
      </c>
      <c r="E721" s="435" t="s">
        <v>1006</v>
      </c>
      <c r="F721" s="435" t="s">
        <v>1019</v>
      </c>
      <c r="G721" s="435" t="s">
        <v>2365</v>
      </c>
      <c r="H721" s="435"/>
      <c r="I721" s="437">
        <v>815.1</v>
      </c>
      <c r="J721" s="437">
        <v>741</v>
      </c>
      <c r="K721" s="437"/>
      <c r="L721" s="437"/>
      <c r="M721" s="437">
        <v>74.100000000000023</v>
      </c>
      <c r="N721" s="495"/>
      <c r="O721" s="437">
        <f t="shared" si="204"/>
        <v>815</v>
      </c>
      <c r="P721" s="437">
        <v>741</v>
      </c>
      <c r="Q721" s="495"/>
      <c r="R721" s="437">
        <v>14</v>
      </c>
      <c r="S721" s="437">
        <v>60</v>
      </c>
      <c r="T721" s="437"/>
      <c r="U721" s="437"/>
      <c r="V721" s="437"/>
      <c r="W721" s="437"/>
      <c r="X721" s="437"/>
      <c r="Y721" s="437"/>
      <c r="Z721" s="437">
        <v>815</v>
      </c>
      <c r="AA721" s="437">
        <v>741</v>
      </c>
      <c r="AB721" s="437"/>
      <c r="AC721" s="437"/>
      <c r="AD721" s="437"/>
      <c r="AE721" s="437">
        <v>74</v>
      </c>
      <c r="AF721" s="437">
        <v>815</v>
      </c>
      <c r="AG721" s="437">
        <v>741</v>
      </c>
      <c r="AH721" s="437"/>
      <c r="AI721" s="437"/>
      <c r="AJ721" s="437"/>
      <c r="AK721" s="437">
        <v>74</v>
      </c>
      <c r="AL721" s="438"/>
      <c r="AM721" s="429"/>
      <c r="AS721" s="331">
        <f t="shared" si="205"/>
        <v>0.10000000000002274</v>
      </c>
      <c r="AT721" s="331">
        <f t="shared" si="206"/>
        <v>741</v>
      </c>
      <c r="AU721" s="331">
        <f t="shared" si="207"/>
        <v>0</v>
      </c>
      <c r="AV721" s="331">
        <f t="shared" si="208"/>
        <v>0</v>
      </c>
      <c r="AW721" s="331">
        <f t="shared" si="209"/>
        <v>0.10000000000002274</v>
      </c>
    </row>
    <row r="722" spans="1:49" s="365" customFormat="1" ht="30" hidden="1" customHeight="1" outlineLevel="1">
      <c r="A722" s="435"/>
      <c r="B722" s="436" t="s">
        <v>1020</v>
      </c>
      <c r="C722" s="436">
        <v>7667851</v>
      </c>
      <c r="D722" s="435" t="s">
        <v>3004</v>
      </c>
      <c r="E722" s="435" t="s">
        <v>996</v>
      </c>
      <c r="F722" s="435" t="s">
        <v>1021</v>
      </c>
      <c r="G722" s="435" t="s">
        <v>2365</v>
      </c>
      <c r="H722" s="435"/>
      <c r="I722" s="437">
        <v>1345.3</v>
      </c>
      <c r="J722" s="437">
        <v>1223</v>
      </c>
      <c r="K722" s="437"/>
      <c r="L722" s="437"/>
      <c r="M722" s="437">
        <v>122.29999999999995</v>
      </c>
      <c r="N722" s="495"/>
      <c r="O722" s="437">
        <f t="shared" si="204"/>
        <v>1345</v>
      </c>
      <c r="P722" s="437">
        <v>1223</v>
      </c>
      <c r="Q722" s="495"/>
      <c r="R722" s="437">
        <v>22</v>
      </c>
      <c r="S722" s="437">
        <v>100</v>
      </c>
      <c r="T722" s="437"/>
      <c r="U722" s="437"/>
      <c r="V722" s="437"/>
      <c r="W722" s="437"/>
      <c r="X722" s="437"/>
      <c r="Y722" s="437"/>
      <c r="Z722" s="437">
        <v>1345.3</v>
      </c>
      <c r="AA722" s="437">
        <v>1223</v>
      </c>
      <c r="AB722" s="437"/>
      <c r="AC722" s="437"/>
      <c r="AD722" s="437"/>
      <c r="AE722" s="437">
        <v>122.29999999999995</v>
      </c>
      <c r="AF722" s="437">
        <v>1345.3</v>
      </c>
      <c r="AG722" s="437">
        <v>1223</v>
      </c>
      <c r="AH722" s="437"/>
      <c r="AI722" s="437"/>
      <c r="AJ722" s="437"/>
      <c r="AK722" s="437">
        <v>122.29999999999995</v>
      </c>
      <c r="AL722" s="438"/>
      <c r="AM722" s="429"/>
      <c r="AS722" s="331">
        <f t="shared" si="205"/>
        <v>0</v>
      </c>
      <c r="AT722" s="331">
        <f t="shared" si="206"/>
        <v>1223</v>
      </c>
      <c r="AU722" s="331">
        <f t="shared" si="207"/>
        <v>0</v>
      </c>
      <c r="AV722" s="331">
        <f t="shared" si="208"/>
        <v>0</v>
      </c>
      <c r="AW722" s="331">
        <f t="shared" si="209"/>
        <v>0</v>
      </c>
    </row>
    <row r="723" spans="1:49" s="365" customFormat="1" ht="30" hidden="1" customHeight="1" outlineLevel="1">
      <c r="A723" s="435"/>
      <c r="B723" s="436" t="s">
        <v>1022</v>
      </c>
      <c r="C723" s="436">
        <v>7667865</v>
      </c>
      <c r="D723" s="435" t="s">
        <v>3004</v>
      </c>
      <c r="E723" s="435" t="s">
        <v>996</v>
      </c>
      <c r="F723" s="435" t="s">
        <v>1023</v>
      </c>
      <c r="G723" s="435" t="s">
        <v>2365</v>
      </c>
      <c r="H723" s="435"/>
      <c r="I723" s="437">
        <v>791.05876288659783</v>
      </c>
      <c r="J723" s="437">
        <v>719.14432989690715</v>
      </c>
      <c r="K723" s="437"/>
      <c r="L723" s="437"/>
      <c r="M723" s="437">
        <v>71.914432989690681</v>
      </c>
      <c r="N723" s="495"/>
      <c r="O723" s="437">
        <f t="shared" si="204"/>
        <v>791</v>
      </c>
      <c r="P723" s="437">
        <v>719</v>
      </c>
      <c r="Q723" s="495"/>
      <c r="R723" s="437">
        <v>12</v>
      </c>
      <c r="S723" s="437">
        <v>60</v>
      </c>
      <c r="T723" s="437"/>
      <c r="U723" s="437"/>
      <c r="V723" s="437"/>
      <c r="W723" s="437"/>
      <c r="X723" s="437"/>
      <c r="Y723" s="437"/>
      <c r="Z723" s="437">
        <v>791.05876288659783</v>
      </c>
      <c r="AA723" s="437">
        <v>719.14432989690715</v>
      </c>
      <c r="AB723" s="437"/>
      <c r="AC723" s="437"/>
      <c r="AD723" s="437"/>
      <c r="AE723" s="437">
        <v>71.914432989690681</v>
      </c>
      <c r="AF723" s="437">
        <f>SUM(AG723:AK723)</f>
        <v>790.91443298969068</v>
      </c>
      <c r="AG723" s="437">
        <f>ROUND(719.144329896907,0)</f>
        <v>719</v>
      </c>
      <c r="AH723" s="437"/>
      <c r="AI723" s="437"/>
      <c r="AJ723" s="437"/>
      <c r="AK723" s="437">
        <v>71.914432989690681</v>
      </c>
      <c r="AL723" s="438"/>
      <c r="AM723" s="429"/>
      <c r="AS723" s="331">
        <f t="shared" si="205"/>
        <v>0.14432989690715203</v>
      </c>
      <c r="AT723" s="331">
        <f t="shared" si="206"/>
        <v>719</v>
      </c>
      <c r="AU723" s="331">
        <f t="shared" si="207"/>
        <v>0</v>
      </c>
      <c r="AV723" s="331">
        <f t="shared" si="208"/>
        <v>0.14432989690715203</v>
      </c>
      <c r="AW723" s="331">
        <f t="shared" si="209"/>
        <v>0.14432989690715203</v>
      </c>
    </row>
    <row r="724" spans="1:49" s="365" customFormat="1" ht="30" hidden="1" customHeight="1" outlineLevel="1">
      <c r="A724" s="435"/>
      <c r="B724" s="436" t="s">
        <v>1024</v>
      </c>
      <c r="C724" s="436">
        <v>7667849</v>
      </c>
      <c r="D724" s="435" t="s">
        <v>3004</v>
      </c>
      <c r="E724" s="435" t="s">
        <v>1001</v>
      </c>
      <c r="F724" s="435" t="s">
        <v>1025</v>
      </c>
      <c r="G724" s="435" t="s">
        <v>2365</v>
      </c>
      <c r="H724" s="435"/>
      <c r="I724" s="437">
        <v>822.8</v>
      </c>
      <c r="J724" s="437">
        <v>748</v>
      </c>
      <c r="K724" s="437"/>
      <c r="L724" s="437"/>
      <c r="M724" s="437">
        <v>74.799999999999955</v>
      </c>
      <c r="N724" s="495"/>
      <c r="O724" s="437">
        <f t="shared" si="204"/>
        <v>823</v>
      </c>
      <c r="P724" s="437">
        <v>748</v>
      </c>
      <c r="Q724" s="495"/>
      <c r="R724" s="437">
        <v>15</v>
      </c>
      <c r="S724" s="437">
        <v>60</v>
      </c>
      <c r="T724" s="437"/>
      <c r="U724" s="437"/>
      <c r="V724" s="437"/>
      <c r="W724" s="437"/>
      <c r="X724" s="437"/>
      <c r="Y724" s="437"/>
      <c r="Z724" s="437">
        <v>822.8</v>
      </c>
      <c r="AA724" s="437">
        <v>748</v>
      </c>
      <c r="AB724" s="437"/>
      <c r="AC724" s="437"/>
      <c r="AD724" s="437"/>
      <c r="AE724" s="437">
        <v>74.799999999999955</v>
      </c>
      <c r="AF724" s="437">
        <v>822.8</v>
      </c>
      <c r="AG724" s="437">
        <v>748</v>
      </c>
      <c r="AH724" s="437"/>
      <c r="AI724" s="437"/>
      <c r="AJ724" s="437"/>
      <c r="AK724" s="437">
        <v>74.799999999999955</v>
      </c>
      <c r="AL724" s="438"/>
      <c r="AM724" s="429"/>
      <c r="AS724" s="331">
        <f t="shared" si="205"/>
        <v>0</v>
      </c>
      <c r="AT724" s="331">
        <f t="shared" si="206"/>
        <v>748</v>
      </c>
      <c r="AU724" s="331">
        <f t="shared" si="207"/>
        <v>0</v>
      </c>
      <c r="AV724" s="331">
        <f t="shared" si="208"/>
        <v>0</v>
      </c>
      <c r="AW724" s="331">
        <f t="shared" si="209"/>
        <v>0</v>
      </c>
    </row>
    <row r="725" spans="1:49" s="365" customFormat="1" ht="30" hidden="1" customHeight="1" outlineLevel="1">
      <c r="A725" s="435"/>
      <c r="B725" s="436" t="s">
        <v>1026</v>
      </c>
      <c r="C725" s="436">
        <v>7667850</v>
      </c>
      <c r="D725" s="435" t="s">
        <v>3004</v>
      </c>
      <c r="E725" s="435" t="s">
        <v>1001</v>
      </c>
      <c r="F725" s="435" t="s">
        <v>1027</v>
      </c>
      <c r="G725" s="435" t="s">
        <v>2365</v>
      </c>
      <c r="H725" s="435"/>
      <c r="I725" s="437">
        <v>880</v>
      </c>
      <c r="J725" s="437">
        <v>800</v>
      </c>
      <c r="K725" s="437"/>
      <c r="L725" s="437"/>
      <c r="M725" s="437">
        <v>80</v>
      </c>
      <c r="N725" s="495"/>
      <c r="O725" s="437">
        <f t="shared" si="204"/>
        <v>880</v>
      </c>
      <c r="P725" s="437">
        <v>800</v>
      </c>
      <c r="Q725" s="495"/>
      <c r="R725" s="437">
        <v>15</v>
      </c>
      <c r="S725" s="437">
        <v>65</v>
      </c>
      <c r="T725" s="437"/>
      <c r="U725" s="437"/>
      <c r="V725" s="437"/>
      <c r="W725" s="437"/>
      <c r="X725" s="437"/>
      <c r="Y725" s="437"/>
      <c r="Z725" s="437">
        <v>880</v>
      </c>
      <c r="AA725" s="437">
        <v>800</v>
      </c>
      <c r="AB725" s="437"/>
      <c r="AC725" s="437"/>
      <c r="AD725" s="437"/>
      <c r="AE725" s="437">
        <v>80</v>
      </c>
      <c r="AF725" s="437">
        <v>880</v>
      </c>
      <c r="AG725" s="437">
        <v>800</v>
      </c>
      <c r="AH725" s="437"/>
      <c r="AI725" s="437"/>
      <c r="AJ725" s="437"/>
      <c r="AK725" s="437">
        <v>80</v>
      </c>
      <c r="AL725" s="438"/>
      <c r="AM725" s="429"/>
      <c r="AS725" s="331">
        <f t="shared" si="205"/>
        <v>0</v>
      </c>
      <c r="AT725" s="331">
        <f t="shared" si="206"/>
        <v>800</v>
      </c>
      <c r="AU725" s="331">
        <f t="shared" si="207"/>
        <v>0</v>
      </c>
      <c r="AV725" s="331">
        <f t="shared" si="208"/>
        <v>0</v>
      </c>
      <c r="AW725" s="331">
        <f t="shared" si="209"/>
        <v>0</v>
      </c>
    </row>
    <row r="726" spans="1:49" s="365" customFormat="1" ht="30" hidden="1" customHeight="1" outlineLevel="1">
      <c r="A726" s="435"/>
      <c r="B726" s="436" t="s">
        <v>1028</v>
      </c>
      <c r="C726" s="436"/>
      <c r="D726" s="435" t="s">
        <v>3004</v>
      </c>
      <c r="E726" s="435" t="s">
        <v>1006</v>
      </c>
      <c r="F726" s="435" t="s">
        <v>1029</v>
      </c>
      <c r="G726" s="435" t="s">
        <v>2365</v>
      </c>
      <c r="H726" s="435"/>
      <c r="I726" s="437">
        <v>675.4</v>
      </c>
      <c r="J726" s="437">
        <v>614</v>
      </c>
      <c r="K726" s="437"/>
      <c r="L726" s="437"/>
      <c r="M726" s="437">
        <v>61.400000000000006</v>
      </c>
      <c r="N726" s="495"/>
      <c r="O726" s="437">
        <f t="shared" si="204"/>
        <v>0</v>
      </c>
      <c r="P726" s="437"/>
      <c r="Q726" s="495"/>
      <c r="R726" s="437"/>
      <c r="S726" s="437"/>
      <c r="T726" s="437"/>
      <c r="U726" s="437"/>
      <c r="V726" s="437"/>
      <c r="W726" s="437"/>
      <c r="X726" s="437"/>
      <c r="Y726" s="437"/>
      <c r="Z726" s="437">
        <v>675.4</v>
      </c>
      <c r="AA726" s="437">
        <v>614</v>
      </c>
      <c r="AB726" s="437"/>
      <c r="AC726" s="437"/>
      <c r="AD726" s="437"/>
      <c r="AE726" s="437">
        <v>61.400000000000006</v>
      </c>
      <c r="AF726" s="437">
        <v>675.4</v>
      </c>
      <c r="AG726" s="437">
        <v>614</v>
      </c>
      <c r="AH726" s="437"/>
      <c r="AI726" s="437"/>
      <c r="AJ726" s="437"/>
      <c r="AK726" s="437">
        <v>61.400000000000006</v>
      </c>
      <c r="AL726" s="438"/>
      <c r="AM726" s="429"/>
      <c r="AS726" s="331">
        <f t="shared" si="205"/>
        <v>0</v>
      </c>
      <c r="AT726" s="331">
        <f t="shared" si="206"/>
        <v>614</v>
      </c>
      <c r="AU726" s="331">
        <f t="shared" si="207"/>
        <v>0</v>
      </c>
      <c r="AV726" s="331">
        <f t="shared" si="208"/>
        <v>0</v>
      </c>
      <c r="AW726" s="331">
        <f t="shared" si="209"/>
        <v>0</v>
      </c>
    </row>
    <row r="727" spans="1:49" s="365" customFormat="1" ht="30" hidden="1" customHeight="1" outlineLevel="1">
      <c r="A727" s="435"/>
      <c r="B727" s="436" t="s">
        <v>1030</v>
      </c>
      <c r="C727" s="436"/>
      <c r="D727" s="435" t="s">
        <v>3004</v>
      </c>
      <c r="E727" s="435" t="s">
        <v>1006</v>
      </c>
      <c r="F727" s="435" t="s">
        <v>1031</v>
      </c>
      <c r="G727" s="435" t="s">
        <v>2664</v>
      </c>
      <c r="H727" s="435"/>
      <c r="I727" s="437">
        <v>588.5</v>
      </c>
      <c r="J727" s="437">
        <v>535</v>
      </c>
      <c r="K727" s="437"/>
      <c r="L727" s="437"/>
      <c r="M727" s="437">
        <v>53.5</v>
      </c>
      <c r="N727" s="495"/>
      <c r="O727" s="437">
        <f t="shared" si="204"/>
        <v>0</v>
      </c>
      <c r="P727" s="437"/>
      <c r="Q727" s="495"/>
      <c r="R727" s="437"/>
      <c r="S727" s="437"/>
      <c r="T727" s="437"/>
      <c r="U727" s="437"/>
      <c r="V727" s="437"/>
      <c r="W727" s="437"/>
      <c r="X727" s="437"/>
      <c r="Y727" s="437"/>
      <c r="Z727" s="437">
        <v>588.5</v>
      </c>
      <c r="AA727" s="437">
        <v>535</v>
      </c>
      <c r="AB727" s="437"/>
      <c r="AC727" s="437"/>
      <c r="AD727" s="437"/>
      <c r="AE727" s="437">
        <v>53.5</v>
      </c>
      <c r="AF727" s="437">
        <v>588.5</v>
      </c>
      <c r="AG727" s="437">
        <v>535</v>
      </c>
      <c r="AH727" s="437"/>
      <c r="AI727" s="437"/>
      <c r="AJ727" s="437"/>
      <c r="AK727" s="437">
        <v>53.5</v>
      </c>
      <c r="AL727" s="438"/>
      <c r="AM727" s="429"/>
      <c r="AS727" s="331">
        <f t="shared" si="205"/>
        <v>0</v>
      </c>
      <c r="AT727" s="331">
        <f t="shared" si="206"/>
        <v>535</v>
      </c>
      <c r="AU727" s="331">
        <f t="shared" si="207"/>
        <v>0</v>
      </c>
      <c r="AV727" s="331">
        <f t="shared" si="208"/>
        <v>0</v>
      </c>
      <c r="AW727" s="331">
        <f t="shared" si="209"/>
        <v>0</v>
      </c>
    </row>
    <row r="728" spans="1:49" s="365" customFormat="1" ht="30" hidden="1" customHeight="1" outlineLevel="1">
      <c r="A728" s="435"/>
      <c r="B728" s="436" t="s">
        <v>1032</v>
      </c>
      <c r="C728" s="436"/>
      <c r="D728" s="435" t="s">
        <v>3004</v>
      </c>
      <c r="E728" s="435" t="s">
        <v>996</v>
      </c>
      <c r="F728" s="435" t="s">
        <v>1033</v>
      </c>
      <c r="G728" s="435" t="s">
        <v>2664</v>
      </c>
      <c r="H728" s="435"/>
      <c r="I728" s="437">
        <v>1888.29</v>
      </c>
      <c r="J728" s="437">
        <v>1716.9</v>
      </c>
      <c r="K728" s="437"/>
      <c r="L728" s="437"/>
      <c r="M728" s="437">
        <v>171.39</v>
      </c>
      <c r="N728" s="495"/>
      <c r="O728" s="437">
        <f t="shared" si="204"/>
        <v>0</v>
      </c>
      <c r="P728" s="437"/>
      <c r="Q728" s="495"/>
      <c r="R728" s="437"/>
      <c r="S728" s="437"/>
      <c r="T728" s="437"/>
      <c r="U728" s="437"/>
      <c r="V728" s="437"/>
      <c r="W728" s="437"/>
      <c r="X728" s="437"/>
      <c r="Y728" s="437"/>
      <c r="Z728" s="437">
        <v>1384.3899999999999</v>
      </c>
      <c r="AA728" s="437">
        <v>1213</v>
      </c>
      <c r="AB728" s="437"/>
      <c r="AC728" s="437"/>
      <c r="AD728" s="437"/>
      <c r="AE728" s="437">
        <v>171.39</v>
      </c>
      <c r="AF728" s="437">
        <v>1384.3899999999999</v>
      </c>
      <c r="AG728" s="437">
        <v>1213</v>
      </c>
      <c r="AH728" s="437"/>
      <c r="AI728" s="437"/>
      <c r="AJ728" s="437"/>
      <c r="AK728" s="437">
        <v>171.39</v>
      </c>
      <c r="AL728" s="438"/>
      <c r="AM728" s="429"/>
      <c r="AS728" s="331">
        <f t="shared" si="205"/>
        <v>503.90000000000009</v>
      </c>
      <c r="AT728" s="331">
        <f t="shared" si="206"/>
        <v>1213</v>
      </c>
      <c r="AU728" s="331">
        <f t="shared" si="207"/>
        <v>0</v>
      </c>
      <c r="AV728" s="331">
        <f t="shared" si="208"/>
        <v>503.90000000000009</v>
      </c>
      <c r="AW728" s="331">
        <f t="shared" si="209"/>
        <v>503.90000000000009</v>
      </c>
    </row>
    <row r="729" spans="1:49" s="365" customFormat="1" ht="30" hidden="1" customHeight="1" outlineLevel="1">
      <c r="A729" s="435"/>
      <c r="B729" s="436" t="s">
        <v>1034</v>
      </c>
      <c r="C729" s="436"/>
      <c r="D729" s="435" t="s">
        <v>3004</v>
      </c>
      <c r="E729" s="435" t="s">
        <v>1001</v>
      </c>
      <c r="F729" s="435" t="s">
        <v>1035</v>
      </c>
      <c r="G729" s="435" t="s">
        <v>2664</v>
      </c>
      <c r="H729" s="435"/>
      <c r="I729" s="437">
        <v>660</v>
      </c>
      <c r="J729" s="437">
        <v>600</v>
      </c>
      <c r="K729" s="437"/>
      <c r="L729" s="437"/>
      <c r="M729" s="437">
        <v>60</v>
      </c>
      <c r="N729" s="495"/>
      <c r="O729" s="437">
        <f t="shared" si="204"/>
        <v>0</v>
      </c>
      <c r="P729" s="437"/>
      <c r="Q729" s="495"/>
      <c r="R729" s="437"/>
      <c r="S729" s="437"/>
      <c r="T729" s="437"/>
      <c r="U729" s="437"/>
      <c r="V729" s="437"/>
      <c r="W729" s="437"/>
      <c r="X729" s="437"/>
      <c r="Y729" s="437"/>
      <c r="Z729" s="437">
        <v>660</v>
      </c>
      <c r="AA729" s="437">
        <v>600</v>
      </c>
      <c r="AB729" s="437"/>
      <c r="AC729" s="437"/>
      <c r="AD729" s="437"/>
      <c r="AE729" s="437">
        <v>60</v>
      </c>
      <c r="AF729" s="437">
        <v>660</v>
      </c>
      <c r="AG729" s="437">
        <v>600</v>
      </c>
      <c r="AH729" s="437"/>
      <c r="AI729" s="437"/>
      <c r="AJ729" s="437"/>
      <c r="AK729" s="437">
        <v>60</v>
      </c>
      <c r="AL729" s="438"/>
      <c r="AM729" s="429"/>
      <c r="AS729" s="331">
        <f t="shared" si="205"/>
        <v>0</v>
      </c>
      <c r="AT729" s="331">
        <f t="shared" si="206"/>
        <v>600</v>
      </c>
      <c r="AU729" s="331">
        <f t="shared" si="207"/>
        <v>0</v>
      </c>
      <c r="AV729" s="331">
        <f t="shared" si="208"/>
        <v>0</v>
      </c>
      <c r="AW729" s="331">
        <f t="shared" si="209"/>
        <v>0</v>
      </c>
    </row>
    <row r="730" spans="1:49" s="365" customFormat="1" ht="30" hidden="1" customHeight="1" outlineLevel="1">
      <c r="A730" s="435"/>
      <c r="B730" s="436" t="s">
        <v>1036</v>
      </c>
      <c r="C730" s="436"/>
      <c r="D730" s="435" t="s">
        <v>3004</v>
      </c>
      <c r="E730" s="435" t="s">
        <v>1006</v>
      </c>
      <c r="F730" s="435" t="s">
        <v>1037</v>
      </c>
      <c r="G730" s="435">
        <v>2020</v>
      </c>
      <c r="H730" s="435"/>
      <c r="I730" s="437">
        <v>1097.8</v>
      </c>
      <c r="J730" s="437">
        <v>998</v>
      </c>
      <c r="K730" s="437"/>
      <c r="L730" s="437"/>
      <c r="M730" s="437">
        <v>99.800000000000011</v>
      </c>
      <c r="N730" s="495"/>
      <c r="O730" s="437">
        <f t="shared" si="204"/>
        <v>0</v>
      </c>
      <c r="P730" s="437"/>
      <c r="Q730" s="495"/>
      <c r="R730" s="437"/>
      <c r="S730" s="437"/>
      <c r="T730" s="437"/>
      <c r="U730" s="437"/>
      <c r="V730" s="437"/>
      <c r="W730" s="437"/>
      <c r="X730" s="437"/>
      <c r="Y730" s="437"/>
      <c r="Z730" s="437">
        <v>490.6</v>
      </c>
      <c r="AA730" s="437">
        <v>446</v>
      </c>
      <c r="AB730" s="437"/>
      <c r="AC730" s="437"/>
      <c r="AD730" s="437"/>
      <c r="AE730" s="437">
        <v>44.6</v>
      </c>
      <c r="AF730" s="437">
        <v>490.6</v>
      </c>
      <c r="AG730" s="437">
        <v>446</v>
      </c>
      <c r="AH730" s="437"/>
      <c r="AI730" s="437"/>
      <c r="AJ730" s="437"/>
      <c r="AK730" s="437">
        <v>44.6</v>
      </c>
      <c r="AL730" s="438" t="s">
        <v>2862</v>
      </c>
      <c r="AM730" s="429"/>
      <c r="AS730" s="331">
        <f t="shared" si="205"/>
        <v>607.19999999999993</v>
      </c>
      <c r="AT730" s="331">
        <f t="shared" si="206"/>
        <v>446</v>
      </c>
      <c r="AU730" s="331">
        <f t="shared" si="207"/>
        <v>0</v>
      </c>
      <c r="AV730" s="331">
        <f t="shared" si="208"/>
        <v>552</v>
      </c>
      <c r="AW730" s="331">
        <f t="shared" si="209"/>
        <v>607.19999999999993</v>
      </c>
    </row>
    <row r="731" spans="1:49" s="365" customFormat="1" ht="30" hidden="1" customHeight="1" outlineLevel="1">
      <c r="A731" s="435"/>
      <c r="B731" s="436" t="s">
        <v>1038</v>
      </c>
      <c r="C731" s="436"/>
      <c r="D731" s="435" t="s">
        <v>3004</v>
      </c>
      <c r="E731" s="435" t="s">
        <v>1001</v>
      </c>
      <c r="F731" s="435" t="s">
        <v>1039</v>
      </c>
      <c r="G731" s="435">
        <v>2020</v>
      </c>
      <c r="H731" s="435"/>
      <c r="I731" s="437">
        <v>481.8</v>
      </c>
      <c r="J731" s="437">
        <v>438</v>
      </c>
      <c r="K731" s="437"/>
      <c r="L731" s="437"/>
      <c r="M731" s="437">
        <v>43.800000000000004</v>
      </c>
      <c r="N731" s="495"/>
      <c r="O731" s="437">
        <f t="shared" si="204"/>
        <v>0</v>
      </c>
      <c r="P731" s="437"/>
      <c r="Q731" s="495"/>
      <c r="R731" s="437"/>
      <c r="S731" s="437"/>
      <c r="T731" s="437"/>
      <c r="U731" s="437"/>
      <c r="V731" s="437"/>
      <c r="W731" s="437"/>
      <c r="X731" s="437"/>
      <c r="Y731" s="437"/>
      <c r="Z731" s="437">
        <v>481.8</v>
      </c>
      <c r="AA731" s="437">
        <v>438</v>
      </c>
      <c r="AB731" s="437"/>
      <c r="AC731" s="437"/>
      <c r="AD731" s="437"/>
      <c r="AE731" s="437">
        <v>43.800000000000004</v>
      </c>
      <c r="AF731" s="437">
        <v>481.8</v>
      </c>
      <c r="AG731" s="437">
        <v>438</v>
      </c>
      <c r="AH731" s="437"/>
      <c r="AI731" s="437"/>
      <c r="AJ731" s="437"/>
      <c r="AK731" s="437">
        <v>43.800000000000004</v>
      </c>
      <c r="AL731" s="438"/>
      <c r="AM731" s="429"/>
      <c r="AS731" s="331">
        <f t="shared" si="205"/>
        <v>0</v>
      </c>
      <c r="AT731" s="331">
        <f t="shared" si="206"/>
        <v>438</v>
      </c>
      <c r="AU731" s="331">
        <f t="shared" si="207"/>
        <v>0</v>
      </c>
      <c r="AV731" s="331">
        <f t="shared" si="208"/>
        <v>0</v>
      </c>
      <c r="AW731" s="331">
        <f t="shared" si="209"/>
        <v>0</v>
      </c>
    </row>
    <row r="732" spans="1:49" s="365" customFormat="1" ht="30" customHeight="1" collapsed="1">
      <c r="A732" s="425" t="s">
        <v>2017</v>
      </c>
      <c r="B732" s="426" t="s">
        <v>2018</v>
      </c>
      <c r="C732" s="426"/>
      <c r="D732" s="425"/>
      <c r="E732" s="425"/>
      <c r="F732" s="425"/>
      <c r="G732" s="425"/>
      <c r="H732" s="425"/>
      <c r="I732" s="427">
        <f t="shared" ref="I732:M733" si="210">I733</f>
        <v>41629.526892795664</v>
      </c>
      <c r="J732" s="427">
        <f t="shared" si="210"/>
        <v>37433.632400000002</v>
      </c>
      <c r="K732" s="509">
        <f t="shared" si="210"/>
        <v>0</v>
      </c>
      <c r="L732" s="427">
        <f t="shared" si="210"/>
        <v>1186.6967770897834</v>
      </c>
      <c r="M732" s="427">
        <f t="shared" si="210"/>
        <v>3009.1959337058825</v>
      </c>
      <c r="N732" s="495"/>
      <c r="O732" s="427">
        <f>O733</f>
        <v>27002</v>
      </c>
      <c r="P732" s="427">
        <f>P733</f>
        <v>24674</v>
      </c>
      <c r="Q732" s="495"/>
      <c r="R732" s="427">
        <f t="shared" ref="R732:AA733" si="211">R733</f>
        <v>441</v>
      </c>
      <c r="S732" s="427">
        <f t="shared" si="211"/>
        <v>1887</v>
      </c>
      <c r="T732" s="427">
        <f t="shared" si="211"/>
        <v>0</v>
      </c>
      <c r="U732" s="427">
        <f t="shared" si="211"/>
        <v>0</v>
      </c>
      <c r="V732" s="427">
        <f t="shared" si="211"/>
        <v>0</v>
      </c>
      <c r="W732" s="509">
        <f t="shared" si="211"/>
        <v>0</v>
      </c>
      <c r="X732" s="509">
        <f t="shared" si="211"/>
        <v>0</v>
      </c>
      <c r="Y732" s="509">
        <f t="shared" si="211"/>
        <v>0</v>
      </c>
      <c r="Z732" s="427">
        <f t="shared" si="211"/>
        <v>41185.214492795661</v>
      </c>
      <c r="AA732" s="427">
        <f t="shared" si="211"/>
        <v>36686</v>
      </c>
      <c r="AB732" s="427">
        <f t="shared" ref="AB732:AK733" si="212">AB733</f>
        <v>0</v>
      </c>
      <c r="AC732" s="427">
        <f t="shared" si="212"/>
        <v>1186.6637770897833</v>
      </c>
      <c r="AD732" s="427">
        <f t="shared" si="212"/>
        <v>0</v>
      </c>
      <c r="AE732" s="427">
        <f t="shared" si="212"/>
        <v>3312.5507157058823</v>
      </c>
      <c r="AF732" s="427">
        <f t="shared" si="212"/>
        <v>40616.331721739931</v>
      </c>
      <c r="AG732" s="427">
        <f t="shared" si="212"/>
        <v>36501</v>
      </c>
      <c r="AH732" s="392">
        <f t="shared" si="212"/>
        <v>0</v>
      </c>
      <c r="AI732" s="427">
        <f t="shared" si="212"/>
        <v>1142.6266253869969</v>
      </c>
      <c r="AJ732" s="427">
        <f t="shared" si="212"/>
        <v>0</v>
      </c>
      <c r="AK732" s="427">
        <f t="shared" si="212"/>
        <v>2972.7050963529414</v>
      </c>
      <c r="AL732" s="428"/>
      <c r="AM732" s="429"/>
      <c r="AS732" s="331">
        <f t="shared" si="205"/>
        <v>1013.1951710557332</v>
      </c>
      <c r="AT732" s="331">
        <f t="shared" si="206"/>
        <v>36500.999999999993</v>
      </c>
      <c r="AU732" s="331">
        <f t="shared" si="207"/>
        <v>0</v>
      </c>
      <c r="AV732" s="331">
        <f t="shared" si="208"/>
        <v>932.63240000000224</v>
      </c>
      <c r="AW732" s="331">
        <f t="shared" si="209"/>
        <v>1013.1951710557332</v>
      </c>
    </row>
    <row r="733" spans="1:49" s="365" customFormat="1" ht="30" hidden="1" customHeight="1" outlineLevel="1">
      <c r="A733" s="430" t="s">
        <v>1909</v>
      </c>
      <c r="B733" s="431" t="s">
        <v>2361</v>
      </c>
      <c r="C733" s="431"/>
      <c r="D733" s="430"/>
      <c r="E733" s="430"/>
      <c r="F733" s="430"/>
      <c r="G733" s="430"/>
      <c r="H733" s="430"/>
      <c r="I733" s="432">
        <f t="shared" si="210"/>
        <v>41629.526892795664</v>
      </c>
      <c r="J733" s="432">
        <f t="shared" si="210"/>
        <v>37433.632400000002</v>
      </c>
      <c r="K733" s="432">
        <f t="shared" si="210"/>
        <v>0</v>
      </c>
      <c r="L733" s="432">
        <f t="shared" si="210"/>
        <v>1186.6967770897834</v>
      </c>
      <c r="M733" s="432">
        <f t="shared" si="210"/>
        <v>3009.1959337058825</v>
      </c>
      <c r="N733" s="495"/>
      <c r="O733" s="432">
        <f>O734</f>
        <v>27002</v>
      </c>
      <c r="P733" s="432">
        <f>P734</f>
        <v>24674</v>
      </c>
      <c r="Q733" s="495"/>
      <c r="R733" s="432">
        <f t="shared" si="211"/>
        <v>441</v>
      </c>
      <c r="S733" s="432">
        <f t="shared" si="211"/>
        <v>1887</v>
      </c>
      <c r="T733" s="432">
        <f t="shared" si="211"/>
        <v>0</v>
      </c>
      <c r="U733" s="432">
        <f t="shared" si="211"/>
        <v>0</v>
      </c>
      <c r="V733" s="432">
        <f t="shared" si="211"/>
        <v>0</v>
      </c>
      <c r="W733" s="432">
        <f t="shared" si="211"/>
        <v>0</v>
      </c>
      <c r="X733" s="432">
        <f t="shared" si="211"/>
        <v>0</v>
      </c>
      <c r="Y733" s="432">
        <f t="shared" si="211"/>
        <v>0</v>
      </c>
      <c r="Z733" s="432">
        <f t="shared" si="211"/>
        <v>41185.214492795661</v>
      </c>
      <c r="AA733" s="432">
        <f t="shared" si="211"/>
        <v>36686</v>
      </c>
      <c r="AB733" s="432">
        <f t="shared" si="212"/>
        <v>0</v>
      </c>
      <c r="AC733" s="432">
        <f t="shared" si="212"/>
        <v>1186.6637770897833</v>
      </c>
      <c r="AD733" s="432">
        <f t="shared" si="212"/>
        <v>0</v>
      </c>
      <c r="AE733" s="432">
        <f t="shared" si="212"/>
        <v>3312.5507157058823</v>
      </c>
      <c r="AF733" s="432">
        <f t="shared" si="212"/>
        <v>40616.331721739931</v>
      </c>
      <c r="AG733" s="432">
        <f t="shared" si="212"/>
        <v>36501</v>
      </c>
      <c r="AH733" s="432">
        <f t="shared" si="212"/>
        <v>0</v>
      </c>
      <c r="AI733" s="432">
        <f t="shared" si="212"/>
        <v>1142.6266253869969</v>
      </c>
      <c r="AJ733" s="432">
        <f t="shared" si="212"/>
        <v>0</v>
      </c>
      <c r="AK733" s="432">
        <f t="shared" si="212"/>
        <v>2972.7050963529414</v>
      </c>
      <c r="AL733" s="433"/>
      <c r="AM733" s="429"/>
      <c r="AS733" s="331">
        <f t="shared" si="205"/>
        <v>1013.1951710557332</v>
      </c>
      <c r="AT733" s="331">
        <f t="shared" si="206"/>
        <v>36500.999999999993</v>
      </c>
      <c r="AU733" s="331">
        <f t="shared" si="207"/>
        <v>0</v>
      </c>
      <c r="AV733" s="331">
        <f t="shared" si="208"/>
        <v>932.63240000000224</v>
      </c>
      <c r="AW733" s="331">
        <f t="shared" si="209"/>
        <v>1013.1951710557332</v>
      </c>
    </row>
    <row r="734" spans="1:49" s="365" customFormat="1" ht="30" hidden="1" customHeight="1" outlineLevel="1">
      <c r="A734" s="430" t="s">
        <v>3002</v>
      </c>
      <c r="B734" s="431" t="s">
        <v>2520</v>
      </c>
      <c r="C734" s="431"/>
      <c r="D734" s="430"/>
      <c r="E734" s="430"/>
      <c r="F734" s="430"/>
      <c r="G734" s="430"/>
      <c r="H734" s="430"/>
      <c r="I734" s="432">
        <f>SUM(I735:I809)</f>
        <v>41629.526892795664</v>
      </c>
      <c r="J734" s="432">
        <f>SUM(J735:J809)</f>
        <v>37433.632400000002</v>
      </c>
      <c r="K734" s="432">
        <f>SUM(K735:K809)</f>
        <v>0</v>
      </c>
      <c r="L734" s="432">
        <f>SUM(L735:L809)</f>
        <v>1186.6967770897834</v>
      </c>
      <c r="M734" s="432">
        <f>SUM(M735:M809)</f>
        <v>3009.1959337058825</v>
      </c>
      <c r="N734" s="495"/>
      <c r="O734" s="432">
        <f>SUM(O735:O809)</f>
        <v>27002</v>
      </c>
      <c r="P734" s="432">
        <f>SUM(P735:P809)</f>
        <v>24674</v>
      </c>
      <c r="Q734" s="495"/>
      <c r="R734" s="432">
        <f t="shared" ref="R734:AK734" si="213">SUM(R735:R809)</f>
        <v>441</v>
      </c>
      <c r="S734" s="432">
        <f t="shared" si="213"/>
        <v>1887</v>
      </c>
      <c r="T734" s="432">
        <f t="shared" si="213"/>
        <v>0</v>
      </c>
      <c r="U734" s="432">
        <f t="shared" si="213"/>
        <v>0</v>
      </c>
      <c r="V734" s="432">
        <f t="shared" si="213"/>
        <v>0</v>
      </c>
      <c r="W734" s="432">
        <f t="shared" si="213"/>
        <v>0</v>
      </c>
      <c r="X734" s="432">
        <f t="shared" si="213"/>
        <v>0</v>
      </c>
      <c r="Y734" s="432">
        <f t="shared" si="213"/>
        <v>0</v>
      </c>
      <c r="Z734" s="432">
        <f t="shared" si="213"/>
        <v>41185.214492795661</v>
      </c>
      <c r="AA734" s="432">
        <f t="shared" si="213"/>
        <v>36686</v>
      </c>
      <c r="AB734" s="432">
        <f t="shared" si="213"/>
        <v>0</v>
      </c>
      <c r="AC734" s="432">
        <f t="shared" si="213"/>
        <v>1186.6637770897833</v>
      </c>
      <c r="AD734" s="432">
        <f t="shared" si="213"/>
        <v>0</v>
      </c>
      <c r="AE734" s="432">
        <f t="shared" si="213"/>
        <v>3312.5507157058823</v>
      </c>
      <c r="AF734" s="432">
        <f t="shared" si="213"/>
        <v>40616.331721739931</v>
      </c>
      <c r="AG734" s="432">
        <f t="shared" si="213"/>
        <v>36501</v>
      </c>
      <c r="AH734" s="432">
        <f t="shared" si="213"/>
        <v>0</v>
      </c>
      <c r="AI734" s="432">
        <f t="shared" si="213"/>
        <v>1142.6266253869969</v>
      </c>
      <c r="AJ734" s="432">
        <f t="shared" si="213"/>
        <v>0</v>
      </c>
      <c r="AK734" s="432">
        <f t="shared" si="213"/>
        <v>2972.7050963529414</v>
      </c>
      <c r="AL734" s="433"/>
      <c r="AM734" s="429"/>
      <c r="AS734" s="331">
        <f t="shared" si="205"/>
        <v>1013.1951710557332</v>
      </c>
      <c r="AT734" s="331">
        <f t="shared" si="206"/>
        <v>36500.999999999993</v>
      </c>
      <c r="AU734" s="331">
        <f t="shared" si="207"/>
        <v>0</v>
      </c>
      <c r="AV734" s="331">
        <f t="shared" si="208"/>
        <v>932.63240000000224</v>
      </c>
      <c r="AW734" s="331">
        <f t="shared" si="209"/>
        <v>1013.1951710557332</v>
      </c>
    </row>
    <row r="735" spans="1:49" s="365" customFormat="1" ht="30" hidden="1" customHeight="1" outlineLevel="1">
      <c r="A735" s="435"/>
      <c r="B735" s="436" t="s">
        <v>1040</v>
      </c>
      <c r="C735" s="436" t="s">
        <v>1041</v>
      </c>
      <c r="D735" s="435" t="s">
        <v>1042</v>
      </c>
      <c r="E735" s="435" t="s">
        <v>1043</v>
      </c>
      <c r="F735" s="435" t="s">
        <v>1044</v>
      </c>
      <c r="G735" s="435" t="s">
        <v>3023</v>
      </c>
      <c r="H735" s="435" t="s">
        <v>1045</v>
      </c>
      <c r="I735" s="437">
        <v>1171</v>
      </c>
      <c r="J735" s="437">
        <v>1115</v>
      </c>
      <c r="K735" s="437"/>
      <c r="L735" s="437"/>
      <c r="M735" s="437">
        <v>56</v>
      </c>
      <c r="N735" s="495"/>
      <c r="O735" s="437">
        <f t="shared" ref="O735:O766" si="214">SUM(P735:S735)</f>
        <v>1171</v>
      </c>
      <c r="P735" s="437">
        <v>1115</v>
      </c>
      <c r="Q735" s="495"/>
      <c r="R735" s="437"/>
      <c r="S735" s="437">
        <v>56</v>
      </c>
      <c r="T735" s="437"/>
      <c r="U735" s="437"/>
      <c r="V735" s="437"/>
      <c r="W735" s="437"/>
      <c r="X735" s="437"/>
      <c r="Y735" s="437"/>
      <c r="Z735" s="437">
        <f t="shared" ref="Z735:Z747" si="215">SUM(AA735:AE735)</f>
        <v>1171</v>
      </c>
      <c r="AA735" s="437">
        <v>1115</v>
      </c>
      <c r="AB735" s="437"/>
      <c r="AC735" s="437"/>
      <c r="AD735" s="437"/>
      <c r="AE735" s="437">
        <v>56</v>
      </c>
      <c r="AF735" s="437">
        <v>1171</v>
      </c>
      <c r="AG735" s="437">
        <v>1115</v>
      </c>
      <c r="AH735" s="437"/>
      <c r="AI735" s="437">
        <v>0</v>
      </c>
      <c r="AJ735" s="437"/>
      <c r="AK735" s="437">
        <v>56</v>
      </c>
      <c r="AL735" s="438"/>
      <c r="AM735" s="429"/>
      <c r="AS735" s="331">
        <f t="shared" si="205"/>
        <v>0</v>
      </c>
      <c r="AT735" s="331">
        <f t="shared" si="206"/>
        <v>1115</v>
      </c>
      <c r="AU735" s="331">
        <f t="shared" si="207"/>
        <v>0</v>
      </c>
      <c r="AV735" s="331">
        <f t="shared" si="208"/>
        <v>0</v>
      </c>
      <c r="AW735" s="331">
        <f t="shared" si="209"/>
        <v>0</v>
      </c>
    </row>
    <row r="736" spans="1:49" s="365" customFormat="1" ht="30" hidden="1" customHeight="1" outlineLevel="1">
      <c r="A736" s="435"/>
      <c r="B736" s="436" t="s">
        <v>1046</v>
      </c>
      <c r="C736" s="436" t="s">
        <v>1047</v>
      </c>
      <c r="D736" s="435" t="s">
        <v>1042</v>
      </c>
      <c r="E736" s="435" t="s">
        <v>2027</v>
      </c>
      <c r="F736" s="435" t="s">
        <v>1048</v>
      </c>
      <c r="G736" s="435" t="s">
        <v>3023</v>
      </c>
      <c r="H736" s="435" t="s">
        <v>1049</v>
      </c>
      <c r="I736" s="437">
        <v>1106</v>
      </c>
      <c r="J736" s="437">
        <v>1053</v>
      </c>
      <c r="K736" s="437"/>
      <c r="L736" s="437"/>
      <c r="M736" s="437">
        <v>53</v>
      </c>
      <c r="N736" s="495"/>
      <c r="O736" s="437">
        <f t="shared" si="214"/>
        <v>1106</v>
      </c>
      <c r="P736" s="437">
        <v>1053</v>
      </c>
      <c r="Q736" s="495"/>
      <c r="R736" s="437"/>
      <c r="S736" s="437">
        <v>53</v>
      </c>
      <c r="T736" s="437"/>
      <c r="U736" s="437"/>
      <c r="V736" s="437"/>
      <c r="W736" s="437"/>
      <c r="X736" s="437"/>
      <c r="Y736" s="437"/>
      <c r="Z736" s="437">
        <f t="shared" si="215"/>
        <v>1106</v>
      </c>
      <c r="AA736" s="437">
        <v>1053</v>
      </c>
      <c r="AB736" s="437"/>
      <c r="AC736" s="437"/>
      <c r="AD736" s="437"/>
      <c r="AE736" s="437">
        <v>53</v>
      </c>
      <c r="AF736" s="437">
        <v>1106</v>
      </c>
      <c r="AG736" s="437">
        <v>1053</v>
      </c>
      <c r="AH736" s="437"/>
      <c r="AI736" s="437">
        <v>0</v>
      </c>
      <c r="AJ736" s="437"/>
      <c r="AK736" s="437">
        <v>53</v>
      </c>
      <c r="AL736" s="438"/>
      <c r="AM736" s="429"/>
      <c r="AS736" s="331">
        <f t="shared" si="205"/>
        <v>0</v>
      </c>
      <c r="AT736" s="331">
        <f t="shared" si="206"/>
        <v>1053</v>
      </c>
      <c r="AU736" s="331">
        <f t="shared" si="207"/>
        <v>0</v>
      </c>
      <c r="AV736" s="331">
        <f t="shared" si="208"/>
        <v>0</v>
      </c>
      <c r="AW736" s="331">
        <f t="shared" si="209"/>
        <v>0</v>
      </c>
    </row>
    <row r="737" spans="1:49" s="365" customFormat="1" ht="30" hidden="1" customHeight="1" outlineLevel="1">
      <c r="A737" s="435"/>
      <c r="B737" s="436" t="s">
        <v>1050</v>
      </c>
      <c r="C737" s="436" t="s">
        <v>1051</v>
      </c>
      <c r="D737" s="435" t="s">
        <v>1052</v>
      </c>
      <c r="E737" s="435" t="s">
        <v>1053</v>
      </c>
      <c r="F737" s="435" t="s">
        <v>1054</v>
      </c>
      <c r="G737" s="435" t="s">
        <v>3023</v>
      </c>
      <c r="H737" s="435" t="s">
        <v>1055</v>
      </c>
      <c r="I737" s="437">
        <v>651</v>
      </c>
      <c r="J737" s="437">
        <v>562.03800000000001</v>
      </c>
      <c r="K737" s="437"/>
      <c r="L737" s="437"/>
      <c r="M737" s="437">
        <v>88.962000000000003</v>
      </c>
      <c r="N737" s="495"/>
      <c r="O737" s="437">
        <f t="shared" si="214"/>
        <v>651</v>
      </c>
      <c r="P737" s="437">
        <v>620</v>
      </c>
      <c r="Q737" s="495"/>
      <c r="R737" s="437"/>
      <c r="S737" s="437">
        <v>31</v>
      </c>
      <c r="T737" s="437"/>
      <c r="U737" s="437"/>
      <c r="V737" s="437"/>
      <c r="W737" s="437"/>
      <c r="X737" s="437"/>
      <c r="Y737" s="437"/>
      <c r="Z737" s="437">
        <f t="shared" si="215"/>
        <v>651</v>
      </c>
      <c r="AA737" s="437">
        <v>620</v>
      </c>
      <c r="AB737" s="437"/>
      <c r="AC737" s="437"/>
      <c r="AD737" s="437"/>
      <c r="AE737" s="437">
        <v>31</v>
      </c>
      <c r="AF737" s="437">
        <v>651</v>
      </c>
      <c r="AG737" s="437">
        <v>620</v>
      </c>
      <c r="AH737" s="437"/>
      <c r="AI737" s="437">
        <v>0</v>
      </c>
      <c r="AJ737" s="437"/>
      <c r="AK737" s="437">
        <v>31</v>
      </c>
      <c r="AL737" s="438" t="s">
        <v>2862</v>
      </c>
      <c r="AM737" s="429"/>
      <c r="AS737" s="331">
        <f t="shared" si="205"/>
        <v>0</v>
      </c>
      <c r="AT737" s="331">
        <f t="shared" si="206"/>
        <v>620</v>
      </c>
      <c r="AU737" s="331">
        <f t="shared" si="207"/>
        <v>0</v>
      </c>
      <c r="AV737" s="331">
        <f t="shared" si="208"/>
        <v>-57.961999999999989</v>
      </c>
      <c r="AW737" s="331">
        <f t="shared" si="209"/>
        <v>0</v>
      </c>
    </row>
    <row r="738" spans="1:49" s="365" customFormat="1" ht="30" hidden="1" customHeight="1" outlineLevel="1">
      <c r="A738" s="435"/>
      <c r="B738" s="436" t="s">
        <v>1056</v>
      </c>
      <c r="C738" s="436" t="s">
        <v>1057</v>
      </c>
      <c r="D738" s="435" t="s">
        <v>1042</v>
      </c>
      <c r="E738" s="435" t="s">
        <v>2951</v>
      </c>
      <c r="F738" s="435" t="s">
        <v>1058</v>
      </c>
      <c r="G738" s="435" t="s">
        <v>3023</v>
      </c>
      <c r="H738" s="435" t="s">
        <v>1059</v>
      </c>
      <c r="I738" s="437">
        <v>1041</v>
      </c>
      <c r="J738" s="437">
        <v>991</v>
      </c>
      <c r="K738" s="437"/>
      <c r="L738" s="437"/>
      <c r="M738" s="437">
        <v>50</v>
      </c>
      <c r="N738" s="495"/>
      <c r="O738" s="437">
        <f t="shared" si="214"/>
        <v>1041</v>
      </c>
      <c r="P738" s="437">
        <v>991</v>
      </c>
      <c r="Q738" s="495"/>
      <c r="R738" s="437"/>
      <c r="S738" s="437">
        <v>50</v>
      </c>
      <c r="T738" s="437"/>
      <c r="U738" s="437"/>
      <c r="V738" s="437"/>
      <c r="W738" s="437"/>
      <c r="X738" s="437"/>
      <c r="Y738" s="437"/>
      <c r="Z738" s="437">
        <f t="shared" si="215"/>
        <v>1041</v>
      </c>
      <c r="AA738" s="437">
        <v>991</v>
      </c>
      <c r="AB738" s="437"/>
      <c r="AC738" s="437"/>
      <c r="AD738" s="437"/>
      <c r="AE738" s="437">
        <v>50</v>
      </c>
      <c r="AF738" s="437">
        <v>1041</v>
      </c>
      <c r="AG738" s="437">
        <v>991</v>
      </c>
      <c r="AH738" s="437"/>
      <c r="AI738" s="437">
        <v>0</v>
      </c>
      <c r="AJ738" s="437"/>
      <c r="AK738" s="437">
        <v>50</v>
      </c>
      <c r="AL738" s="438"/>
      <c r="AM738" s="429"/>
      <c r="AS738" s="331">
        <f t="shared" si="205"/>
        <v>0</v>
      </c>
      <c r="AT738" s="331">
        <f t="shared" si="206"/>
        <v>991</v>
      </c>
      <c r="AU738" s="331">
        <f t="shared" si="207"/>
        <v>0</v>
      </c>
      <c r="AV738" s="331">
        <f t="shared" si="208"/>
        <v>0</v>
      </c>
      <c r="AW738" s="331">
        <f t="shared" si="209"/>
        <v>0</v>
      </c>
    </row>
    <row r="739" spans="1:49" s="365" customFormat="1" ht="30" hidden="1" customHeight="1" outlineLevel="1">
      <c r="A739" s="435"/>
      <c r="B739" s="436" t="s">
        <v>1060</v>
      </c>
      <c r="C739" s="436" t="s">
        <v>1061</v>
      </c>
      <c r="D739" s="435" t="s">
        <v>1042</v>
      </c>
      <c r="E739" s="435" t="s">
        <v>1062</v>
      </c>
      <c r="F739" s="435" t="s">
        <v>1063</v>
      </c>
      <c r="G739" s="435" t="s">
        <v>3023</v>
      </c>
      <c r="H739" s="435" t="s">
        <v>1064</v>
      </c>
      <c r="I739" s="437">
        <v>651</v>
      </c>
      <c r="J739" s="437">
        <v>620</v>
      </c>
      <c r="K739" s="437"/>
      <c r="L739" s="437"/>
      <c r="M739" s="437">
        <v>31</v>
      </c>
      <c r="N739" s="495"/>
      <c r="O739" s="437">
        <f t="shared" si="214"/>
        <v>651</v>
      </c>
      <c r="P739" s="437">
        <v>620</v>
      </c>
      <c r="Q739" s="495"/>
      <c r="R739" s="437"/>
      <c r="S739" s="437">
        <v>31</v>
      </c>
      <c r="T739" s="437"/>
      <c r="U739" s="437"/>
      <c r="V739" s="437"/>
      <c r="W739" s="437"/>
      <c r="X739" s="437"/>
      <c r="Y739" s="437"/>
      <c r="Z739" s="437">
        <f t="shared" si="215"/>
        <v>651</v>
      </c>
      <c r="AA739" s="437">
        <v>620</v>
      </c>
      <c r="AB739" s="437"/>
      <c r="AC739" s="437"/>
      <c r="AD739" s="437"/>
      <c r="AE739" s="437">
        <v>31</v>
      </c>
      <c r="AF739" s="437">
        <v>651</v>
      </c>
      <c r="AG739" s="437">
        <v>620</v>
      </c>
      <c r="AH739" s="437"/>
      <c r="AI739" s="437">
        <v>0</v>
      </c>
      <c r="AJ739" s="437"/>
      <c r="AK739" s="437">
        <v>31</v>
      </c>
      <c r="AL739" s="438"/>
      <c r="AM739" s="429"/>
      <c r="AS739" s="331">
        <f t="shared" si="205"/>
        <v>0</v>
      </c>
      <c r="AT739" s="331">
        <f t="shared" si="206"/>
        <v>620</v>
      </c>
      <c r="AU739" s="331">
        <f t="shared" si="207"/>
        <v>0</v>
      </c>
      <c r="AV739" s="331">
        <f t="shared" si="208"/>
        <v>0</v>
      </c>
      <c r="AW739" s="331">
        <f t="shared" si="209"/>
        <v>0</v>
      </c>
    </row>
    <row r="740" spans="1:49" s="365" customFormat="1" ht="30" hidden="1" customHeight="1" outlineLevel="1">
      <c r="A740" s="435"/>
      <c r="B740" s="436" t="s">
        <v>1065</v>
      </c>
      <c r="C740" s="436" t="s">
        <v>1066</v>
      </c>
      <c r="D740" s="435" t="s">
        <v>2959</v>
      </c>
      <c r="E740" s="435" t="s">
        <v>2022</v>
      </c>
      <c r="F740" s="435" t="s">
        <v>1067</v>
      </c>
      <c r="G740" s="435" t="s">
        <v>3023</v>
      </c>
      <c r="H740" s="435" t="s">
        <v>1068</v>
      </c>
      <c r="I740" s="437">
        <v>975</v>
      </c>
      <c r="J740" s="437">
        <v>838.59299999999996</v>
      </c>
      <c r="K740" s="437"/>
      <c r="L740" s="437"/>
      <c r="M740" s="437">
        <v>136.40600000000001</v>
      </c>
      <c r="N740" s="495"/>
      <c r="O740" s="437">
        <f t="shared" si="214"/>
        <v>975</v>
      </c>
      <c r="P740" s="437">
        <v>929</v>
      </c>
      <c r="Q740" s="495"/>
      <c r="R740" s="437"/>
      <c r="S740" s="437">
        <v>46</v>
      </c>
      <c r="T740" s="437"/>
      <c r="U740" s="437"/>
      <c r="V740" s="437"/>
      <c r="W740" s="437"/>
      <c r="X740" s="437"/>
      <c r="Y740" s="437"/>
      <c r="Z740" s="437">
        <f t="shared" si="215"/>
        <v>975</v>
      </c>
      <c r="AA740" s="437">
        <v>929</v>
      </c>
      <c r="AB740" s="437"/>
      <c r="AC740" s="437"/>
      <c r="AD740" s="437"/>
      <c r="AE740" s="437">
        <v>46</v>
      </c>
      <c r="AF740" s="437">
        <v>975</v>
      </c>
      <c r="AG740" s="437">
        <v>929</v>
      </c>
      <c r="AH740" s="437"/>
      <c r="AI740" s="437">
        <v>0</v>
      </c>
      <c r="AJ740" s="437"/>
      <c r="AK740" s="437">
        <v>46</v>
      </c>
      <c r="AL740" s="438" t="s">
        <v>2862</v>
      </c>
      <c r="AM740" s="429"/>
      <c r="AS740" s="331">
        <f t="shared" si="205"/>
        <v>0</v>
      </c>
      <c r="AT740" s="331">
        <f t="shared" si="206"/>
        <v>929</v>
      </c>
      <c r="AU740" s="331">
        <f t="shared" si="207"/>
        <v>0</v>
      </c>
      <c r="AV740" s="331">
        <f t="shared" si="208"/>
        <v>-90.407000000000039</v>
      </c>
      <c r="AW740" s="331">
        <f t="shared" si="209"/>
        <v>0</v>
      </c>
    </row>
    <row r="741" spans="1:49" s="365" customFormat="1" ht="30" hidden="1" customHeight="1" outlineLevel="1">
      <c r="A741" s="435"/>
      <c r="B741" s="436" t="s">
        <v>1069</v>
      </c>
      <c r="C741" s="436" t="s">
        <v>1070</v>
      </c>
      <c r="D741" s="435" t="s">
        <v>1042</v>
      </c>
      <c r="E741" s="435" t="s">
        <v>2021</v>
      </c>
      <c r="F741" s="435" t="s">
        <v>1071</v>
      </c>
      <c r="G741" s="435" t="s">
        <v>3023</v>
      </c>
      <c r="H741" s="435" t="s">
        <v>1072</v>
      </c>
      <c r="I741" s="437">
        <v>420</v>
      </c>
      <c r="J741" s="437">
        <v>400</v>
      </c>
      <c r="K741" s="437"/>
      <c r="L741" s="437"/>
      <c r="M741" s="437">
        <v>20</v>
      </c>
      <c r="N741" s="495"/>
      <c r="O741" s="437">
        <f t="shared" si="214"/>
        <v>420</v>
      </c>
      <c r="P741" s="437">
        <v>400</v>
      </c>
      <c r="Q741" s="495"/>
      <c r="R741" s="437"/>
      <c r="S741" s="437">
        <v>20</v>
      </c>
      <c r="T741" s="437"/>
      <c r="U741" s="437"/>
      <c r="V741" s="437"/>
      <c r="W741" s="437"/>
      <c r="X741" s="437"/>
      <c r="Y741" s="437"/>
      <c r="Z741" s="437">
        <f t="shared" si="215"/>
        <v>420</v>
      </c>
      <c r="AA741" s="437">
        <v>400</v>
      </c>
      <c r="AB741" s="437"/>
      <c r="AC741" s="437"/>
      <c r="AD741" s="437"/>
      <c r="AE741" s="437">
        <v>20</v>
      </c>
      <c r="AF741" s="437">
        <v>420</v>
      </c>
      <c r="AG741" s="437">
        <v>400</v>
      </c>
      <c r="AH741" s="437"/>
      <c r="AI741" s="437">
        <v>0</v>
      </c>
      <c r="AJ741" s="437"/>
      <c r="AK741" s="437">
        <v>20</v>
      </c>
      <c r="AL741" s="438"/>
      <c r="AM741" s="429"/>
      <c r="AS741" s="331">
        <f t="shared" si="205"/>
        <v>0</v>
      </c>
      <c r="AT741" s="331">
        <f t="shared" si="206"/>
        <v>400</v>
      </c>
      <c r="AU741" s="331">
        <f t="shared" si="207"/>
        <v>0</v>
      </c>
      <c r="AV741" s="331">
        <f t="shared" si="208"/>
        <v>0</v>
      </c>
      <c r="AW741" s="331">
        <f t="shared" si="209"/>
        <v>0</v>
      </c>
    </row>
    <row r="742" spans="1:49" s="365" customFormat="1" ht="30" hidden="1" customHeight="1" outlineLevel="1">
      <c r="A742" s="435"/>
      <c r="B742" s="436" t="s">
        <v>1073</v>
      </c>
      <c r="C742" s="436" t="s">
        <v>1074</v>
      </c>
      <c r="D742" s="435" t="s">
        <v>1042</v>
      </c>
      <c r="E742" s="435" t="s">
        <v>2021</v>
      </c>
      <c r="F742" s="435" t="s">
        <v>1075</v>
      </c>
      <c r="G742" s="435" t="s">
        <v>3023</v>
      </c>
      <c r="H742" s="435" t="s">
        <v>1076</v>
      </c>
      <c r="I742" s="437">
        <v>420</v>
      </c>
      <c r="J742" s="437">
        <v>400</v>
      </c>
      <c r="K742" s="437"/>
      <c r="L742" s="437"/>
      <c r="M742" s="437">
        <v>20</v>
      </c>
      <c r="N742" s="495"/>
      <c r="O742" s="437">
        <f t="shared" si="214"/>
        <v>420</v>
      </c>
      <c r="P742" s="437">
        <v>400</v>
      </c>
      <c r="Q742" s="495"/>
      <c r="R742" s="437"/>
      <c r="S742" s="437">
        <v>20</v>
      </c>
      <c r="T742" s="437"/>
      <c r="U742" s="437"/>
      <c r="V742" s="437"/>
      <c r="W742" s="437"/>
      <c r="X742" s="437"/>
      <c r="Y742" s="437"/>
      <c r="Z742" s="437">
        <f t="shared" si="215"/>
        <v>420</v>
      </c>
      <c r="AA742" s="437">
        <v>400</v>
      </c>
      <c r="AB742" s="437"/>
      <c r="AC742" s="437"/>
      <c r="AD742" s="437"/>
      <c r="AE742" s="437">
        <v>20</v>
      </c>
      <c r="AF742" s="437">
        <v>420</v>
      </c>
      <c r="AG742" s="437">
        <v>400</v>
      </c>
      <c r="AH742" s="437"/>
      <c r="AI742" s="437">
        <v>0</v>
      </c>
      <c r="AJ742" s="437"/>
      <c r="AK742" s="437">
        <v>20</v>
      </c>
      <c r="AL742" s="438"/>
      <c r="AM742" s="429"/>
      <c r="AS742" s="331">
        <f t="shared" si="205"/>
        <v>0</v>
      </c>
      <c r="AT742" s="331">
        <f t="shared" si="206"/>
        <v>400</v>
      </c>
      <c r="AU742" s="331">
        <f t="shared" si="207"/>
        <v>0</v>
      </c>
      <c r="AV742" s="331">
        <f t="shared" si="208"/>
        <v>0</v>
      </c>
      <c r="AW742" s="331">
        <f t="shared" si="209"/>
        <v>0</v>
      </c>
    </row>
    <row r="743" spans="1:49" s="365" customFormat="1" ht="30" hidden="1" customHeight="1" outlineLevel="1">
      <c r="A743" s="435"/>
      <c r="B743" s="436" t="s">
        <v>1077</v>
      </c>
      <c r="C743" s="436" t="s">
        <v>1078</v>
      </c>
      <c r="D743" s="435" t="s">
        <v>2954</v>
      </c>
      <c r="E743" s="435" t="s">
        <v>2021</v>
      </c>
      <c r="F743" s="435" t="s">
        <v>1079</v>
      </c>
      <c r="G743" s="435" t="s">
        <v>3023</v>
      </c>
      <c r="H743" s="435" t="s">
        <v>1080</v>
      </c>
      <c r="I743" s="437">
        <v>331</v>
      </c>
      <c r="J743" s="437">
        <v>285.68400000000003</v>
      </c>
      <c r="K743" s="437"/>
      <c r="L743" s="437"/>
      <c r="M743" s="437">
        <v>45.315570000000001</v>
      </c>
      <c r="N743" s="495"/>
      <c r="O743" s="437">
        <f t="shared" si="214"/>
        <v>331</v>
      </c>
      <c r="P743" s="437">
        <v>315</v>
      </c>
      <c r="Q743" s="495"/>
      <c r="R743" s="437"/>
      <c r="S743" s="437">
        <v>16</v>
      </c>
      <c r="T743" s="437"/>
      <c r="U743" s="437"/>
      <c r="V743" s="437"/>
      <c r="W743" s="437"/>
      <c r="X743" s="437"/>
      <c r="Y743" s="437"/>
      <c r="Z743" s="437">
        <f t="shared" si="215"/>
        <v>331.5</v>
      </c>
      <c r="AA743" s="437">
        <v>315</v>
      </c>
      <c r="AB743" s="437"/>
      <c r="AC743" s="437"/>
      <c r="AD743" s="437"/>
      <c r="AE743" s="437">
        <v>16.5</v>
      </c>
      <c r="AF743" s="437">
        <v>331.5</v>
      </c>
      <c r="AG743" s="437">
        <v>315</v>
      </c>
      <c r="AH743" s="437"/>
      <c r="AI743" s="437">
        <v>0</v>
      </c>
      <c r="AJ743" s="437"/>
      <c r="AK743" s="437">
        <v>16.5</v>
      </c>
      <c r="AL743" s="438" t="s">
        <v>2862</v>
      </c>
      <c r="AM743" s="429"/>
      <c r="AS743" s="331">
        <f t="shared" si="205"/>
        <v>-0.5</v>
      </c>
      <c r="AT743" s="331">
        <f t="shared" si="206"/>
        <v>315</v>
      </c>
      <c r="AU743" s="331">
        <f t="shared" si="207"/>
        <v>0</v>
      </c>
      <c r="AV743" s="331">
        <f t="shared" si="208"/>
        <v>-29.315999999999974</v>
      </c>
      <c r="AW743" s="331">
        <f t="shared" si="209"/>
        <v>-0.5</v>
      </c>
    </row>
    <row r="744" spans="1:49" s="365" customFormat="1" ht="30" hidden="1" customHeight="1" outlineLevel="1">
      <c r="A744" s="435"/>
      <c r="B744" s="436" t="s">
        <v>1081</v>
      </c>
      <c r="C744" s="436" t="s">
        <v>1082</v>
      </c>
      <c r="D744" s="435" t="s">
        <v>1083</v>
      </c>
      <c r="E744" s="435" t="s">
        <v>1083</v>
      </c>
      <c r="F744" s="435" t="s">
        <v>1084</v>
      </c>
      <c r="G744" s="435" t="s">
        <v>3023</v>
      </c>
      <c r="H744" s="435" t="s">
        <v>1085</v>
      </c>
      <c r="I744" s="437">
        <f>SUM(J744:L744)</f>
        <v>383.83299999999997</v>
      </c>
      <c r="J744" s="437">
        <v>252</v>
      </c>
      <c r="K744" s="437"/>
      <c r="L744" s="437">
        <v>131.833</v>
      </c>
      <c r="M744" s="437"/>
      <c r="N744" s="495"/>
      <c r="O744" s="437">
        <f t="shared" si="214"/>
        <v>404</v>
      </c>
      <c r="P744" s="437">
        <v>252</v>
      </c>
      <c r="Q744" s="495"/>
      <c r="R744" s="437"/>
      <c r="S744" s="437">
        <v>152</v>
      </c>
      <c r="T744" s="437"/>
      <c r="U744" s="437"/>
      <c r="V744" s="437"/>
      <c r="W744" s="437"/>
      <c r="X744" s="437"/>
      <c r="Y744" s="437"/>
      <c r="Z744" s="437">
        <f t="shared" si="215"/>
        <v>383.8</v>
      </c>
      <c r="AA744" s="437">
        <v>252</v>
      </c>
      <c r="AB744" s="437"/>
      <c r="AC744" s="437">
        <v>131.80000000000001</v>
      </c>
      <c r="AD744" s="437"/>
      <c r="AE744" s="437">
        <v>0</v>
      </c>
      <c r="AF744" s="437">
        <v>383.8</v>
      </c>
      <c r="AG744" s="437">
        <v>252</v>
      </c>
      <c r="AH744" s="437"/>
      <c r="AI744" s="437">
        <v>131.80000000000001</v>
      </c>
      <c r="AJ744" s="437"/>
      <c r="AK744" s="437">
        <v>0</v>
      </c>
      <c r="AL744" s="438"/>
      <c r="AM744" s="429"/>
      <c r="AS744" s="331">
        <f t="shared" si="205"/>
        <v>3.2999999999958618E-2</v>
      </c>
      <c r="AT744" s="331">
        <f t="shared" si="206"/>
        <v>252</v>
      </c>
      <c r="AU744" s="331">
        <f t="shared" si="207"/>
        <v>0</v>
      </c>
      <c r="AV744" s="331">
        <f t="shared" si="208"/>
        <v>0</v>
      </c>
      <c r="AW744" s="331">
        <f t="shared" si="209"/>
        <v>3.2999999999958618E-2</v>
      </c>
    </row>
    <row r="745" spans="1:49" s="365" customFormat="1" ht="30" hidden="1" customHeight="1" outlineLevel="1">
      <c r="A745" s="435"/>
      <c r="B745" s="436" t="s">
        <v>1086</v>
      </c>
      <c r="C745" s="436" t="s">
        <v>1087</v>
      </c>
      <c r="D745" s="435" t="s">
        <v>1083</v>
      </c>
      <c r="E745" s="435" t="s">
        <v>1083</v>
      </c>
      <c r="F745" s="435" t="s">
        <v>1088</v>
      </c>
      <c r="G745" s="435" t="s">
        <v>3023</v>
      </c>
      <c r="H745" s="435" t="s">
        <v>1089</v>
      </c>
      <c r="I745" s="437">
        <v>265</v>
      </c>
      <c r="J745" s="437">
        <v>229.536</v>
      </c>
      <c r="K745" s="437"/>
      <c r="L745" s="437"/>
      <c r="M745" s="437">
        <v>35.463900000000002</v>
      </c>
      <c r="N745" s="495"/>
      <c r="O745" s="437">
        <f t="shared" si="214"/>
        <v>265</v>
      </c>
      <c r="P745" s="437">
        <v>252</v>
      </c>
      <c r="Q745" s="495"/>
      <c r="R745" s="437"/>
      <c r="S745" s="437">
        <v>13</v>
      </c>
      <c r="T745" s="437"/>
      <c r="U745" s="437"/>
      <c r="V745" s="437"/>
      <c r="W745" s="437"/>
      <c r="X745" s="437"/>
      <c r="Y745" s="437"/>
      <c r="Z745" s="437">
        <f t="shared" si="215"/>
        <v>265</v>
      </c>
      <c r="AA745" s="437">
        <v>252</v>
      </c>
      <c r="AB745" s="437"/>
      <c r="AC745" s="437"/>
      <c r="AD745" s="437"/>
      <c r="AE745" s="437">
        <v>13</v>
      </c>
      <c r="AF745" s="437">
        <v>265</v>
      </c>
      <c r="AG745" s="437">
        <v>252</v>
      </c>
      <c r="AH745" s="437"/>
      <c r="AI745" s="437">
        <v>0</v>
      </c>
      <c r="AJ745" s="437"/>
      <c r="AK745" s="437">
        <v>13</v>
      </c>
      <c r="AL745" s="438" t="s">
        <v>2862</v>
      </c>
      <c r="AM745" s="429"/>
      <c r="AS745" s="331">
        <f t="shared" si="205"/>
        <v>0</v>
      </c>
      <c r="AT745" s="331">
        <f t="shared" si="206"/>
        <v>252</v>
      </c>
      <c r="AU745" s="331">
        <f t="shared" si="207"/>
        <v>0</v>
      </c>
      <c r="AV745" s="331">
        <f t="shared" si="208"/>
        <v>-22.463999999999999</v>
      </c>
      <c r="AW745" s="331">
        <f t="shared" si="209"/>
        <v>0</v>
      </c>
    </row>
    <row r="746" spans="1:49" s="365" customFormat="1" ht="30" hidden="1" customHeight="1" outlineLevel="1">
      <c r="A746" s="435"/>
      <c r="B746" s="436" t="s">
        <v>1090</v>
      </c>
      <c r="C746" s="436" t="s">
        <v>1091</v>
      </c>
      <c r="D746" s="435" t="s">
        <v>1092</v>
      </c>
      <c r="E746" s="435" t="s">
        <v>2020</v>
      </c>
      <c r="F746" s="435" t="s">
        <v>1093</v>
      </c>
      <c r="G746" s="435" t="s">
        <v>3023</v>
      </c>
      <c r="H746" s="435" t="s">
        <v>1094</v>
      </c>
      <c r="I746" s="437">
        <v>141.27940000000001</v>
      </c>
      <c r="J746" s="437">
        <v>134.55340000000001</v>
      </c>
      <c r="K746" s="437"/>
      <c r="L746" s="437"/>
      <c r="M746" s="437">
        <v>6.726</v>
      </c>
      <c r="N746" s="495"/>
      <c r="O746" s="437">
        <f t="shared" si="214"/>
        <v>147</v>
      </c>
      <c r="P746" s="437">
        <v>140</v>
      </c>
      <c r="Q746" s="495"/>
      <c r="R746" s="437"/>
      <c r="S746" s="437">
        <v>7</v>
      </c>
      <c r="T746" s="437"/>
      <c r="U746" s="437"/>
      <c r="V746" s="437"/>
      <c r="W746" s="437"/>
      <c r="X746" s="437"/>
      <c r="Y746" s="437"/>
      <c r="Z746" s="437">
        <f t="shared" si="215"/>
        <v>147</v>
      </c>
      <c r="AA746" s="437">
        <v>140</v>
      </c>
      <c r="AB746" s="437"/>
      <c r="AC746" s="437"/>
      <c r="AD746" s="437"/>
      <c r="AE746" s="437">
        <v>7</v>
      </c>
      <c r="AF746" s="437">
        <v>147</v>
      </c>
      <c r="AG746" s="437">
        <v>140</v>
      </c>
      <c r="AH746" s="437"/>
      <c r="AI746" s="437">
        <v>0</v>
      </c>
      <c r="AJ746" s="437"/>
      <c r="AK746" s="437">
        <v>7</v>
      </c>
      <c r="AL746" s="438"/>
      <c r="AM746" s="429"/>
      <c r="AS746" s="331">
        <f t="shared" si="205"/>
        <v>-5.7205999999999904</v>
      </c>
      <c r="AT746" s="331">
        <f t="shared" si="206"/>
        <v>140</v>
      </c>
      <c r="AU746" s="331">
        <f t="shared" si="207"/>
        <v>0</v>
      </c>
      <c r="AV746" s="331">
        <f t="shared" si="208"/>
        <v>-5.4465999999999894</v>
      </c>
      <c r="AW746" s="331">
        <f t="shared" si="209"/>
        <v>-5.7205999999999904</v>
      </c>
    </row>
    <row r="747" spans="1:49" s="365" customFormat="1" ht="30" hidden="1" customHeight="1" outlineLevel="1">
      <c r="A747" s="435"/>
      <c r="B747" s="436" t="s">
        <v>1095</v>
      </c>
      <c r="C747" s="436" t="s">
        <v>1096</v>
      </c>
      <c r="D747" s="435" t="s">
        <v>2020</v>
      </c>
      <c r="E747" s="435" t="s">
        <v>2020</v>
      </c>
      <c r="F747" s="435" t="s">
        <v>1097</v>
      </c>
      <c r="G747" s="435" t="s">
        <v>3023</v>
      </c>
      <c r="H747" s="435" t="s">
        <v>1098</v>
      </c>
      <c r="I747" s="437">
        <v>84</v>
      </c>
      <c r="J747" s="437">
        <v>73.227999999999994</v>
      </c>
      <c r="K747" s="437"/>
      <c r="L747" s="437"/>
      <c r="M747" s="437">
        <v>10.771748000000001</v>
      </c>
      <c r="N747" s="495"/>
      <c r="O747" s="437">
        <f t="shared" si="214"/>
        <v>84</v>
      </c>
      <c r="P747" s="437">
        <v>80</v>
      </c>
      <c r="Q747" s="495"/>
      <c r="R747" s="437"/>
      <c r="S747" s="437">
        <v>4</v>
      </c>
      <c r="T747" s="437"/>
      <c r="U747" s="437"/>
      <c r="V747" s="437"/>
      <c r="W747" s="437"/>
      <c r="X747" s="437"/>
      <c r="Y747" s="437"/>
      <c r="Z747" s="437">
        <f t="shared" si="215"/>
        <v>83.5</v>
      </c>
      <c r="AA747" s="437">
        <v>80</v>
      </c>
      <c r="AB747" s="437"/>
      <c r="AC747" s="437"/>
      <c r="AD747" s="437"/>
      <c r="AE747" s="437">
        <v>3.5</v>
      </c>
      <c r="AF747" s="437">
        <v>83.5</v>
      </c>
      <c r="AG747" s="437">
        <v>80</v>
      </c>
      <c r="AH747" s="437"/>
      <c r="AI747" s="437">
        <v>0</v>
      </c>
      <c r="AJ747" s="437"/>
      <c r="AK747" s="437">
        <v>3.5</v>
      </c>
      <c r="AL747" s="438" t="s">
        <v>2862</v>
      </c>
      <c r="AM747" s="429"/>
      <c r="AS747" s="331">
        <f t="shared" si="205"/>
        <v>0.5</v>
      </c>
      <c r="AT747" s="331">
        <f t="shared" si="206"/>
        <v>80</v>
      </c>
      <c r="AU747" s="331">
        <f t="shared" si="207"/>
        <v>0</v>
      </c>
      <c r="AV747" s="331">
        <f t="shared" si="208"/>
        <v>-6.7720000000000056</v>
      </c>
      <c r="AW747" s="331">
        <f t="shared" si="209"/>
        <v>0.5</v>
      </c>
    </row>
    <row r="748" spans="1:49" s="365" customFormat="1" ht="30" hidden="1" customHeight="1" outlineLevel="1">
      <c r="A748" s="435"/>
      <c r="B748" s="436" t="s">
        <v>1099</v>
      </c>
      <c r="C748" s="436">
        <v>7598028</v>
      </c>
      <c r="D748" s="435" t="s">
        <v>1042</v>
      </c>
      <c r="E748" s="435" t="s">
        <v>2027</v>
      </c>
      <c r="F748" s="435" t="s">
        <v>1100</v>
      </c>
      <c r="G748" s="435" t="s">
        <v>1314</v>
      </c>
      <c r="H748" s="435" t="s">
        <v>1101</v>
      </c>
      <c r="I748" s="437">
        <f t="shared" ref="I748:I779" si="216">SUM(J748:M748)</f>
        <v>1826</v>
      </c>
      <c r="J748" s="437">
        <v>1776</v>
      </c>
      <c r="K748" s="437"/>
      <c r="L748" s="437"/>
      <c r="M748" s="437">
        <v>50</v>
      </c>
      <c r="N748" s="495"/>
      <c r="O748" s="437">
        <f t="shared" si="214"/>
        <v>1050</v>
      </c>
      <c r="P748" s="437">
        <v>1000</v>
      </c>
      <c r="Q748" s="495"/>
      <c r="R748" s="437"/>
      <c r="S748" s="437">
        <v>50</v>
      </c>
      <c r="T748" s="437"/>
      <c r="U748" s="437"/>
      <c r="V748" s="437"/>
      <c r="W748" s="437"/>
      <c r="X748" s="437"/>
      <c r="Y748" s="437"/>
      <c r="Z748" s="437">
        <v>1618</v>
      </c>
      <c r="AA748" s="437">
        <v>1058</v>
      </c>
      <c r="AB748" s="437"/>
      <c r="AC748" s="437"/>
      <c r="AD748" s="437"/>
      <c r="AE748" s="437">
        <v>560</v>
      </c>
      <c r="AF748" s="437">
        <v>1618</v>
      </c>
      <c r="AG748" s="437">
        <v>1058</v>
      </c>
      <c r="AH748" s="437"/>
      <c r="AI748" s="437">
        <v>0</v>
      </c>
      <c r="AJ748" s="437"/>
      <c r="AK748" s="437">
        <v>560</v>
      </c>
      <c r="AL748" s="438" t="s">
        <v>1102</v>
      </c>
      <c r="AM748" s="429"/>
      <c r="AS748" s="331">
        <f t="shared" si="205"/>
        <v>208</v>
      </c>
      <c r="AT748" s="331">
        <f t="shared" si="206"/>
        <v>1058</v>
      </c>
      <c r="AU748" s="331">
        <f t="shared" si="207"/>
        <v>0</v>
      </c>
      <c r="AV748" s="331">
        <f t="shared" si="208"/>
        <v>718</v>
      </c>
      <c r="AW748" s="331">
        <f t="shared" si="209"/>
        <v>208</v>
      </c>
    </row>
    <row r="749" spans="1:49" s="365" customFormat="1" ht="30" hidden="1" customHeight="1" outlineLevel="1">
      <c r="A749" s="435"/>
      <c r="B749" s="436" t="s">
        <v>1103</v>
      </c>
      <c r="C749" s="436">
        <v>7616765</v>
      </c>
      <c r="D749" s="435" t="s">
        <v>1052</v>
      </c>
      <c r="E749" s="435" t="s">
        <v>1053</v>
      </c>
      <c r="F749" s="435" t="s">
        <v>1104</v>
      </c>
      <c r="G749" s="435" t="s">
        <v>1314</v>
      </c>
      <c r="H749" s="435" t="s">
        <v>1105</v>
      </c>
      <c r="I749" s="437">
        <f t="shared" si="216"/>
        <v>1100</v>
      </c>
      <c r="J749" s="437">
        <v>1000</v>
      </c>
      <c r="K749" s="437"/>
      <c r="L749" s="437"/>
      <c r="M749" s="437">
        <v>100</v>
      </c>
      <c r="N749" s="495"/>
      <c r="O749" s="437">
        <f t="shared" si="214"/>
        <v>1100</v>
      </c>
      <c r="P749" s="437">
        <v>1000</v>
      </c>
      <c r="Q749" s="495"/>
      <c r="R749" s="437"/>
      <c r="S749" s="437">
        <v>100</v>
      </c>
      <c r="T749" s="437"/>
      <c r="U749" s="437"/>
      <c r="V749" s="437"/>
      <c r="W749" s="437"/>
      <c r="X749" s="437"/>
      <c r="Y749" s="437"/>
      <c r="Z749" s="437">
        <v>1100</v>
      </c>
      <c r="AA749" s="437">
        <v>1000</v>
      </c>
      <c r="AB749" s="437"/>
      <c r="AC749" s="437"/>
      <c r="AD749" s="437"/>
      <c r="AE749" s="437">
        <v>100</v>
      </c>
      <c r="AF749" s="437">
        <v>1071</v>
      </c>
      <c r="AG749" s="437">
        <v>1000</v>
      </c>
      <c r="AH749" s="437"/>
      <c r="AI749" s="437">
        <v>0</v>
      </c>
      <c r="AJ749" s="437"/>
      <c r="AK749" s="437">
        <v>71</v>
      </c>
      <c r="AL749" s="438" t="s">
        <v>2862</v>
      </c>
      <c r="AM749" s="429"/>
      <c r="AS749" s="331">
        <f t="shared" si="205"/>
        <v>29</v>
      </c>
      <c r="AT749" s="331">
        <f t="shared" si="206"/>
        <v>1000</v>
      </c>
      <c r="AU749" s="331">
        <f t="shared" si="207"/>
        <v>0</v>
      </c>
      <c r="AV749" s="331">
        <f t="shared" si="208"/>
        <v>0</v>
      </c>
      <c r="AW749" s="331">
        <f t="shared" si="209"/>
        <v>29</v>
      </c>
    </row>
    <row r="750" spans="1:49" s="365" customFormat="1" ht="30" hidden="1" customHeight="1" outlineLevel="1">
      <c r="A750" s="435"/>
      <c r="B750" s="436" t="s">
        <v>1106</v>
      </c>
      <c r="C750" s="436">
        <v>7620550</v>
      </c>
      <c r="D750" s="435" t="s">
        <v>1042</v>
      </c>
      <c r="E750" s="435" t="s">
        <v>1062</v>
      </c>
      <c r="F750" s="435" t="s">
        <v>1107</v>
      </c>
      <c r="G750" s="435" t="s">
        <v>1314</v>
      </c>
      <c r="H750" s="435" t="s">
        <v>1108</v>
      </c>
      <c r="I750" s="437">
        <f t="shared" si="216"/>
        <v>1049.9932659999999</v>
      </c>
      <c r="J750" s="437">
        <v>1000</v>
      </c>
      <c r="K750" s="437"/>
      <c r="L750" s="437"/>
      <c r="M750" s="437">
        <v>49.993265999999949</v>
      </c>
      <c r="N750" s="495"/>
      <c r="O750" s="437">
        <f t="shared" si="214"/>
        <v>1050</v>
      </c>
      <c r="P750" s="437">
        <v>1000</v>
      </c>
      <c r="Q750" s="495"/>
      <c r="R750" s="437"/>
      <c r="S750" s="437">
        <v>50</v>
      </c>
      <c r="T750" s="437"/>
      <c r="U750" s="437"/>
      <c r="V750" s="437"/>
      <c r="W750" s="437"/>
      <c r="X750" s="437"/>
      <c r="Y750" s="437"/>
      <c r="Z750" s="437">
        <v>1049.9932659999999</v>
      </c>
      <c r="AA750" s="437">
        <v>1000</v>
      </c>
      <c r="AB750" s="437"/>
      <c r="AC750" s="437"/>
      <c r="AD750" s="437"/>
      <c r="AE750" s="437">
        <v>49.993265999999949</v>
      </c>
      <c r="AF750" s="437">
        <v>1000</v>
      </c>
      <c r="AG750" s="437">
        <v>1000</v>
      </c>
      <c r="AH750" s="437"/>
      <c r="AI750" s="437">
        <v>0</v>
      </c>
      <c r="AJ750" s="437"/>
      <c r="AK750" s="437">
        <v>0</v>
      </c>
      <c r="AL750" s="438"/>
      <c r="AM750" s="429"/>
      <c r="AS750" s="331">
        <f t="shared" si="205"/>
        <v>49.993265999999949</v>
      </c>
      <c r="AT750" s="331">
        <f t="shared" si="206"/>
        <v>1000</v>
      </c>
      <c r="AU750" s="331">
        <f t="shared" si="207"/>
        <v>0</v>
      </c>
      <c r="AV750" s="331">
        <f t="shared" si="208"/>
        <v>0</v>
      </c>
      <c r="AW750" s="331">
        <f t="shared" si="209"/>
        <v>49.993265999999949</v>
      </c>
    </row>
    <row r="751" spans="1:49" s="365" customFormat="1" ht="30" hidden="1" customHeight="1" outlineLevel="1">
      <c r="A751" s="435"/>
      <c r="B751" s="436" t="s">
        <v>1109</v>
      </c>
      <c r="C751" s="436">
        <v>7620552</v>
      </c>
      <c r="D751" s="435" t="s">
        <v>1042</v>
      </c>
      <c r="E751" s="435" t="s">
        <v>2022</v>
      </c>
      <c r="F751" s="435" t="s">
        <v>1110</v>
      </c>
      <c r="G751" s="435" t="s">
        <v>1314</v>
      </c>
      <c r="H751" s="435" t="s">
        <v>1111</v>
      </c>
      <c r="I751" s="437">
        <f t="shared" si="216"/>
        <v>1049.7589579999999</v>
      </c>
      <c r="J751" s="437">
        <v>1000</v>
      </c>
      <c r="K751" s="437"/>
      <c r="L751" s="437"/>
      <c r="M751" s="437">
        <v>49.758957999999893</v>
      </c>
      <c r="N751" s="495"/>
      <c r="O751" s="437">
        <f t="shared" si="214"/>
        <v>1050</v>
      </c>
      <c r="P751" s="437">
        <v>1000</v>
      </c>
      <c r="Q751" s="495"/>
      <c r="R751" s="437"/>
      <c r="S751" s="437">
        <v>50</v>
      </c>
      <c r="T751" s="437"/>
      <c r="U751" s="437"/>
      <c r="V751" s="437"/>
      <c r="W751" s="437"/>
      <c r="X751" s="437"/>
      <c r="Y751" s="437"/>
      <c r="Z751" s="437">
        <v>1049.7589579999999</v>
      </c>
      <c r="AA751" s="437">
        <v>1000</v>
      </c>
      <c r="AB751" s="437"/>
      <c r="AC751" s="437"/>
      <c r="AD751" s="437"/>
      <c r="AE751" s="437">
        <v>49.758957999999893</v>
      </c>
      <c r="AF751" s="437">
        <v>1026</v>
      </c>
      <c r="AG751" s="437">
        <v>1000</v>
      </c>
      <c r="AH751" s="437"/>
      <c r="AI751" s="437">
        <v>0</v>
      </c>
      <c r="AJ751" s="437"/>
      <c r="AK751" s="437">
        <v>26</v>
      </c>
      <c r="AL751" s="438"/>
      <c r="AM751" s="429"/>
      <c r="AS751" s="331">
        <f t="shared" si="205"/>
        <v>23.758957999999893</v>
      </c>
      <c r="AT751" s="331">
        <f t="shared" si="206"/>
        <v>1000</v>
      </c>
      <c r="AU751" s="331">
        <f t="shared" si="207"/>
        <v>0</v>
      </c>
      <c r="AV751" s="331">
        <f t="shared" si="208"/>
        <v>0</v>
      </c>
      <c r="AW751" s="331">
        <f t="shared" si="209"/>
        <v>23.758957999999893</v>
      </c>
    </row>
    <row r="752" spans="1:49" s="365" customFormat="1" ht="30" hidden="1" customHeight="1" outlineLevel="1">
      <c r="A752" s="435"/>
      <c r="B752" s="436" t="s">
        <v>1112</v>
      </c>
      <c r="C752" s="436">
        <v>7645656</v>
      </c>
      <c r="D752" s="435" t="s">
        <v>2950</v>
      </c>
      <c r="E752" s="435" t="s">
        <v>2951</v>
      </c>
      <c r="F752" s="435" t="s">
        <v>1113</v>
      </c>
      <c r="G752" s="435" t="s">
        <v>1314</v>
      </c>
      <c r="H752" s="435" t="s">
        <v>1114</v>
      </c>
      <c r="I752" s="437">
        <f t="shared" si="216"/>
        <v>1100</v>
      </c>
      <c r="J752" s="437">
        <v>1000</v>
      </c>
      <c r="K752" s="437"/>
      <c r="L752" s="437"/>
      <c r="M752" s="437">
        <v>100</v>
      </c>
      <c r="N752" s="495"/>
      <c r="O752" s="437">
        <f t="shared" si="214"/>
        <v>1100</v>
      </c>
      <c r="P752" s="437">
        <v>1000</v>
      </c>
      <c r="Q752" s="495"/>
      <c r="R752" s="437"/>
      <c r="S752" s="437">
        <v>100</v>
      </c>
      <c r="T752" s="437"/>
      <c r="U752" s="437"/>
      <c r="V752" s="437"/>
      <c r="W752" s="437"/>
      <c r="X752" s="437"/>
      <c r="Y752" s="437"/>
      <c r="Z752" s="437">
        <v>1061</v>
      </c>
      <c r="AA752" s="437">
        <v>961</v>
      </c>
      <c r="AB752" s="437"/>
      <c r="AC752" s="437"/>
      <c r="AD752" s="437"/>
      <c r="AE752" s="437">
        <v>100</v>
      </c>
      <c r="AF752" s="437">
        <v>961</v>
      </c>
      <c r="AG752" s="437">
        <v>961</v>
      </c>
      <c r="AH752" s="437"/>
      <c r="AI752" s="437">
        <v>0</v>
      </c>
      <c r="AJ752" s="437"/>
      <c r="AK752" s="437">
        <v>0</v>
      </c>
      <c r="AL752" s="438" t="s">
        <v>2862</v>
      </c>
      <c r="AM752" s="429"/>
      <c r="AS752" s="331">
        <f t="shared" si="205"/>
        <v>139</v>
      </c>
      <c r="AT752" s="331">
        <f t="shared" si="206"/>
        <v>961</v>
      </c>
      <c r="AU752" s="331">
        <f t="shared" si="207"/>
        <v>0</v>
      </c>
      <c r="AV752" s="331">
        <f t="shared" si="208"/>
        <v>39</v>
      </c>
      <c r="AW752" s="331">
        <f t="shared" si="209"/>
        <v>139</v>
      </c>
    </row>
    <row r="753" spans="1:49" s="365" customFormat="1" ht="30" hidden="1" customHeight="1" outlineLevel="1">
      <c r="A753" s="435"/>
      <c r="B753" s="436" t="s">
        <v>1115</v>
      </c>
      <c r="C753" s="436">
        <v>7620553</v>
      </c>
      <c r="D753" s="435" t="s">
        <v>1042</v>
      </c>
      <c r="E753" s="435" t="s">
        <v>1043</v>
      </c>
      <c r="F753" s="435" t="s">
        <v>1116</v>
      </c>
      <c r="G753" s="435" t="s">
        <v>1314</v>
      </c>
      <c r="H753" s="435" t="s">
        <v>1117</v>
      </c>
      <c r="I753" s="437">
        <f t="shared" si="216"/>
        <v>1049.9132500000001</v>
      </c>
      <c r="J753" s="437">
        <v>1000</v>
      </c>
      <c r="K753" s="437"/>
      <c r="L753" s="437"/>
      <c r="M753" s="437">
        <v>49.913250000000062</v>
      </c>
      <c r="N753" s="495"/>
      <c r="O753" s="437">
        <f t="shared" si="214"/>
        <v>1050</v>
      </c>
      <c r="P753" s="437">
        <v>1000</v>
      </c>
      <c r="Q753" s="495"/>
      <c r="R753" s="437"/>
      <c r="S753" s="437">
        <v>50</v>
      </c>
      <c r="T753" s="437"/>
      <c r="U753" s="437"/>
      <c r="V753" s="437"/>
      <c r="W753" s="437"/>
      <c r="X753" s="437"/>
      <c r="Y753" s="437"/>
      <c r="Z753" s="437">
        <v>915.91325000000006</v>
      </c>
      <c r="AA753" s="437">
        <v>866</v>
      </c>
      <c r="AB753" s="437"/>
      <c r="AC753" s="437"/>
      <c r="AD753" s="437"/>
      <c r="AE753" s="437">
        <v>49.913250000000062</v>
      </c>
      <c r="AF753" s="437">
        <v>866</v>
      </c>
      <c r="AG753" s="437">
        <v>866</v>
      </c>
      <c r="AH753" s="437"/>
      <c r="AI753" s="437">
        <v>0</v>
      </c>
      <c r="AJ753" s="437"/>
      <c r="AK753" s="437">
        <v>0</v>
      </c>
      <c r="AL753" s="438"/>
      <c r="AM753" s="429"/>
      <c r="AS753" s="331">
        <f t="shared" si="205"/>
        <v>183.91325000000006</v>
      </c>
      <c r="AT753" s="331">
        <f t="shared" si="206"/>
        <v>866</v>
      </c>
      <c r="AU753" s="331">
        <f t="shared" si="207"/>
        <v>0</v>
      </c>
      <c r="AV753" s="331">
        <f t="shared" si="208"/>
        <v>134</v>
      </c>
      <c r="AW753" s="331">
        <f t="shared" si="209"/>
        <v>183.91325000000006</v>
      </c>
    </row>
    <row r="754" spans="1:49" s="365" customFormat="1" ht="30" hidden="1" customHeight="1" outlineLevel="1">
      <c r="A754" s="435"/>
      <c r="B754" s="436" t="s">
        <v>1118</v>
      </c>
      <c r="C754" s="436">
        <v>7620551</v>
      </c>
      <c r="D754" s="435" t="s">
        <v>1042</v>
      </c>
      <c r="E754" s="435" t="s">
        <v>2021</v>
      </c>
      <c r="F754" s="435" t="s">
        <v>1119</v>
      </c>
      <c r="G754" s="435" t="s">
        <v>1314</v>
      </c>
      <c r="H754" s="435" t="s">
        <v>1120</v>
      </c>
      <c r="I754" s="437">
        <f t="shared" si="216"/>
        <v>1049.4742630000001</v>
      </c>
      <c r="J754" s="437">
        <v>1000</v>
      </c>
      <c r="K754" s="437"/>
      <c r="L754" s="437"/>
      <c r="M754" s="437">
        <v>49.474263000000064</v>
      </c>
      <c r="N754" s="495"/>
      <c r="O754" s="437">
        <f t="shared" si="214"/>
        <v>1050</v>
      </c>
      <c r="P754" s="437">
        <v>1000</v>
      </c>
      <c r="Q754" s="495"/>
      <c r="R754" s="437"/>
      <c r="S754" s="437">
        <v>50</v>
      </c>
      <c r="T754" s="437"/>
      <c r="U754" s="437"/>
      <c r="V754" s="437"/>
      <c r="W754" s="437"/>
      <c r="X754" s="437"/>
      <c r="Y754" s="437"/>
      <c r="Z754" s="437">
        <v>1010.4742630000001</v>
      </c>
      <c r="AA754" s="437">
        <v>961</v>
      </c>
      <c r="AB754" s="437"/>
      <c r="AC754" s="437"/>
      <c r="AD754" s="437"/>
      <c r="AE754" s="437">
        <v>49.474263000000064</v>
      </c>
      <c r="AF754" s="437">
        <v>961</v>
      </c>
      <c r="AG754" s="437">
        <v>961</v>
      </c>
      <c r="AH754" s="437"/>
      <c r="AI754" s="437">
        <v>0</v>
      </c>
      <c r="AJ754" s="437"/>
      <c r="AK754" s="437">
        <v>0</v>
      </c>
      <c r="AL754" s="438"/>
      <c r="AM754" s="429"/>
      <c r="AS754" s="331">
        <f t="shared" si="205"/>
        <v>88.474263000000064</v>
      </c>
      <c r="AT754" s="331">
        <f t="shared" si="206"/>
        <v>961</v>
      </c>
      <c r="AU754" s="331">
        <f t="shared" si="207"/>
        <v>0</v>
      </c>
      <c r="AV754" s="331">
        <f t="shared" si="208"/>
        <v>39</v>
      </c>
      <c r="AW754" s="331">
        <f t="shared" si="209"/>
        <v>88.474263000000064</v>
      </c>
    </row>
    <row r="755" spans="1:49" s="365" customFormat="1" ht="30" hidden="1" customHeight="1" outlineLevel="1">
      <c r="A755" s="435"/>
      <c r="B755" s="436" t="s">
        <v>1121</v>
      </c>
      <c r="C755" s="436"/>
      <c r="D755" s="435" t="s">
        <v>1122</v>
      </c>
      <c r="E755" s="435" t="s">
        <v>1083</v>
      </c>
      <c r="F755" s="435" t="s">
        <v>1123</v>
      </c>
      <c r="G755" s="435" t="s">
        <v>1314</v>
      </c>
      <c r="H755" s="435" t="s">
        <v>1124</v>
      </c>
      <c r="I755" s="437">
        <f t="shared" si="216"/>
        <v>220</v>
      </c>
      <c r="J755" s="437">
        <v>200</v>
      </c>
      <c r="K755" s="437"/>
      <c r="L755" s="437"/>
      <c r="M755" s="437">
        <v>20</v>
      </c>
      <c r="N755" s="495"/>
      <c r="O755" s="437">
        <f t="shared" si="214"/>
        <v>220</v>
      </c>
      <c r="P755" s="437">
        <v>200</v>
      </c>
      <c r="Q755" s="495"/>
      <c r="R755" s="437"/>
      <c r="S755" s="437">
        <v>20</v>
      </c>
      <c r="T755" s="437"/>
      <c r="U755" s="437"/>
      <c r="V755" s="437"/>
      <c r="W755" s="437"/>
      <c r="X755" s="437"/>
      <c r="Y755" s="437"/>
      <c r="Z755" s="437">
        <f>SUM(AA755:AE755)</f>
        <v>210</v>
      </c>
      <c r="AA755" s="437">
        <v>190</v>
      </c>
      <c r="AB755" s="437"/>
      <c r="AC755" s="437"/>
      <c r="AD755" s="437"/>
      <c r="AE755" s="437">
        <v>20</v>
      </c>
      <c r="AF755" s="437">
        <v>210</v>
      </c>
      <c r="AG755" s="437">
        <v>190</v>
      </c>
      <c r="AH755" s="437"/>
      <c r="AI755" s="437">
        <v>0</v>
      </c>
      <c r="AJ755" s="437"/>
      <c r="AK755" s="437">
        <v>20</v>
      </c>
      <c r="AL755" s="438" t="s">
        <v>2862</v>
      </c>
      <c r="AM755" s="429"/>
      <c r="AS755" s="331">
        <f t="shared" si="205"/>
        <v>10</v>
      </c>
      <c r="AT755" s="331">
        <f t="shared" si="206"/>
        <v>190</v>
      </c>
      <c r="AU755" s="331">
        <f t="shared" si="207"/>
        <v>0</v>
      </c>
      <c r="AV755" s="331">
        <f t="shared" si="208"/>
        <v>10</v>
      </c>
      <c r="AW755" s="331">
        <f t="shared" si="209"/>
        <v>10</v>
      </c>
    </row>
    <row r="756" spans="1:49" s="365" customFormat="1" ht="30" hidden="1" customHeight="1" outlineLevel="1">
      <c r="A756" s="435"/>
      <c r="B756" s="436" t="s">
        <v>1125</v>
      </c>
      <c r="C756" s="436"/>
      <c r="D756" s="435" t="s">
        <v>1122</v>
      </c>
      <c r="E756" s="435" t="s">
        <v>1083</v>
      </c>
      <c r="F756" s="435" t="s">
        <v>1126</v>
      </c>
      <c r="G756" s="435" t="s">
        <v>1314</v>
      </c>
      <c r="H756" s="435" t="s">
        <v>1127</v>
      </c>
      <c r="I756" s="437">
        <f t="shared" si="216"/>
        <v>220</v>
      </c>
      <c r="J756" s="437">
        <v>200</v>
      </c>
      <c r="K756" s="437"/>
      <c r="L756" s="437"/>
      <c r="M756" s="437">
        <v>20</v>
      </c>
      <c r="N756" s="495"/>
      <c r="O756" s="437">
        <f t="shared" si="214"/>
        <v>220</v>
      </c>
      <c r="P756" s="437">
        <v>200</v>
      </c>
      <c r="Q756" s="495"/>
      <c r="R756" s="437"/>
      <c r="S756" s="437">
        <v>20</v>
      </c>
      <c r="T756" s="437"/>
      <c r="U756" s="437"/>
      <c r="V756" s="437"/>
      <c r="W756" s="437"/>
      <c r="X756" s="437"/>
      <c r="Y756" s="437"/>
      <c r="Z756" s="437">
        <f>SUM(AA756:AE756)</f>
        <v>210</v>
      </c>
      <c r="AA756" s="437">
        <v>190</v>
      </c>
      <c r="AB756" s="437"/>
      <c r="AC756" s="437"/>
      <c r="AD756" s="437"/>
      <c r="AE756" s="437">
        <v>20</v>
      </c>
      <c r="AF756" s="437">
        <v>210</v>
      </c>
      <c r="AG756" s="437">
        <v>190</v>
      </c>
      <c r="AH756" s="437"/>
      <c r="AI756" s="437">
        <v>0</v>
      </c>
      <c r="AJ756" s="437"/>
      <c r="AK756" s="437">
        <v>20</v>
      </c>
      <c r="AL756" s="438" t="s">
        <v>2862</v>
      </c>
      <c r="AM756" s="429"/>
      <c r="AS756" s="331">
        <f t="shared" si="205"/>
        <v>10</v>
      </c>
      <c r="AT756" s="331">
        <f t="shared" si="206"/>
        <v>190</v>
      </c>
      <c r="AU756" s="331">
        <f t="shared" si="207"/>
        <v>0</v>
      </c>
      <c r="AV756" s="331">
        <f t="shared" si="208"/>
        <v>10</v>
      </c>
      <c r="AW756" s="331">
        <f t="shared" si="209"/>
        <v>10</v>
      </c>
    </row>
    <row r="757" spans="1:49" s="365" customFormat="1" ht="30" hidden="1" customHeight="1" outlineLevel="1">
      <c r="A757" s="435"/>
      <c r="B757" s="436" t="s">
        <v>1128</v>
      </c>
      <c r="C757" s="436"/>
      <c r="D757" s="435" t="s">
        <v>2251</v>
      </c>
      <c r="E757" s="435" t="s">
        <v>2020</v>
      </c>
      <c r="F757" s="435" t="s">
        <v>830</v>
      </c>
      <c r="G757" s="435" t="s">
        <v>1314</v>
      </c>
      <c r="H757" s="435" t="s">
        <v>1129</v>
      </c>
      <c r="I757" s="437">
        <f t="shared" si="216"/>
        <v>220</v>
      </c>
      <c r="J757" s="437">
        <v>200</v>
      </c>
      <c r="K757" s="437"/>
      <c r="L757" s="437"/>
      <c r="M757" s="437">
        <v>20</v>
      </c>
      <c r="N757" s="495"/>
      <c r="O757" s="437">
        <f t="shared" si="214"/>
        <v>220</v>
      </c>
      <c r="P757" s="437">
        <v>200</v>
      </c>
      <c r="Q757" s="495"/>
      <c r="R757" s="437"/>
      <c r="S757" s="437">
        <v>20</v>
      </c>
      <c r="T757" s="437"/>
      <c r="U757" s="437"/>
      <c r="V757" s="437"/>
      <c r="W757" s="437"/>
      <c r="X757" s="437"/>
      <c r="Y757" s="437"/>
      <c r="Z757" s="437">
        <f>SUM(AA757:AE757)</f>
        <v>210</v>
      </c>
      <c r="AA757" s="437">
        <v>190</v>
      </c>
      <c r="AB757" s="437"/>
      <c r="AC757" s="437"/>
      <c r="AD757" s="437"/>
      <c r="AE757" s="437">
        <v>20</v>
      </c>
      <c r="AF757" s="437">
        <v>210</v>
      </c>
      <c r="AG757" s="437">
        <v>190</v>
      </c>
      <c r="AH757" s="437"/>
      <c r="AI757" s="437">
        <v>0</v>
      </c>
      <c r="AJ757" s="437"/>
      <c r="AK757" s="437">
        <v>20</v>
      </c>
      <c r="AL757" s="438" t="s">
        <v>2862</v>
      </c>
      <c r="AM757" s="429"/>
      <c r="AS757" s="331">
        <f t="shared" si="205"/>
        <v>10</v>
      </c>
      <c r="AT757" s="331">
        <f t="shared" si="206"/>
        <v>190</v>
      </c>
      <c r="AU757" s="331">
        <f t="shared" si="207"/>
        <v>0</v>
      </c>
      <c r="AV757" s="331">
        <f t="shared" si="208"/>
        <v>10</v>
      </c>
      <c r="AW757" s="331">
        <f t="shared" si="209"/>
        <v>10</v>
      </c>
    </row>
    <row r="758" spans="1:49" s="365" customFormat="1" ht="30" hidden="1" customHeight="1" outlineLevel="1">
      <c r="A758" s="435"/>
      <c r="B758" s="436" t="s">
        <v>1130</v>
      </c>
      <c r="C758" s="436">
        <v>7646376</v>
      </c>
      <c r="D758" s="435" t="s">
        <v>1052</v>
      </c>
      <c r="E758" s="435" t="s">
        <v>1053</v>
      </c>
      <c r="F758" s="435" t="s">
        <v>1131</v>
      </c>
      <c r="G758" s="435" t="s">
        <v>1314</v>
      </c>
      <c r="H758" s="435" t="s">
        <v>1132</v>
      </c>
      <c r="I758" s="437">
        <f t="shared" si="216"/>
        <v>148</v>
      </c>
      <c r="J758" s="437">
        <v>109</v>
      </c>
      <c r="K758" s="437"/>
      <c r="L758" s="437"/>
      <c r="M758" s="437">
        <v>39</v>
      </c>
      <c r="N758" s="495"/>
      <c r="O758" s="437">
        <f t="shared" si="214"/>
        <v>148</v>
      </c>
      <c r="P758" s="437">
        <v>109</v>
      </c>
      <c r="Q758" s="495"/>
      <c r="R758" s="437"/>
      <c r="S758" s="437">
        <v>39</v>
      </c>
      <c r="T758" s="437"/>
      <c r="U758" s="437"/>
      <c r="V758" s="437"/>
      <c r="W758" s="437"/>
      <c r="X758" s="437"/>
      <c r="Y758" s="437"/>
      <c r="Z758" s="437">
        <v>148</v>
      </c>
      <c r="AA758" s="437">
        <v>109</v>
      </c>
      <c r="AB758" s="437"/>
      <c r="AC758" s="437"/>
      <c r="AD758" s="437"/>
      <c r="AE758" s="437">
        <v>39</v>
      </c>
      <c r="AF758" s="437">
        <v>148</v>
      </c>
      <c r="AG758" s="437">
        <v>109</v>
      </c>
      <c r="AH758" s="437"/>
      <c r="AI758" s="437">
        <v>0</v>
      </c>
      <c r="AJ758" s="437"/>
      <c r="AK758" s="437">
        <v>39</v>
      </c>
      <c r="AL758" s="438" t="s">
        <v>2862</v>
      </c>
      <c r="AM758" s="429"/>
      <c r="AS758" s="331">
        <f t="shared" si="205"/>
        <v>0</v>
      </c>
      <c r="AT758" s="331">
        <f t="shared" si="206"/>
        <v>109</v>
      </c>
      <c r="AU758" s="331">
        <f t="shared" si="207"/>
        <v>0</v>
      </c>
      <c r="AV758" s="331">
        <f t="shared" si="208"/>
        <v>0</v>
      </c>
      <c r="AW758" s="331">
        <f t="shared" si="209"/>
        <v>0</v>
      </c>
    </row>
    <row r="759" spans="1:49" s="365" customFormat="1" ht="30" hidden="1" customHeight="1" outlineLevel="1">
      <c r="A759" s="435"/>
      <c r="B759" s="436" t="s">
        <v>1133</v>
      </c>
      <c r="C759" s="436">
        <v>7646375</v>
      </c>
      <c r="D759" s="435" t="s">
        <v>2950</v>
      </c>
      <c r="E759" s="435" t="s">
        <v>2951</v>
      </c>
      <c r="F759" s="435" t="s">
        <v>1134</v>
      </c>
      <c r="G759" s="435" t="s">
        <v>1314</v>
      </c>
      <c r="H759" s="435" t="s">
        <v>1135</v>
      </c>
      <c r="I759" s="437">
        <f t="shared" si="216"/>
        <v>218</v>
      </c>
      <c r="J759" s="437">
        <v>174</v>
      </c>
      <c r="K759" s="437"/>
      <c r="L759" s="437"/>
      <c r="M759" s="437">
        <v>44</v>
      </c>
      <c r="N759" s="495"/>
      <c r="O759" s="437">
        <f t="shared" si="214"/>
        <v>218</v>
      </c>
      <c r="P759" s="437">
        <v>174</v>
      </c>
      <c r="Q759" s="495"/>
      <c r="R759" s="437"/>
      <c r="S759" s="437">
        <v>44</v>
      </c>
      <c r="T759" s="437"/>
      <c r="U759" s="437"/>
      <c r="V759" s="437"/>
      <c r="W759" s="437"/>
      <c r="X759" s="437"/>
      <c r="Y759" s="437"/>
      <c r="Z759" s="437">
        <v>218</v>
      </c>
      <c r="AA759" s="437">
        <v>174</v>
      </c>
      <c r="AB759" s="437"/>
      <c r="AC759" s="437"/>
      <c r="AD759" s="437"/>
      <c r="AE759" s="437">
        <v>44</v>
      </c>
      <c r="AF759" s="437">
        <v>218</v>
      </c>
      <c r="AG759" s="437">
        <v>174</v>
      </c>
      <c r="AH759" s="437"/>
      <c r="AI759" s="437">
        <v>0</v>
      </c>
      <c r="AJ759" s="437"/>
      <c r="AK759" s="437">
        <v>44</v>
      </c>
      <c r="AL759" s="438" t="s">
        <v>2862</v>
      </c>
      <c r="AM759" s="429"/>
      <c r="AS759" s="331">
        <f t="shared" si="205"/>
        <v>0</v>
      </c>
      <c r="AT759" s="331">
        <f t="shared" si="206"/>
        <v>174</v>
      </c>
      <c r="AU759" s="331">
        <f t="shared" si="207"/>
        <v>0</v>
      </c>
      <c r="AV759" s="331">
        <f t="shared" si="208"/>
        <v>0</v>
      </c>
      <c r="AW759" s="331">
        <f t="shared" si="209"/>
        <v>0</v>
      </c>
    </row>
    <row r="760" spans="1:49" s="365" customFormat="1" ht="30" hidden="1" customHeight="1" outlineLevel="1">
      <c r="A760" s="435"/>
      <c r="B760" s="436" t="s">
        <v>1136</v>
      </c>
      <c r="C760" s="436">
        <v>7646379</v>
      </c>
      <c r="D760" s="435" t="s">
        <v>2954</v>
      </c>
      <c r="E760" s="435" t="s">
        <v>1137</v>
      </c>
      <c r="F760" s="435" t="s">
        <v>1138</v>
      </c>
      <c r="G760" s="435" t="s">
        <v>1314</v>
      </c>
      <c r="H760" s="435" t="s">
        <v>1139</v>
      </c>
      <c r="I760" s="437">
        <f t="shared" si="216"/>
        <v>258</v>
      </c>
      <c r="J760" s="437">
        <v>195</v>
      </c>
      <c r="K760" s="437"/>
      <c r="L760" s="437"/>
      <c r="M760" s="437">
        <v>63</v>
      </c>
      <c r="N760" s="495"/>
      <c r="O760" s="437">
        <f t="shared" si="214"/>
        <v>258</v>
      </c>
      <c r="P760" s="437">
        <v>195</v>
      </c>
      <c r="Q760" s="495"/>
      <c r="R760" s="437"/>
      <c r="S760" s="437">
        <v>63</v>
      </c>
      <c r="T760" s="437"/>
      <c r="U760" s="437"/>
      <c r="V760" s="437"/>
      <c r="W760" s="437"/>
      <c r="X760" s="437"/>
      <c r="Y760" s="437"/>
      <c r="Z760" s="437">
        <v>258</v>
      </c>
      <c r="AA760" s="437">
        <v>195</v>
      </c>
      <c r="AB760" s="437"/>
      <c r="AC760" s="437"/>
      <c r="AD760" s="437"/>
      <c r="AE760" s="437">
        <v>63</v>
      </c>
      <c r="AF760" s="437">
        <v>258</v>
      </c>
      <c r="AG760" s="437">
        <v>195</v>
      </c>
      <c r="AH760" s="437"/>
      <c r="AI760" s="437">
        <v>0</v>
      </c>
      <c r="AJ760" s="437"/>
      <c r="AK760" s="437">
        <v>63</v>
      </c>
      <c r="AL760" s="438" t="s">
        <v>2862</v>
      </c>
      <c r="AM760" s="429"/>
      <c r="AS760" s="331">
        <f t="shared" si="205"/>
        <v>0</v>
      </c>
      <c r="AT760" s="331">
        <f t="shared" si="206"/>
        <v>195</v>
      </c>
      <c r="AU760" s="331">
        <f t="shared" si="207"/>
        <v>0</v>
      </c>
      <c r="AV760" s="331">
        <f t="shared" si="208"/>
        <v>0</v>
      </c>
      <c r="AW760" s="331">
        <f t="shared" si="209"/>
        <v>0</v>
      </c>
    </row>
    <row r="761" spans="1:49" s="365" customFormat="1" ht="30" hidden="1" customHeight="1" outlineLevel="1">
      <c r="A761" s="435"/>
      <c r="B761" s="436" t="s">
        <v>1140</v>
      </c>
      <c r="C761" s="436">
        <v>6746389</v>
      </c>
      <c r="D761" s="435" t="s">
        <v>1141</v>
      </c>
      <c r="E761" s="435" t="s">
        <v>1043</v>
      </c>
      <c r="F761" s="435" t="s">
        <v>1142</v>
      </c>
      <c r="G761" s="435" t="s">
        <v>1314</v>
      </c>
      <c r="H761" s="435" t="s">
        <v>1139</v>
      </c>
      <c r="I761" s="437">
        <f t="shared" si="216"/>
        <v>247</v>
      </c>
      <c r="J761" s="437">
        <v>195</v>
      </c>
      <c r="K761" s="437"/>
      <c r="L761" s="437"/>
      <c r="M761" s="437">
        <v>52</v>
      </c>
      <c r="N761" s="495"/>
      <c r="O761" s="437">
        <f t="shared" si="214"/>
        <v>247</v>
      </c>
      <c r="P761" s="437">
        <v>195</v>
      </c>
      <c r="Q761" s="495"/>
      <c r="R761" s="437"/>
      <c r="S761" s="437">
        <v>52</v>
      </c>
      <c r="T761" s="437"/>
      <c r="U761" s="437"/>
      <c r="V761" s="437"/>
      <c r="W761" s="437"/>
      <c r="X761" s="437"/>
      <c r="Y761" s="437"/>
      <c r="Z761" s="437">
        <v>247</v>
      </c>
      <c r="AA761" s="437">
        <v>195</v>
      </c>
      <c r="AB761" s="437"/>
      <c r="AC761" s="437"/>
      <c r="AD761" s="437"/>
      <c r="AE761" s="437">
        <v>52</v>
      </c>
      <c r="AF761" s="437">
        <v>247</v>
      </c>
      <c r="AG761" s="437">
        <v>195</v>
      </c>
      <c r="AH761" s="437"/>
      <c r="AI761" s="437">
        <v>0</v>
      </c>
      <c r="AJ761" s="437"/>
      <c r="AK761" s="437">
        <v>52</v>
      </c>
      <c r="AL761" s="438" t="s">
        <v>2862</v>
      </c>
      <c r="AM761" s="429"/>
      <c r="AS761" s="331">
        <f t="shared" si="205"/>
        <v>0</v>
      </c>
      <c r="AT761" s="331">
        <f t="shared" si="206"/>
        <v>195</v>
      </c>
      <c r="AU761" s="331">
        <f t="shared" si="207"/>
        <v>0</v>
      </c>
      <c r="AV761" s="331">
        <f t="shared" si="208"/>
        <v>0</v>
      </c>
      <c r="AW761" s="331">
        <f t="shared" si="209"/>
        <v>0</v>
      </c>
    </row>
    <row r="762" spans="1:49" s="365" customFormat="1" ht="30" hidden="1" customHeight="1" outlineLevel="1">
      <c r="A762" s="435"/>
      <c r="B762" s="436" t="s">
        <v>1143</v>
      </c>
      <c r="C762" s="436">
        <v>7646393</v>
      </c>
      <c r="D762" s="435" t="s">
        <v>2959</v>
      </c>
      <c r="E762" s="435" t="s">
        <v>2022</v>
      </c>
      <c r="F762" s="435" t="s">
        <v>1144</v>
      </c>
      <c r="G762" s="435" t="s">
        <v>1314</v>
      </c>
      <c r="H762" s="435" t="s">
        <v>1145</v>
      </c>
      <c r="I762" s="437">
        <f t="shared" si="216"/>
        <v>227</v>
      </c>
      <c r="J762" s="437">
        <v>163</v>
      </c>
      <c r="K762" s="437"/>
      <c r="L762" s="437"/>
      <c r="M762" s="437">
        <v>64</v>
      </c>
      <c r="N762" s="495"/>
      <c r="O762" s="437">
        <f t="shared" si="214"/>
        <v>227</v>
      </c>
      <c r="P762" s="437">
        <v>163</v>
      </c>
      <c r="Q762" s="495"/>
      <c r="R762" s="437"/>
      <c r="S762" s="437">
        <v>64</v>
      </c>
      <c r="T762" s="437"/>
      <c r="U762" s="437"/>
      <c r="V762" s="437"/>
      <c r="W762" s="437"/>
      <c r="X762" s="437"/>
      <c r="Y762" s="437"/>
      <c r="Z762" s="437">
        <v>227</v>
      </c>
      <c r="AA762" s="437">
        <v>163</v>
      </c>
      <c r="AB762" s="437"/>
      <c r="AC762" s="437"/>
      <c r="AD762" s="437"/>
      <c r="AE762" s="437">
        <v>64</v>
      </c>
      <c r="AF762" s="437">
        <v>227</v>
      </c>
      <c r="AG762" s="437">
        <v>163</v>
      </c>
      <c r="AH762" s="437"/>
      <c r="AI762" s="437">
        <v>0</v>
      </c>
      <c r="AJ762" s="437"/>
      <c r="AK762" s="437">
        <v>64</v>
      </c>
      <c r="AL762" s="438" t="s">
        <v>2862</v>
      </c>
      <c r="AM762" s="429"/>
      <c r="AS762" s="331">
        <f t="shared" si="205"/>
        <v>0</v>
      </c>
      <c r="AT762" s="331">
        <f t="shared" si="206"/>
        <v>163</v>
      </c>
      <c r="AU762" s="331">
        <f t="shared" si="207"/>
        <v>0</v>
      </c>
      <c r="AV762" s="331">
        <f t="shared" si="208"/>
        <v>0</v>
      </c>
      <c r="AW762" s="331">
        <f t="shared" si="209"/>
        <v>0</v>
      </c>
    </row>
    <row r="763" spans="1:49" s="365" customFormat="1" ht="30" hidden="1" customHeight="1" outlineLevel="1">
      <c r="A763" s="435"/>
      <c r="B763" s="436" t="s">
        <v>1146</v>
      </c>
      <c r="C763" s="436">
        <v>7646377</v>
      </c>
      <c r="D763" s="435" t="s">
        <v>1147</v>
      </c>
      <c r="E763" s="435" t="s">
        <v>1062</v>
      </c>
      <c r="F763" s="435" t="s">
        <v>1138</v>
      </c>
      <c r="G763" s="435" t="s">
        <v>1314</v>
      </c>
      <c r="H763" s="435" t="s">
        <v>1148</v>
      </c>
      <c r="I763" s="437">
        <f t="shared" si="216"/>
        <v>138</v>
      </c>
      <c r="J763" s="437">
        <v>110</v>
      </c>
      <c r="K763" s="437"/>
      <c r="L763" s="437"/>
      <c r="M763" s="437">
        <v>28</v>
      </c>
      <c r="N763" s="495"/>
      <c r="O763" s="437">
        <f t="shared" si="214"/>
        <v>138</v>
      </c>
      <c r="P763" s="437">
        <v>110</v>
      </c>
      <c r="Q763" s="495"/>
      <c r="R763" s="437"/>
      <c r="S763" s="437">
        <v>28</v>
      </c>
      <c r="T763" s="437"/>
      <c r="U763" s="437"/>
      <c r="V763" s="437"/>
      <c r="W763" s="437"/>
      <c r="X763" s="437"/>
      <c r="Y763" s="437"/>
      <c r="Z763" s="437">
        <v>138</v>
      </c>
      <c r="AA763" s="437">
        <v>110</v>
      </c>
      <c r="AB763" s="437"/>
      <c r="AC763" s="437"/>
      <c r="AD763" s="437"/>
      <c r="AE763" s="437">
        <v>28</v>
      </c>
      <c r="AF763" s="437">
        <v>138</v>
      </c>
      <c r="AG763" s="437">
        <v>110</v>
      </c>
      <c r="AH763" s="437"/>
      <c r="AI763" s="437">
        <v>0</v>
      </c>
      <c r="AJ763" s="437"/>
      <c r="AK763" s="437">
        <v>28</v>
      </c>
      <c r="AL763" s="438" t="s">
        <v>2862</v>
      </c>
      <c r="AM763" s="429"/>
      <c r="AS763" s="331">
        <f t="shared" si="205"/>
        <v>0</v>
      </c>
      <c r="AT763" s="331">
        <f t="shared" si="206"/>
        <v>110</v>
      </c>
      <c r="AU763" s="331">
        <f t="shared" si="207"/>
        <v>0</v>
      </c>
      <c r="AV763" s="331">
        <f t="shared" si="208"/>
        <v>0</v>
      </c>
      <c r="AW763" s="331">
        <f t="shared" si="209"/>
        <v>0</v>
      </c>
    </row>
    <row r="764" spans="1:49" s="365" customFormat="1" ht="30" hidden="1" customHeight="1" outlineLevel="1">
      <c r="A764" s="435"/>
      <c r="B764" s="436" t="s">
        <v>1149</v>
      </c>
      <c r="C764" s="436">
        <v>7646401</v>
      </c>
      <c r="D764" s="435" t="s">
        <v>1150</v>
      </c>
      <c r="E764" s="435" t="s">
        <v>2027</v>
      </c>
      <c r="F764" s="435" t="s">
        <v>1151</v>
      </c>
      <c r="G764" s="435" t="s">
        <v>1314</v>
      </c>
      <c r="H764" s="435" t="s">
        <v>1145</v>
      </c>
      <c r="I764" s="437">
        <f t="shared" si="216"/>
        <v>227.99921399999999</v>
      </c>
      <c r="J764" s="437">
        <v>185</v>
      </c>
      <c r="K764" s="437"/>
      <c r="L764" s="437"/>
      <c r="M764" s="437">
        <v>42.999213999999995</v>
      </c>
      <c r="N764" s="495"/>
      <c r="O764" s="437">
        <f t="shared" si="214"/>
        <v>228</v>
      </c>
      <c r="P764" s="437">
        <v>185</v>
      </c>
      <c r="Q764" s="495"/>
      <c r="R764" s="437"/>
      <c r="S764" s="437">
        <v>43</v>
      </c>
      <c r="T764" s="437"/>
      <c r="U764" s="437"/>
      <c r="V764" s="437"/>
      <c r="W764" s="437"/>
      <c r="X764" s="437"/>
      <c r="Y764" s="437"/>
      <c r="Z764" s="437">
        <v>227.99921399999999</v>
      </c>
      <c r="AA764" s="437">
        <v>185</v>
      </c>
      <c r="AB764" s="437"/>
      <c r="AC764" s="437"/>
      <c r="AD764" s="437"/>
      <c r="AE764" s="437">
        <v>42.999213999999995</v>
      </c>
      <c r="AF764" s="437">
        <v>227.99921399999999</v>
      </c>
      <c r="AG764" s="437">
        <v>185</v>
      </c>
      <c r="AH764" s="437"/>
      <c r="AI764" s="437">
        <v>0</v>
      </c>
      <c r="AJ764" s="437"/>
      <c r="AK764" s="437">
        <v>42.999213999999995</v>
      </c>
      <c r="AL764" s="438" t="s">
        <v>2862</v>
      </c>
      <c r="AM764" s="429"/>
      <c r="AS764" s="331">
        <f t="shared" si="205"/>
        <v>0</v>
      </c>
      <c r="AT764" s="331">
        <f t="shared" si="206"/>
        <v>185</v>
      </c>
      <c r="AU764" s="331">
        <f t="shared" si="207"/>
        <v>0</v>
      </c>
      <c r="AV764" s="331">
        <f t="shared" si="208"/>
        <v>0</v>
      </c>
      <c r="AW764" s="331">
        <f t="shared" si="209"/>
        <v>0</v>
      </c>
    </row>
    <row r="765" spans="1:49" s="365" customFormat="1" ht="30" hidden="1" customHeight="1" outlineLevel="1">
      <c r="A765" s="435"/>
      <c r="B765" s="436" t="s">
        <v>1152</v>
      </c>
      <c r="C765" s="436">
        <v>7658071</v>
      </c>
      <c r="D765" s="435" t="s">
        <v>1153</v>
      </c>
      <c r="E765" s="435" t="s">
        <v>1154</v>
      </c>
      <c r="F765" s="435" t="s">
        <v>1155</v>
      </c>
      <c r="G765" s="435" t="s">
        <v>1314</v>
      </c>
      <c r="H765" s="435" t="s">
        <v>1156</v>
      </c>
      <c r="I765" s="437">
        <f t="shared" si="216"/>
        <v>108</v>
      </c>
      <c r="J765" s="437">
        <v>95</v>
      </c>
      <c r="K765" s="437"/>
      <c r="L765" s="437"/>
      <c r="M765" s="437">
        <v>13</v>
      </c>
      <c r="N765" s="495"/>
      <c r="O765" s="437">
        <f t="shared" si="214"/>
        <v>108</v>
      </c>
      <c r="P765" s="437">
        <v>95</v>
      </c>
      <c r="Q765" s="495"/>
      <c r="R765" s="437"/>
      <c r="S765" s="437">
        <v>13</v>
      </c>
      <c r="T765" s="437"/>
      <c r="U765" s="437"/>
      <c r="V765" s="437"/>
      <c r="W765" s="437"/>
      <c r="X765" s="437"/>
      <c r="Y765" s="437"/>
      <c r="Z765" s="437">
        <v>108</v>
      </c>
      <c r="AA765" s="437">
        <v>95</v>
      </c>
      <c r="AB765" s="437"/>
      <c r="AC765" s="437"/>
      <c r="AD765" s="437"/>
      <c r="AE765" s="437">
        <v>13</v>
      </c>
      <c r="AF765" s="437">
        <v>108</v>
      </c>
      <c r="AG765" s="437">
        <v>95</v>
      </c>
      <c r="AH765" s="437"/>
      <c r="AI765" s="437">
        <v>0</v>
      </c>
      <c r="AJ765" s="437"/>
      <c r="AK765" s="437">
        <v>13</v>
      </c>
      <c r="AL765" s="438" t="s">
        <v>2862</v>
      </c>
      <c r="AM765" s="429"/>
      <c r="AS765" s="331">
        <f t="shared" si="205"/>
        <v>0</v>
      </c>
      <c r="AT765" s="331">
        <f t="shared" si="206"/>
        <v>95</v>
      </c>
      <c r="AU765" s="331">
        <f t="shared" si="207"/>
        <v>0</v>
      </c>
      <c r="AV765" s="331">
        <f t="shared" si="208"/>
        <v>0</v>
      </c>
      <c r="AW765" s="331">
        <f t="shared" si="209"/>
        <v>0</v>
      </c>
    </row>
    <row r="766" spans="1:49" s="365" customFormat="1" ht="30" hidden="1" customHeight="1" outlineLevel="1">
      <c r="A766" s="435"/>
      <c r="B766" s="436" t="s">
        <v>1157</v>
      </c>
      <c r="C766" s="436"/>
      <c r="D766" s="435" t="s">
        <v>2939</v>
      </c>
      <c r="E766" s="435" t="s">
        <v>2940</v>
      </c>
      <c r="F766" s="435" t="s">
        <v>1158</v>
      </c>
      <c r="G766" s="435" t="s">
        <v>1314</v>
      </c>
      <c r="H766" s="435" t="s">
        <v>1159</v>
      </c>
      <c r="I766" s="437">
        <f t="shared" si="216"/>
        <v>110</v>
      </c>
      <c r="J766" s="437">
        <v>97</v>
      </c>
      <c r="K766" s="437"/>
      <c r="L766" s="437"/>
      <c r="M766" s="437">
        <v>13</v>
      </c>
      <c r="N766" s="495"/>
      <c r="O766" s="437">
        <f t="shared" si="214"/>
        <v>110</v>
      </c>
      <c r="P766" s="437">
        <v>97</v>
      </c>
      <c r="Q766" s="495"/>
      <c r="R766" s="437"/>
      <c r="S766" s="437">
        <v>13</v>
      </c>
      <c r="T766" s="437"/>
      <c r="U766" s="437"/>
      <c r="V766" s="437"/>
      <c r="W766" s="437"/>
      <c r="X766" s="437"/>
      <c r="Y766" s="437"/>
      <c r="Z766" s="437">
        <v>110</v>
      </c>
      <c r="AA766" s="437">
        <v>97</v>
      </c>
      <c r="AB766" s="437"/>
      <c r="AC766" s="437"/>
      <c r="AD766" s="437"/>
      <c r="AE766" s="437">
        <v>13</v>
      </c>
      <c r="AF766" s="437">
        <v>110</v>
      </c>
      <c r="AG766" s="437">
        <v>97</v>
      </c>
      <c r="AH766" s="437"/>
      <c r="AI766" s="437">
        <v>0</v>
      </c>
      <c r="AJ766" s="437"/>
      <c r="AK766" s="437">
        <v>13</v>
      </c>
      <c r="AL766" s="438" t="s">
        <v>2862</v>
      </c>
      <c r="AM766" s="429"/>
      <c r="AS766" s="331">
        <f t="shared" si="205"/>
        <v>0</v>
      </c>
      <c r="AT766" s="331">
        <f t="shared" si="206"/>
        <v>97</v>
      </c>
      <c r="AU766" s="331">
        <f t="shared" si="207"/>
        <v>0</v>
      </c>
      <c r="AV766" s="331">
        <f t="shared" si="208"/>
        <v>0</v>
      </c>
      <c r="AW766" s="331">
        <f t="shared" si="209"/>
        <v>0</v>
      </c>
    </row>
    <row r="767" spans="1:49" s="365" customFormat="1" ht="30" hidden="1" customHeight="1" outlineLevel="1">
      <c r="A767" s="435"/>
      <c r="B767" s="436" t="s">
        <v>1160</v>
      </c>
      <c r="C767" s="436"/>
      <c r="D767" s="435" t="s">
        <v>1161</v>
      </c>
      <c r="E767" s="435" t="s">
        <v>1141</v>
      </c>
      <c r="F767" s="435" t="s">
        <v>1162</v>
      </c>
      <c r="G767" s="435" t="s">
        <v>1314</v>
      </c>
      <c r="H767" s="435" t="s">
        <v>1163</v>
      </c>
      <c r="I767" s="437">
        <f t="shared" si="216"/>
        <v>218</v>
      </c>
      <c r="J767" s="437">
        <v>192</v>
      </c>
      <c r="K767" s="437"/>
      <c r="L767" s="437"/>
      <c r="M767" s="437">
        <v>26</v>
      </c>
      <c r="N767" s="495"/>
      <c r="O767" s="437">
        <f t="shared" ref="O767:O798" si="217">SUM(P767:S767)</f>
        <v>218</v>
      </c>
      <c r="P767" s="437">
        <v>192</v>
      </c>
      <c r="Q767" s="495"/>
      <c r="R767" s="437"/>
      <c r="S767" s="437">
        <v>26</v>
      </c>
      <c r="T767" s="437"/>
      <c r="U767" s="437"/>
      <c r="V767" s="437"/>
      <c r="W767" s="437"/>
      <c r="X767" s="437"/>
      <c r="Y767" s="437"/>
      <c r="Z767" s="437">
        <v>218</v>
      </c>
      <c r="AA767" s="437">
        <v>192</v>
      </c>
      <c r="AB767" s="437"/>
      <c r="AC767" s="437"/>
      <c r="AD767" s="437"/>
      <c r="AE767" s="437">
        <v>26</v>
      </c>
      <c r="AF767" s="437">
        <v>218</v>
      </c>
      <c r="AG767" s="437">
        <v>192</v>
      </c>
      <c r="AH767" s="437"/>
      <c r="AI767" s="437">
        <v>0</v>
      </c>
      <c r="AJ767" s="437"/>
      <c r="AK767" s="437">
        <v>26</v>
      </c>
      <c r="AL767" s="438" t="s">
        <v>2862</v>
      </c>
      <c r="AM767" s="429"/>
      <c r="AS767" s="331">
        <f t="shared" si="205"/>
        <v>0</v>
      </c>
      <c r="AT767" s="331">
        <f t="shared" si="206"/>
        <v>192</v>
      </c>
      <c r="AU767" s="331">
        <f t="shared" si="207"/>
        <v>0</v>
      </c>
      <c r="AV767" s="331">
        <f t="shared" si="208"/>
        <v>0</v>
      </c>
      <c r="AW767" s="331">
        <f t="shared" si="209"/>
        <v>0</v>
      </c>
    </row>
    <row r="768" spans="1:49" s="365" customFormat="1" ht="30" hidden="1" customHeight="1" outlineLevel="1">
      <c r="A768" s="435"/>
      <c r="B768" s="436" t="s">
        <v>1164</v>
      </c>
      <c r="C768" s="436">
        <v>7658067</v>
      </c>
      <c r="D768" s="435" t="s">
        <v>1165</v>
      </c>
      <c r="E768" s="435" t="s">
        <v>2954</v>
      </c>
      <c r="F768" s="435" t="s">
        <v>1155</v>
      </c>
      <c r="G768" s="435" t="s">
        <v>1314</v>
      </c>
      <c r="H768" s="435" t="s">
        <v>1166</v>
      </c>
      <c r="I768" s="437">
        <f t="shared" si="216"/>
        <v>110</v>
      </c>
      <c r="J768" s="437">
        <v>97</v>
      </c>
      <c r="K768" s="437"/>
      <c r="L768" s="437"/>
      <c r="M768" s="437">
        <v>13</v>
      </c>
      <c r="N768" s="495"/>
      <c r="O768" s="437">
        <f t="shared" si="217"/>
        <v>110</v>
      </c>
      <c r="P768" s="437">
        <v>97</v>
      </c>
      <c r="Q768" s="495"/>
      <c r="R768" s="437"/>
      <c r="S768" s="437">
        <v>13</v>
      </c>
      <c r="T768" s="437"/>
      <c r="U768" s="437"/>
      <c r="V768" s="437"/>
      <c r="W768" s="437"/>
      <c r="X768" s="437"/>
      <c r="Y768" s="437"/>
      <c r="Z768" s="437">
        <v>110</v>
      </c>
      <c r="AA768" s="437">
        <v>97</v>
      </c>
      <c r="AB768" s="437"/>
      <c r="AC768" s="437"/>
      <c r="AD768" s="437"/>
      <c r="AE768" s="437">
        <v>13</v>
      </c>
      <c r="AF768" s="437">
        <v>110</v>
      </c>
      <c r="AG768" s="437">
        <v>97</v>
      </c>
      <c r="AH768" s="437"/>
      <c r="AI768" s="437">
        <v>0</v>
      </c>
      <c r="AJ768" s="437"/>
      <c r="AK768" s="437">
        <v>13</v>
      </c>
      <c r="AL768" s="438" t="s">
        <v>2862</v>
      </c>
      <c r="AM768" s="429"/>
      <c r="AS768" s="331">
        <f t="shared" si="205"/>
        <v>0</v>
      </c>
      <c r="AT768" s="331">
        <f t="shared" si="206"/>
        <v>97</v>
      </c>
      <c r="AU768" s="331">
        <f t="shared" si="207"/>
        <v>0</v>
      </c>
      <c r="AV768" s="331">
        <f t="shared" si="208"/>
        <v>0</v>
      </c>
      <c r="AW768" s="331">
        <f t="shared" si="209"/>
        <v>0</v>
      </c>
    </row>
    <row r="769" spans="1:49" s="365" customFormat="1" ht="30" hidden="1" customHeight="1" outlineLevel="1">
      <c r="A769" s="435"/>
      <c r="B769" s="436" t="s">
        <v>1167</v>
      </c>
      <c r="C769" s="436">
        <v>7658067</v>
      </c>
      <c r="D769" s="435" t="s">
        <v>1153</v>
      </c>
      <c r="E769" s="435" t="s">
        <v>1154</v>
      </c>
      <c r="F769" s="435" t="s">
        <v>1168</v>
      </c>
      <c r="G769" s="435" t="s">
        <v>1314</v>
      </c>
      <c r="H769" s="435" t="s">
        <v>1169</v>
      </c>
      <c r="I769" s="437">
        <f t="shared" si="216"/>
        <v>108</v>
      </c>
      <c r="J769" s="437">
        <v>95</v>
      </c>
      <c r="K769" s="437"/>
      <c r="L769" s="437"/>
      <c r="M769" s="437">
        <v>13</v>
      </c>
      <c r="N769" s="495"/>
      <c r="O769" s="437">
        <f t="shared" si="217"/>
        <v>108</v>
      </c>
      <c r="P769" s="437">
        <v>95</v>
      </c>
      <c r="Q769" s="495"/>
      <c r="R769" s="437"/>
      <c r="S769" s="437">
        <v>13</v>
      </c>
      <c r="T769" s="437"/>
      <c r="U769" s="437"/>
      <c r="V769" s="437"/>
      <c r="W769" s="437"/>
      <c r="X769" s="437"/>
      <c r="Y769" s="437"/>
      <c r="Z769" s="437">
        <v>108</v>
      </c>
      <c r="AA769" s="437">
        <v>95</v>
      </c>
      <c r="AB769" s="437"/>
      <c r="AC769" s="437"/>
      <c r="AD769" s="437"/>
      <c r="AE769" s="437">
        <v>13</v>
      </c>
      <c r="AF769" s="437">
        <v>108</v>
      </c>
      <c r="AG769" s="437">
        <v>95</v>
      </c>
      <c r="AH769" s="437"/>
      <c r="AI769" s="437">
        <v>0</v>
      </c>
      <c r="AJ769" s="437"/>
      <c r="AK769" s="437">
        <v>13</v>
      </c>
      <c r="AL769" s="438" t="s">
        <v>2862</v>
      </c>
      <c r="AM769" s="429"/>
      <c r="AS769" s="331">
        <f t="shared" si="205"/>
        <v>0</v>
      </c>
      <c r="AT769" s="331">
        <f t="shared" si="206"/>
        <v>95</v>
      </c>
      <c r="AU769" s="331">
        <f t="shared" si="207"/>
        <v>0</v>
      </c>
      <c r="AV769" s="331">
        <f t="shared" si="208"/>
        <v>0</v>
      </c>
      <c r="AW769" s="331">
        <f t="shared" si="209"/>
        <v>0</v>
      </c>
    </row>
    <row r="770" spans="1:49" s="365" customFormat="1" ht="30" hidden="1" customHeight="1" outlineLevel="1">
      <c r="A770" s="435"/>
      <c r="B770" s="436" t="s">
        <v>1228</v>
      </c>
      <c r="C770" s="436"/>
      <c r="D770" s="435" t="s">
        <v>1229</v>
      </c>
      <c r="E770" s="435" t="s">
        <v>2959</v>
      </c>
      <c r="F770" s="435" t="s">
        <v>1230</v>
      </c>
      <c r="G770" s="435" t="s">
        <v>1314</v>
      </c>
      <c r="H770" s="435" t="s">
        <v>1231</v>
      </c>
      <c r="I770" s="437">
        <f t="shared" si="216"/>
        <v>74</v>
      </c>
      <c r="J770" s="437">
        <v>58</v>
      </c>
      <c r="K770" s="437"/>
      <c r="L770" s="437"/>
      <c r="M770" s="437">
        <v>16</v>
      </c>
      <c r="N770" s="495"/>
      <c r="O770" s="437">
        <f t="shared" si="217"/>
        <v>74</v>
      </c>
      <c r="P770" s="437">
        <v>58</v>
      </c>
      <c r="Q770" s="495"/>
      <c r="R770" s="437"/>
      <c r="S770" s="437">
        <v>16</v>
      </c>
      <c r="T770" s="437"/>
      <c r="U770" s="437"/>
      <c r="V770" s="437"/>
      <c r="W770" s="437"/>
      <c r="X770" s="437"/>
      <c r="Y770" s="437"/>
      <c r="Z770" s="437">
        <v>74</v>
      </c>
      <c r="AA770" s="437">
        <v>58</v>
      </c>
      <c r="AB770" s="437"/>
      <c r="AC770" s="437"/>
      <c r="AD770" s="437"/>
      <c r="AE770" s="437">
        <v>16</v>
      </c>
      <c r="AF770" s="437">
        <v>74</v>
      </c>
      <c r="AG770" s="437">
        <v>58</v>
      </c>
      <c r="AH770" s="437"/>
      <c r="AI770" s="437">
        <v>0</v>
      </c>
      <c r="AJ770" s="437"/>
      <c r="AK770" s="437">
        <v>16</v>
      </c>
      <c r="AL770" s="438" t="s">
        <v>2862</v>
      </c>
      <c r="AM770" s="429"/>
      <c r="AS770" s="331">
        <f t="shared" si="205"/>
        <v>0</v>
      </c>
      <c r="AT770" s="331">
        <f t="shared" si="206"/>
        <v>58</v>
      </c>
      <c r="AU770" s="331">
        <f t="shared" si="207"/>
        <v>0</v>
      </c>
      <c r="AV770" s="331">
        <f t="shared" si="208"/>
        <v>0</v>
      </c>
      <c r="AW770" s="331">
        <f t="shared" si="209"/>
        <v>0</v>
      </c>
    </row>
    <row r="771" spans="1:49" s="365" customFormat="1" ht="30" hidden="1" customHeight="1" outlineLevel="1">
      <c r="A771" s="435"/>
      <c r="B771" s="436" t="s">
        <v>1232</v>
      </c>
      <c r="C771" s="436"/>
      <c r="D771" s="435" t="s">
        <v>1233</v>
      </c>
      <c r="E771" s="435" t="s">
        <v>1234</v>
      </c>
      <c r="F771" s="435" t="s">
        <v>1235</v>
      </c>
      <c r="G771" s="435" t="s">
        <v>1314</v>
      </c>
      <c r="H771" s="435" t="s">
        <v>1236</v>
      </c>
      <c r="I771" s="437">
        <f t="shared" si="216"/>
        <v>65</v>
      </c>
      <c r="J771" s="437">
        <v>58</v>
      </c>
      <c r="K771" s="437"/>
      <c r="L771" s="437"/>
      <c r="M771" s="437">
        <v>7</v>
      </c>
      <c r="N771" s="495"/>
      <c r="O771" s="437">
        <f t="shared" si="217"/>
        <v>65</v>
      </c>
      <c r="P771" s="437">
        <v>58</v>
      </c>
      <c r="Q771" s="495"/>
      <c r="R771" s="437"/>
      <c r="S771" s="437">
        <v>7</v>
      </c>
      <c r="T771" s="437"/>
      <c r="U771" s="437"/>
      <c r="V771" s="437"/>
      <c r="W771" s="437"/>
      <c r="X771" s="437"/>
      <c r="Y771" s="437"/>
      <c r="Z771" s="437">
        <v>65</v>
      </c>
      <c r="AA771" s="437">
        <v>58</v>
      </c>
      <c r="AB771" s="437"/>
      <c r="AC771" s="437"/>
      <c r="AD771" s="437"/>
      <c r="AE771" s="437">
        <v>7</v>
      </c>
      <c r="AF771" s="437">
        <v>65</v>
      </c>
      <c r="AG771" s="437">
        <v>58</v>
      </c>
      <c r="AH771" s="437"/>
      <c r="AI771" s="437">
        <v>0</v>
      </c>
      <c r="AJ771" s="437"/>
      <c r="AK771" s="437">
        <v>7</v>
      </c>
      <c r="AL771" s="438" t="s">
        <v>2862</v>
      </c>
      <c r="AM771" s="429"/>
      <c r="AS771" s="331">
        <f t="shared" si="205"/>
        <v>0</v>
      </c>
      <c r="AT771" s="331">
        <f t="shared" si="206"/>
        <v>58</v>
      </c>
      <c r="AU771" s="331">
        <f t="shared" si="207"/>
        <v>0</v>
      </c>
      <c r="AV771" s="331">
        <f t="shared" si="208"/>
        <v>0</v>
      </c>
      <c r="AW771" s="331">
        <f t="shared" si="209"/>
        <v>0</v>
      </c>
    </row>
    <row r="772" spans="1:49" s="365" customFormat="1" ht="30" hidden="1" customHeight="1" outlineLevel="1">
      <c r="A772" s="435"/>
      <c r="B772" s="436" t="s">
        <v>1237</v>
      </c>
      <c r="C772" s="436"/>
      <c r="D772" s="435" t="s">
        <v>1238</v>
      </c>
      <c r="E772" s="435" t="s">
        <v>1147</v>
      </c>
      <c r="F772" s="435" t="s">
        <v>1235</v>
      </c>
      <c r="G772" s="435" t="s">
        <v>1314</v>
      </c>
      <c r="H772" s="435" t="s">
        <v>1239</v>
      </c>
      <c r="I772" s="437">
        <f t="shared" si="216"/>
        <v>65</v>
      </c>
      <c r="J772" s="437">
        <v>58</v>
      </c>
      <c r="K772" s="437"/>
      <c r="L772" s="437"/>
      <c r="M772" s="437">
        <v>7</v>
      </c>
      <c r="N772" s="495"/>
      <c r="O772" s="437">
        <f t="shared" si="217"/>
        <v>65</v>
      </c>
      <c r="P772" s="437">
        <v>58</v>
      </c>
      <c r="Q772" s="495"/>
      <c r="R772" s="437"/>
      <c r="S772" s="437">
        <v>7</v>
      </c>
      <c r="T772" s="437"/>
      <c r="U772" s="437"/>
      <c r="V772" s="437"/>
      <c r="W772" s="437"/>
      <c r="X772" s="437"/>
      <c r="Y772" s="437"/>
      <c r="Z772" s="437">
        <v>65</v>
      </c>
      <c r="AA772" s="437">
        <v>58</v>
      </c>
      <c r="AB772" s="437"/>
      <c r="AC772" s="437"/>
      <c r="AD772" s="437"/>
      <c r="AE772" s="437">
        <v>7</v>
      </c>
      <c r="AF772" s="437">
        <v>65</v>
      </c>
      <c r="AG772" s="437">
        <v>58</v>
      </c>
      <c r="AH772" s="437"/>
      <c r="AI772" s="437">
        <v>0</v>
      </c>
      <c r="AJ772" s="437"/>
      <c r="AK772" s="437">
        <v>7</v>
      </c>
      <c r="AL772" s="438" t="s">
        <v>2862</v>
      </c>
      <c r="AM772" s="429"/>
      <c r="AS772" s="331">
        <f t="shared" si="205"/>
        <v>0</v>
      </c>
      <c r="AT772" s="331">
        <f t="shared" si="206"/>
        <v>58</v>
      </c>
      <c r="AU772" s="331">
        <f t="shared" si="207"/>
        <v>0</v>
      </c>
      <c r="AV772" s="331">
        <f t="shared" si="208"/>
        <v>0</v>
      </c>
      <c r="AW772" s="331">
        <f t="shared" si="209"/>
        <v>0</v>
      </c>
    </row>
    <row r="773" spans="1:49" s="365" customFormat="1" ht="30" hidden="1" customHeight="1" outlineLevel="1">
      <c r="A773" s="435"/>
      <c r="B773" s="436" t="s">
        <v>1240</v>
      </c>
      <c r="C773" s="436"/>
      <c r="D773" s="435" t="s">
        <v>1042</v>
      </c>
      <c r="E773" s="435" t="s">
        <v>1053</v>
      </c>
      <c r="F773" s="435" t="s">
        <v>1241</v>
      </c>
      <c r="G773" s="435" t="s">
        <v>2625</v>
      </c>
      <c r="H773" s="435" t="s">
        <v>1242</v>
      </c>
      <c r="I773" s="437">
        <f t="shared" si="216"/>
        <v>1114.7368421052631</v>
      </c>
      <c r="J773" s="437">
        <v>1040</v>
      </c>
      <c r="K773" s="437"/>
      <c r="L773" s="437">
        <v>54.736842105263158</v>
      </c>
      <c r="M773" s="437">
        <v>20</v>
      </c>
      <c r="N773" s="495"/>
      <c r="O773" s="437">
        <f t="shared" si="217"/>
        <v>1115</v>
      </c>
      <c r="P773" s="437">
        <v>1040</v>
      </c>
      <c r="Q773" s="495"/>
      <c r="R773" s="437">
        <v>55</v>
      </c>
      <c r="S773" s="437">
        <v>20</v>
      </c>
      <c r="T773" s="437"/>
      <c r="U773" s="437"/>
      <c r="V773" s="437"/>
      <c r="W773" s="437"/>
      <c r="X773" s="437"/>
      <c r="Y773" s="437"/>
      <c r="Z773" s="437">
        <v>1114.7368421052631</v>
      </c>
      <c r="AA773" s="437">
        <v>1040</v>
      </c>
      <c r="AB773" s="437"/>
      <c r="AC773" s="437">
        <v>54.736842105263158</v>
      </c>
      <c r="AD773" s="437"/>
      <c r="AE773" s="437">
        <v>20</v>
      </c>
      <c r="AF773" s="437">
        <v>1086</v>
      </c>
      <c r="AG773" s="437">
        <v>1016</v>
      </c>
      <c r="AH773" s="437"/>
      <c r="AI773" s="437">
        <v>50</v>
      </c>
      <c r="AJ773" s="437"/>
      <c r="AK773" s="437">
        <v>20</v>
      </c>
      <c r="AL773" s="438"/>
      <c r="AM773" s="429"/>
      <c r="AS773" s="331">
        <f t="shared" si="205"/>
        <v>28.736842105263122</v>
      </c>
      <c r="AT773" s="331">
        <f t="shared" si="206"/>
        <v>1016</v>
      </c>
      <c r="AU773" s="331">
        <f t="shared" si="207"/>
        <v>0</v>
      </c>
      <c r="AV773" s="331">
        <f t="shared" si="208"/>
        <v>24</v>
      </c>
      <c r="AW773" s="331">
        <f t="shared" si="209"/>
        <v>28.736842105263122</v>
      </c>
    </row>
    <row r="774" spans="1:49" s="365" customFormat="1" ht="30" hidden="1" customHeight="1" outlineLevel="1">
      <c r="A774" s="435"/>
      <c r="B774" s="436" t="s">
        <v>1243</v>
      </c>
      <c r="C774" s="436"/>
      <c r="D774" s="435" t="s">
        <v>1042</v>
      </c>
      <c r="E774" s="435" t="s">
        <v>1062</v>
      </c>
      <c r="F774" s="435" t="s">
        <v>1241</v>
      </c>
      <c r="G774" s="435" t="s">
        <v>2625</v>
      </c>
      <c r="H774" s="435" t="s">
        <v>1244</v>
      </c>
      <c r="I774" s="437">
        <f t="shared" si="216"/>
        <v>1109.7368421052631</v>
      </c>
      <c r="J774" s="437">
        <v>1040</v>
      </c>
      <c r="K774" s="437"/>
      <c r="L774" s="437">
        <v>54.736842105263158</v>
      </c>
      <c r="M774" s="437">
        <v>15</v>
      </c>
      <c r="N774" s="495"/>
      <c r="O774" s="437">
        <f t="shared" si="217"/>
        <v>1110</v>
      </c>
      <c r="P774" s="437">
        <v>1040</v>
      </c>
      <c r="Q774" s="495"/>
      <c r="R774" s="437">
        <v>55</v>
      </c>
      <c r="S774" s="437">
        <v>15</v>
      </c>
      <c r="T774" s="437"/>
      <c r="U774" s="437"/>
      <c r="V774" s="437"/>
      <c r="W774" s="437"/>
      <c r="X774" s="437"/>
      <c r="Y774" s="437"/>
      <c r="Z774" s="437">
        <v>1109.7368421052631</v>
      </c>
      <c r="AA774" s="437">
        <v>1040</v>
      </c>
      <c r="AB774" s="437"/>
      <c r="AC774" s="437">
        <v>54.736842105263158</v>
      </c>
      <c r="AD774" s="437"/>
      <c r="AE774" s="437">
        <v>15</v>
      </c>
      <c r="AF774" s="437">
        <v>1086</v>
      </c>
      <c r="AG774" s="437">
        <v>1016</v>
      </c>
      <c r="AH774" s="437"/>
      <c r="AI774" s="437">
        <v>50</v>
      </c>
      <c r="AJ774" s="437"/>
      <c r="AK774" s="437">
        <v>20</v>
      </c>
      <c r="AL774" s="438"/>
      <c r="AM774" s="429"/>
      <c r="AS774" s="331">
        <f t="shared" si="205"/>
        <v>23.736842105263122</v>
      </c>
      <c r="AT774" s="331">
        <f t="shared" si="206"/>
        <v>1016</v>
      </c>
      <c r="AU774" s="331">
        <f t="shared" si="207"/>
        <v>0</v>
      </c>
      <c r="AV774" s="331">
        <f t="shared" si="208"/>
        <v>24</v>
      </c>
      <c r="AW774" s="331">
        <f t="shared" si="209"/>
        <v>23.736842105263122</v>
      </c>
    </row>
    <row r="775" spans="1:49" s="365" customFormat="1" ht="30" hidden="1" customHeight="1" outlineLevel="1">
      <c r="A775" s="435"/>
      <c r="B775" s="436" t="s">
        <v>1245</v>
      </c>
      <c r="C775" s="436"/>
      <c r="D775" s="435" t="s">
        <v>1042</v>
      </c>
      <c r="E775" s="435" t="s">
        <v>2027</v>
      </c>
      <c r="F775" s="435" t="s">
        <v>1246</v>
      </c>
      <c r="G775" s="435" t="s">
        <v>2625</v>
      </c>
      <c r="H775" s="435" t="s">
        <v>1247</v>
      </c>
      <c r="I775" s="437">
        <f t="shared" si="216"/>
        <v>1114.7368421052631</v>
      </c>
      <c r="J775" s="437">
        <v>1040</v>
      </c>
      <c r="K775" s="437"/>
      <c r="L775" s="437">
        <v>54.736842105263158</v>
      </c>
      <c r="M775" s="437">
        <v>20</v>
      </c>
      <c r="N775" s="495"/>
      <c r="O775" s="437">
        <f t="shared" si="217"/>
        <v>1115</v>
      </c>
      <c r="P775" s="437">
        <v>1040</v>
      </c>
      <c r="Q775" s="495"/>
      <c r="R775" s="437">
        <v>55</v>
      </c>
      <c r="S775" s="437">
        <v>20</v>
      </c>
      <c r="T775" s="437"/>
      <c r="U775" s="437"/>
      <c r="V775" s="437"/>
      <c r="W775" s="437"/>
      <c r="X775" s="437"/>
      <c r="Y775" s="437"/>
      <c r="Z775" s="437">
        <v>1114.7368421052631</v>
      </c>
      <c r="AA775" s="437">
        <v>1040</v>
      </c>
      <c r="AB775" s="437"/>
      <c r="AC775" s="437">
        <v>54.736842105263158</v>
      </c>
      <c r="AD775" s="437"/>
      <c r="AE775" s="437">
        <v>20</v>
      </c>
      <c r="AF775" s="437">
        <v>1086</v>
      </c>
      <c r="AG775" s="437">
        <v>1016</v>
      </c>
      <c r="AH775" s="437"/>
      <c r="AI775" s="437">
        <v>50</v>
      </c>
      <c r="AJ775" s="437"/>
      <c r="AK775" s="437">
        <v>20</v>
      </c>
      <c r="AL775" s="438"/>
      <c r="AM775" s="429"/>
      <c r="AS775" s="331">
        <f t="shared" si="205"/>
        <v>28.736842105263122</v>
      </c>
      <c r="AT775" s="331">
        <f t="shared" si="206"/>
        <v>1016</v>
      </c>
      <c r="AU775" s="331">
        <f t="shared" si="207"/>
        <v>0</v>
      </c>
      <c r="AV775" s="331">
        <f t="shared" si="208"/>
        <v>24</v>
      </c>
      <c r="AW775" s="331">
        <f t="shared" si="209"/>
        <v>28.736842105263122</v>
      </c>
    </row>
    <row r="776" spans="1:49" s="365" customFormat="1" ht="30" hidden="1" customHeight="1" outlineLevel="1">
      <c r="A776" s="435"/>
      <c r="B776" s="436" t="s">
        <v>1248</v>
      </c>
      <c r="C776" s="436"/>
      <c r="D776" s="435" t="s">
        <v>1042</v>
      </c>
      <c r="E776" s="435" t="s">
        <v>1043</v>
      </c>
      <c r="F776" s="435" t="s">
        <v>1249</v>
      </c>
      <c r="G776" s="435" t="s">
        <v>2625</v>
      </c>
      <c r="H776" s="435" t="s">
        <v>1250</v>
      </c>
      <c r="I776" s="437">
        <f t="shared" si="216"/>
        <v>1119.7368421052631</v>
      </c>
      <c r="J776" s="437">
        <v>1040</v>
      </c>
      <c r="K776" s="437"/>
      <c r="L776" s="437">
        <v>54.736842105263158</v>
      </c>
      <c r="M776" s="437">
        <v>25</v>
      </c>
      <c r="N776" s="495"/>
      <c r="O776" s="437">
        <f t="shared" si="217"/>
        <v>1120</v>
      </c>
      <c r="P776" s="437">
        <v>1040</v>
      </c>
      <c r="Q776" s="495"/>
      <c r="R776" s="437">
        <v>55</v>
      </c>
      <c r="S776" s="437">
        <v>25</v>
      </c>
      <c r="T776" s="437"/>
      <c r="U776" s="437"/>
      <c r="V776" s="437"/>
      <c r="W776" s="437"/>
      <c r="X776" s="437"/>
      <c r="Y776" s="437"/>
      <c r="Z776" s="437">
        <v>1119.7368421052631</v>
      </c>
      <c r="AA776" s="437">
        <v>1040</v>
      </c>
      <c r="AB776" s="437"/>
      <c r="AC776" s="437">
        <v>54.736842105263158</v>
      </c>
      <c r="AD776" s="437"/>
      <c r="AE776" s="437">
        <v>25</v>
      </c>
      <c r="AF776" s="437">
        <v>1086</v>
      </c>
      <c r="AG776" s="437">
        <v>1016</v>
      </c>
      <c r="AH776" s="437"/>
      <c r="AI776" s="437">
        <v>50</v>
      </c>
      <c r="AJ776" s="437"/>
      <c r="AK776" s="437">
        <v>20</v>
      </c>
      <c r="AL776" s="438"/>
      <c r="AM776" s="429"/>
      <c r="AS776" s="331">
        <f t="shared" si="205"/>
        <v>33.736842105263122</v>
      </c>
      <c r="AT776" s="331">
        <f t="shared" si="206"/>
        <v>1016</v>
      </c>
      <c r="AU776" s="331">
        <f t="shared" si="207"/>
        <v>0</v>
      </c>
      <c r="AV776" s="331">
        <f t="shared" si="208"/>
        <v>24</v>
      </c>
      <c r="AW776" s="331">
        <f t="shared" si="209"/>
        <v>33.736842105263122</v>
      </c>
    </row>
    <row r="777" spans="1:49" s="365" customFormat="1" ht="30" hidden="1" customHeight="1" outlineLevel="1">
      <c r="A777" s="435"/>
      <c r="B777" s="436" t="s">
        <v>1251</v>
      </c>
      <c r="C777" s="436"/>
      <c r="D777" s="435" t="s">
        <v>1042</v>
      </c>
      <c r="E777" s="435" t="s">
        <v>2021</v>
      </c>
      <c r="F777" s="435" t="s">
        <v>1252</v>
      </c>
      <c r="G777" s="435" t="s">
        <v>2625</v>
      </c>
      <c r="H777" s="435" t="s">
        <v>1253</v>
      </c>
      <c r="I777" s="437">
        <f t="shared" si="216"/>
        <v>1119.7368421052631</v>
      </c>
      <c r="J777" s="437">
        <v>1040</v>
      </c>
      <c r="K777" s="437"/>
      <c r="L777" s="437">
        <v>54.736842105263158</v>
      </c>
      <c r="M777" s="437">
        <v>25</v>
      </c>
      <c r="N777" s="495"/>
      <c r="O777" s="437">
        <f t="shared" si="217"/>
        <v>1120</v>
      </c>
      <c r="P777" s="437">
        <v>1040</v>
      </c>
      <c r="Q777" s="495"/>
      <c r="R777" s="437">
        <v>55</v>
      </c>
      <c r="S777" s="437">
        <v>25</v>
      </c>
      <c r="T777" s="437"/>
      <c r="U777" s="437"/>
      <c r="V777" s="437"/>
      <c r="W777" s="437"/>
      <c r="X777" s="437"/>
      <c r="Y777" s="437"/>
      <c r="Z777" s="437">
        <v>1119.7368421052631</v>
      </c>
      <c r="AA777" s="437">
        <v>1040</v>
      </c>
      <c r="AB777" s="437"/>
      <c r="AC777" s="437">
        <v>54.736842105263158</v>
      </c>
      <c r="AD777" s="437"/>
      <c r="AE777" s="437">
        <v>25</v>
      </c>
      <c r="AF777" s="437">
        <v>1085</v>
      </c>
      <c r="AG777" s="437">
        <v>1015</v>
      </c>
      <c r="AH777" s="437"/>
      <c r="AI777" s="437">
        <v>50</v>
      </c>
      <c r="AJ777" s="437"/>
      <c r="AK777" s="437">
        <v>20</v>
      </c>
      <c r="AL777" s="438"/>
      <c r="AM777" s="429"/>
      <c r="AS777" s="331">
        <f t="shared" si="205"/>
        <v>34.736842105263122</v>
      </c>
      <c r="AT777" s="331">
        <f t="shared" si="206"/>
        <v>1015</v>
      </c>
      <c r="AU777" s="331">
        <f t="shared" si="207"/>
        <v>0</v>
      </c>
      <c r="AV777" s="331">
        <f t="shared" si="208"/>
        <v>25</v>
      </c>
      <c r="AW777" s="331">
        <f t="shared" si="209"/>
        <v>34.736842105263122</v>
      </c>
    </row>
    <row r="778" spans="1:49" s="365" customFormat="1" ht="30" hidden="1" customHeight="1" outlineLevel="1">
      <c r="A778" s="435"/>
      <c r="B778" s="436" t="s">
        <v>1254</v>
      </c>
      <c r="C778" s="436"/>
      <c r="D778" s="435" t="s">
        <v>2959</v>
      </c>
      <c r="E778" s="435" t="s">
        <v>2022</v>
      </c>
      <c r="F778" s="435" t="s">
        <v>1255</v>
      </c>
      <c r="G778" s="435" t="s">
        <v>2625</v>
      </c>
      <c r="H778" s="435" t="s">
        <v>1256</v>
      </c>
      <c r="I778" s="437">
        <f t="shared" si="216"/>
        <v>1223.5294117647059</v>
      </c>
      <c r="J778" s="437">
        <v>1040</v>
      </c>
      <c r="K778" s="437"/>
      <c r="L778" s="437">
        <v>61.176470588235297</v>
      </c>
      <c r="M778" s="437">
        <v>122.35294117647059</v>
      </c>
      <c r="N778" s="495"/>
      <c r="O778" s="437">
        <f t="shared" si="217"/>
        <v>1223</v>
      </c>
      <c r="P778" s="437">
        <v>1040</v>
      </c>
      <c r="Q778" s="495"/>
      <c r="R778" s="437">
        <v>61</v>
      </c>
      <c r="S778" s="437">
        <v>122</v>
      </c>
      <c r="T778" s="437"/>
      <c r="U778" s="437"/>
      <c r="V778" s="437"/>
      <c r="W778" s="437"/>
      <c r="X778" s="437"/>
      <c r="Y778" s="437"/>
      <c r="Z778" s="437">
        <v>1223.5294117647059</v>
      </c>
      <c r="AA778" s="437">
        <v>1040</v>
      </c>
      <c r="AB778" s="437"/>
      <c r="AC778" s="437">
        <v>61.176470588235297</v>
      </c>
      <c r="AD778" s="437"/>
      <c r="AE778" s="437">
        <v>122.35294117647059</v>
      </c>
      <c r="AF778" s="437">
        <v>1180</v>
      </c>
      <c r="AG778" s="437">
        <v>1015</v>
      </c>
      <c r="AH778" s="437"/>
      <c r="AI778" s="437">
        <v>55</v>
      </c>
      <c r="AJ778" s="437"/>
      <c r="AK778" s="437">
        <v>110</v>
      </c>
      <c r="AL778" s="438" t="s">
        <v>2862</v>
      </c>
      <c r="AM778" s="429"/>
      <c r="AS778" s="331">
        <f t="shared" si="205"/>
        <v>43.529411764705856</v>
      </c>
      <c r="AT778" s="331">
        <f t="shared" si="206"/>
        <v>1015</v>
      </c>
      <c r="AU778" s="331">
        <f t="shared" si="207"/>
        <v>0</v>
      </c>
      <c r="AV778" s="331">
        <f t="shared" si="208"/>
        <v>25</v>
      </c>
      <c r="AW778" s="331">
        <f t="shared" si="209"/>
        <v>43.529411764705856</v>
      </c>
    </row>
    <row r="779" spans="1:49" s="365" customFormat="1" ht="30" hidden="1" customHeight="1" outlineLevel="1">
      <c r="A779" s="435"/>
      <c r="B779" s="436" t="s">
        <v>1257</v>
      </c>
      <c r="C779" s="436"/>
      <c r="D779" s="435" t="s">
        <v>2950</v>
      </c>
      <c r="E779" s="435" t="s">
        <v>2951</v>
      </c>
      <c r="F779" s="435" t="s">
        <v>1258</v>
      </c>
      <c r="G779" s="435" t="s">
        <v>2625</v>
      </c>
      <c r="H779" s="435" t="s">
        <v>1259</v>
      </c>
      <c r="I779" s="437">
        <f t="shared" si="216"/>
        <v>1223.5294117647059</v>
      </c>
      <c r="J779" s="437">
        <v>1040</v>
      </c>
      <c r="K779" s="437"/>
      <c r="L779" s="437">
        <v>61.176470588235297</v>
      </c>
      <c r="M779" s="437">
        <v>122.35294117647059</v>
      </c>
      <c r="N779" s="495"/>
      <c r="O779" s="437">
        <f t="shared" si="217"/>
        <v>1223</v>
      </c>
      <c r="P779" s="437">
        <v>1040</v>
      </c>
      <c r="Q779" s="495"/>
      <c r="R779" s="437">
        <v>61</v>
      </c>
      <c r="S779" s="437">
        <v>122</v>
      </c>
      <c r="T779" s="437"/>
      <c r="U779" s="437"/>
      <c r="V779" s="437"/>
      <c r="W779" s="437"/>
      <c r="X779" s="437"/>
      <c r="Y779" s="437"/>
      <c r="Z779" s="437">
        <v>1223.5294117647059</v>
      </c>
      <c r="AA779" s="437">
        <v>1040</v>
      </c>
      <c r="AB779" s="437"/>
      <c r="AC779" s="437">
        <v>61.176470588235297</v>
      </c>
      <c r="AD779" s="437"/>
      <c r="AE779" s="437">
        <v>122.35294117647059</v>
      </c>
      <c r="AF779" s="437">
        <v>1181</v>
      </c>
      <c r="AG779" s="437">
        <v>1016</v>
      </c>
      <c r="AH779" s="437"/>
      <c r="AI779" s="437">
        <v>55</v>
      </c>
      <c r="AJ779" s="437"/>
      <c r="AK779" s="437">
        <v>110</v>
      </c>
      <c r="AL779" s="438" t="s">
        <v>2862</v>
      </c>
      <c r="AM779" s="429"/>
      <c r="AS779" s="331">
        <f t="shared" si="205"/>
        <v>42.529411764705856</v>
      </c>
      <c r="AT779" s="331">
        <f t="shared" si="206"/>
        <v>1016</v>
      </c>
      <c r="AU779" s="331">
        <f t="shared" si="207"/>
        <v>0</v>
      </c>
      <c r="AV779" s="331">
        <f t="shared" si="208"/>
        <v>24</v>
      </c>
      <c r="AW779" s="331">
        <f t="shared" si="209"/>
        <v>42.529411764705856</v>
      </c>
    </row>
    <row r="780" spans="1:49" s="365" customFormat="1" ht="30" hidden="1" customHeight="1" outlineLevel="1">
      <c r="A780" s="435"/>
      <c r="B780" s="436" t="s">
        <v>1260</v>
      </c>
      <c r="C780" s="436"/>
      <c r="D780" s="435" t="s">
        <v>1083</v>
      </c>
      <c r="E780" s="435" t="s">
        <v>1083</v>
      </c>
      <c r="F780" s="435" t="s">
        <v>1261</v>
      </c>
      <c r="G780" s="435" t="s">
        <v>2625</v>
      </c>
      <c r="H780" s="435" t="s">
        <v>1262</v>
      </c>
      <c r="I780" s="437">
        <f t="shared" ref="I780:I809" si="218">SUM(J780:M780)</f>
        <v>219</v>
      </c>
      <c r="J780" s="437">
        <v>186</v>
      </c>
      <c r="K780" s="437"/>
      <c r="L780" s="437">
        <v>11</v>
      </c>
      <c r="M780" s="437">
        <v>22</v>
      </c>
      <c r="N780" s="495"/>
      <c r="O780" s="437">
        <f t="shared" si="217"/>
        <v>219</v>
      </c>
      <c r="P780" s="437">
        <v>186</v>
      </c>
      <c r="Q780" s="495"/>
      <c r="R780" s="437">
        <v>11</v>
      </c>
      <c r="S780" s="437">
        <v>22</v>
      </c>
      <c r="T780" s="437"/>
      <c r="U780" s="437"/>
      <c r="V780" s="437"/>
      <c r="W780" s="437"/>
      <c r="X780" s="437"/>
      <c r="Y780" s="437"/>
      <c r="Z780" s="437">
        <v>219</v>
      </c>
      <c r="AA780" s="437">
        <v>186</v>
      </c>
      <c r="AB780" s="437"/>
      <c r="AC780" s="437">
        <v>11</v>
      </c>
      <c r="AD780" s="437"/>
      <c r="AE780" s="437">
        <v>22</v>
      </c>
      <c r="AF780" s="437">
        <v>212</v>
      </c>
      <c r="AG780" s="437">
        <v>183</v>
      </c>
      <c r="AH780" s="437"/>
      <c r="AI780" s="437">
        <v>9</v>
      </c>
      <c r="AJ780" s="437"/>
      <c r="AK780" s="437">
        <v>20</v>
      </c>
      <c r="AL780" s="438" t="s">
        <v>2862</v>
      </c>
      <c r="AM780" s="429"/>
      <c r="AS780" s="331">
        <f t="shared" si="205"/>
        <v>7</v>
      </c>
      <c r="AT780" s="331">
        <f t="shared" si="206"/>
        <v>183</v>
      </c>
      <c r="AU780" s="331">
        <f t="shared" si="207"/>
        <v>0</v>
      </c>
      <c r="AV780" s="331">
        <f t="shared" si="208"/>
        <v>3</v>
      </c>
      <c r="AW780" s="331">
        <f t="shared" si="209"/>
        <v>7</v>
      </c>
    </row>
    <row r="781" spans="1:49" s="365" customFormat="1" ht="30" hidden="1" customHeight="1" outlineLevel="1">
      <c r="A781" s="435"/>
      <c r="B781" s="436" t="s">
        <v>1263</v>
      </c>
      <c r="C781" s="436"/>
      <c r="D781" s="435" t="s">
        <v>1083</v>
      </c>
      <c r="E781" s="435" t="s">
        <v>1083</v>
      </c>
      <c r="F781" s="435" t="s">
        <v>1264</v>
      </c>
      <c r="G781" s="435" t="s">
        <v>2625</v>
      </c>
      <c r="H781" s="435" t="s">
        <v>1265</v>
      </c>
      <c r="I781" s="437">
        <f t="shared" si="218"/>
        <v>219</v>
      </c>
      <c r="J781" s="437">
        <v>186</v>
      </c>
      <c r="K781" s="437"/>
      <c r="L781" s="437">
        <v>11</v>
      </c>
      <c r="M781" s="437">
        <v>22</v>
      </c>
      <c r="N781" s="495"/>
      <c r="O781" s="437">
        <f t="shared" si="217"/>
        <v>219</v>
      </c>
      <c r="P781" s="437">
        <v>186</v>
      </c>
      <c r="Q781" s="495"/>
      <c r="R781" s="437">
        <v>11</v>
      </c>
      <c r="S781" s="437">
        <v>22</v>
      </c>
      <c r="T781" s="437"/>
      <c r="U781" s="437"/>
      <c r="V781" s="437"/>
      <c r="W781" s="437"/>
      <c r="X781" s="437"/>
      <c r="Y781" s="437"/>
      <c r="Z781" s="437">
        <v>219</v>
      </c>
      <c r="AA781" s="437">
        <v>186</v>
      </c>
      <c r="AB781" s="437"/>
      <c r="AC781" s="437">
        <v>11</v>
      </c>
      <c r="AD781" s="437"/>
      <c r="AE781" s="437">
        <v>22</v>
      </c>
      <c r="AF781" s="437">
        <v>211</v>
      </c>
      <c r="AG781" s="437">
        <v>182</v>
      </c>
      <c r="AH781" s="437"/>
      <c r="AI781" s="437">
        <v>9</v>
      </c>
      <c r="AJ781" s="437"/>
      <c r="AK781" s="437">
        <v>20</v>
      </c>
      <c r="AL781" s="438" t="s">
        <v>2862</v>
      </c>
      <c r="AM781" s="429"/>
      <c r="AS781" s="331">
        <f t="shared" ref="AS781:AS844" si="219">I781-W781-AF781</f>
        <v>8</v>
      </c>
      <c r="AT781" s="331">
        <f t="shared" ref="AT781:AT844" si="220">AF781-AH781-AI781-AK781</f>
        <v>182</v>
      </c>
      <c r="AU781" s="331">
        <f t="shared" ref="AU781:AU844" si="221">AG781-AT781</f>
        <v>0</v>
      </c>
      <c r="AV781" s="331">
        <f t="shared" ref="AV781:AV844" si="222">J781-AG781</f>
        <v>4</v>
      </c>
      <c r="AW781" s="331">
        <f t="shared" ref="AW781:AW844" si="223">I781-AF781</f>
        <v>8</v>
      </c>
    </row>
    <row r="782" spans="1:49" s="365" customFormat="1" ht="30" hidden="1" customHeight="1" outlineLevel="1">
      <c r="A782" s="435"/>
      <c r="B782" s="436" t="s">
        <v>1266</v>
      </c>
      <c r="C782" s="436"/>
      <c r="D782" s="435" t="s">
        <v>1083</v>
      </c>
      <c r="E782" s="435" t="s">
        <v>1083</v>
      </c>
      <c r="F782" s="435" t="s">
        <v>1261</v>
      </c>
      <c r="G782" s="435" t="s">
        <v>2625</v>
      </c>
      <c r="H782" s="435" t="s">
        <v>1267</v>
      </c>
      <c r="I782" s="437">
        <f t="shared" si="218"/>
        <v>220</v>
      </c>
      <c r="J782" s="437">
        <v>187</v>
      </c>
      <c r="K782" s="437"/>
      <c r="L782" s="437">
        <v>11</v>
      </c>
      <c r="M782" s="437">
        <v>22</v>
      </c>
      <c r="N782" s="495"/>
      <c r="O782" s="437">
        <f t="shared" si="217"/>
        <v>220</v>
      </c>
      <c r="P782" s="437">
        <v>187</v>
      </c>
      <c r="Q782" s="495"/>
      <c r="R782" s="437">
        <v>11</v>
      </c>
      <c r="S782" s="437">
        <v>22</v>
      </c>
      <c r="T782" s="437"/>
      <c r="U782" s="437"/>
      <c r="V782" s="437"/>
      <c r="W782" s="437"/>
      <c r="X782" s="437"/>
      <c r="Y782" s="437"/>
      <c r="Z782" s="437">
        <v>220</v>
      </c>
      <c r="AA782" s="437">
        <v>187</v>
      </c>
      <c r="AB782" s="437"/>
      <c r="AC782" s="437">
        <v>11</v>
      </c>
      <c r="AD782" s="437"/>
      <c r="AE782" s="437">
        <v>22</v>
      </c>
      <c r="AF782" s="437">
        <v>212</v>
      </c>
      <c r="AG782" s="437">
        <v>183</v>
      </c>
      <c r="AH782" s="437"/>
      <c r="AI782" s="437">
        <v>9</v>
      </c>
      <c r="AJ782" s="437"/>
      <c r="AK782" s="437">
        <v>20</v>
      </c>
      <c r="AL782" s="438" t="s">
        <v>2862</v>
      </c>
      <c r="AM782" s="429"/>
      <c r="AS782" s="331">
        <f t="shared" si="219"/>
        <v>8</v>
      </c>
      <c r="AT782" s="331">
        <f t="shared" si="220"/>
        <v>183</v>
      </c>
      <c r="AU782" s="331">
        <f t="shared" si="221"/>
        <v>0</v>
      </c>
      <c r="AV782" s="331">
        <f t="shared" si="222"/>
        <v>4</v>
      </c>
      <c r="AW782" s="331">
        <f t="shared" si="223"/>
        <v>8</v>
      </c>
    </row>
    <row r="783" spans="1:49" s="365" customFormat="1" ht="30" hidden="1" customHeight="1" outlineLevel="1">
      <c r="A783" s="435"/>
      <c r="B783" s="436" t="s">
        <v>1268</v>
      </c>
      <c r="C783" s="436"/>
      <c r="D783" s="435" t="s">
        <v>2251</v>
      </c>
      <c r="E783" s="435" t="s">
        <v>2020</v>
      </c>
      <c r="F783" s="435" t="s">
        <v>1261</v>
      </c>
      <c r="G783" s="435" t="s">
        <v>2625</v>
      </c>
      <c r="H783" s="435" t="s">
        <v>1269</v>
      </c>
      <c r="I783" s="437">
        <f t="shared" si="218"/>
        <v>220</v>
      </c>
      <c r="J783" s="437">
        <v>187</v>
      </c>
      <c r="K783" s="437"/>
      <c r="L783" s="437">
        <v>11</v>
      </c>
      <c r="M783" s="437">
        <v>22</v>
      </c>
      <c r="N783" s="495"/>
      <c r="O783" s="437">
        <f t="shared" si="217"/>
        <v>220</v>
      </c>
      <c r="P783" s="437">
        <v>187</v>
      </c>
      <c r="Q783" s="495"/>
      <c r="R783" s="437">
        <v>11</v>
      </c>
      <c r="S783" s="437">
        <v>22</v>
      </c>
      <c r="T783" s="437"/>
      <c r="U783" s="437"/>
      <c r="V783" s="437"/>
      <c r="W783" s="437"/>
      <c r="X783" s="437"/>
      <c r="Y783" s="437"/>
      <c r="Z783" s="437">
        <v>220</v>
      </c>
      <c r="AA783" s="437">
        <v>187</v>
      </c>
      <c r="AB783" s="437"/>
      <c r="AC783" s="437">
        <v>11</v>
      </c>
      <c r="AD783" s="437"/>
      <c r="AE783" s="437">
        <v>22</v>
      </c>
      <c r="AF783" s="437">
        <v>212</v>
      </c>
      <c r="AG783" s="437">
        <v>183</v>
      </c>
      <c r="AH783" s="437"/>
      <c r="AI783" s="437">
        <v>9</v>
      </c>
      <c r="AJ783" s="437"/>
      <c r="AK783" s="437">
        <v>20</v>
      </c>
      <c r="AL783" s="438" t="s">
        <v>2862</v>
      </c>
      <c r="AM783" s="429"/>
      <c r="AS783" s="331">
        <f t="shared" si="219"/>
        <v>8</v>
      </c>
      <c r="AT783" s="331">
        <f t="shared" si="220"/>
        <v>183</v>
      </c>
      <c r="AU783" s="331">
        <f t="shared" si="221"/>
        <v>0</v>
      </c>
      <c r="AV783" s="331">
        <f t="shared" si="222"/>
        <v>4</v>
      </c>
      <c r="AW783" s="331">
        <f t="shared" si="223"/>
        <v>8</v>
      </c>
    </row>
    <row r="784" spans="1:49" s="365" customFormat="1" ht="30" hidden="1" customHeight="1" outlineLevel="1">
      <c r="A784" s="435"/>
      <c r="B784" s="436" t="s">
        <v>1270</v>
      </c>
      <c r="C784" s="436"/>
      <c r="D784" s="435" t="s">
        <v>1042</v>
      </c>
      <c r="E784" s="435" t="s">
        <v>1053</v>
      </c>
      <c r="F784" s="435" t="s">
        <v>1271</v>
      </c>
      <c r="G784" s="435" t="s">
        <v>1272</v>
      </c>
      <c r="H784" s="435"/>
      <c r="I784" s="437">
        <f t="shared" si="218"/>
        <v>855</v>
      </c>
      <c r="J784" s="437">
        <v>790</v>
      </c>
      <c r="K784" s="437"/>
      <c r="L784" s="437">
        <v>20</v>
      </c>
      <c r="M784" s="437">
        <v>45</v>
      </c>
      <c r="N784" s="495"/>
      <c r="O784" s="437">
        <f t="shared" si="217"/>
        <v>0</v>
      </c>
      <c r="P784" s="437"/>
      <c r="Q784" s="495"/>
      <c r="R784" s="437"/>
      <c r="S784" s="437"/>
      <c r="T784" s="437"/>
      <c r="U784" s="437"/>
      <c r="V784" s="437"/>
      <c r="W784" s="437"/>
      <c r="X784" s="437"/>
      <c r="Y784" s="437"/>
      <c r="Z784" s="437">
        <v>855</v>
      </c>
      <c r="AA784" s="437">
        <v>790</v>
      </c>
      <c r="AB784" s="437"/>
      <c r="AC784" s="437">
        <v>20</v>
      </c>
      <c r="AD784" s="437"/>
      <c r="AE784" s="437">
        <v>45</v>
      </c>
      <c r="AF784" s="437">
        <v>855</v>
      </c>
      <c r="AG784" s="437">
        <v>790</v>
      </c>
      <c r="AH784" s="437"/>
      <c r="AI784" s="437">
        <v>20</v>
      </c>
      <c r="AJ784" s="437"/>
      <c r="AK784" s="437">
        <v>45</v>
      </c>
      <c r="AL784" s="438"/>
      <c r="AM784" s="429"/>
      <c r="AS784" s="331">
        <f t="shared" si="219"/>
        <v>0</v>
      </c>
      <c r="AT784" s="331">
        <f t="shared" si="220"/>
        <v>790</v>
      </c>
      <c r="AU784" s="331">
        <f t="shared" si="221"/>
        <v>0</v>
      </c>
      <c r="AV784" s="331">
        <f t="shared" si="222"/>
        <v>0</v>
      </c>
      <c r="AW784" s="331">
        <f t="shared" si="223"/>
        <v>0</v>
      </c>
    </row>
    <row r="785" spans="1:49" s="365" customFormat="1" ht="30" hidden="1" customHeight="1" outlineLevel="1">
      <c r="A785" s="435"/>
      <c r="B785" s="436" t="s">
        <v>0</v>
      </c>
      <c r="C785" s="436"/>
      <c r="D785" s="435" t="s">
        <v>1042</v>
      </c>
      <c r="E785" s="435" t="s">
        <v>1062</v>
      </c>
      <c r="F785" s="435" t="s">
        <v>1</v>
      </c>
      <c r="G785" s="435" t="s">
        <v>1272</v>
      </c>
      <c r="H785" s="435"/>
      <c r="I785" s="437">
        <f t="shared" si="218"/>
        <v>855</v>
      </c>
      <c r="J785" s="437">
        <v>790</v>
      </c>
      <c r="K785" s="437"/>
      <c r="L785" s="437">
        <v>20</v>
      </c>
      <c r="M785" s="437">
        <v>45</v>
      </c>
      <c r="N785" s="495"/>
      <c r="O785" s="437">
        <f t="shared" si="217"/>
        <v>0</v>
      </c>
      <c r="P785" s="437"/>
      <c r="Q785" s="495"/>
      <c r="R785" s="437"/>
      <c r="S785" s="437"/>
      <c r="T785" s="437"/>
      <c r="U785" s="437"/>
      <c r="V785" s="437"/>
      <c r="W785" s="437"/>
      <c r="X785" s="437"/>
      <c r="Y785" s="437"/>
      <c r="Z785" s="437">
        <v>855</v>
      </c>
      <c r="AA785" s="437">
        <v>790</v>
      </c>
      <c r="AB785" s="437"/>
      <c r="AC785" s="437">
        <v>20</v>
      </c>
      <c r="AD785" s="437"/>
      <c r="AE785" s="437">
        <v>45</v>
      </c>
      <c r="AF785" s="437">
        <v>855</v>
      </c>
      <c r="AG785" s="437">
        <v>790</v>
      </c>
      <c r="AH785" s="437"/>
      <c r="AI785" s="437">
        <v>20</v>
      </c>
      <c r="AJ785" s="437"/>
      <c r="AK785" s="437">
        <v>45</v>
      </c>
      <c r="AL785" s="438"/>
      <c r="AM785" s="429"/>
      <c r="AS785" s="331">
        <f t="shared" si="219"/>
        <v>0</v>
      </c>
      <c r="AT785" s="331">
        <f t="shared" si="220"/>
        <v>790</v>
      </c>
      <c r="AU785" s="331">
        <f t="shared" si="221"/>
        <v>0</v>
      </c>
      <c r="AV785" s="331">
        <f t="shared" si="222"/>
        <v>0</v>
      </c>
      <c r="AW785" s="331">
        <f t="shared" si="223"/>
        <v>0</v>
      </c>
    </row>
    <row r="786" spans="1:49" s="365" customFormat="1" ht="30" hidden="1" customHeight="1" outlineLevel="1">
      <c r="A786" s="435"/>
      <c r="B786" s="436" t="s">
        <v>2</v>
      </c>
      <c r="C786" s="436"/>
      <c r="D786" s="435" t="s">
        <v>1042</v>
      </c>
      <c r="E786" s="435" t="s">
        <v>2027</v>
      </c>
      <c r="F786" s="435" t="s">
        <v>3</v>
      </c>
      <c r="G786" s="435" t="s">
        <v>1272</v>
      </c>
      <c r="H786" s="435"/>
      <c r="I786" s="437">
        <f t="shared" si="218"/>
        <v>855</v>
      </c>
      <c r="J786" s="437">
        <v>790</v>
      </c>
      <c r="K786" s="437"/>
      <c r="L786" s="437">
        <v>20</v>
      </c>
      <c r="M786" s="437">
        <v>45</v>
      </c>
      <c r="N786" s="495"/>
      <c r="O786" s="437">
        <f t="shared" si="217"/>
        <v>0</v>
      </c>
      <c r="P786" s="437"/>
      <c r="Q786" s="495"/>
      <c r="R786" s="437"/>
      <c r="S786" s="437"/>
      <c r="T786" s="437"/>
      <c r="U786" s="437"/>
      <c r="V786" s="437"/>
      <c r="W786" s="437"/>
      <c r="X786" s="437"/>
      <c r="Y786" s="437"/>
      <c r="Z786" s="437">
        <v>855</v>
      </c>
      <c r="AA786" s="437">
        <v>790</v>
      </c>
      <c r="AB786" s="437"/>
      <c r="AC786" s="437">
        <v>20</v>
      </c>
      <c r="AD786" s="437"/>
      <c r="AE786" s="437">
        <v>45</v>
      </c>
      <c r="AF786" s="437">
        <v>855</v>
      </c>
      <c r="AG786" s="437">
        <v>790</v>
      </c>
      <c r="AH786" s="437"/>
      <c r="AI786" s="437">
        <v>20</v>
      </c>
      <c r="AJ786" s="437"/>
      <c r="AK786" s="437">
        <v>45</v>
      </c>
      <c r="AL786" s="438"/>
      <c r="AM786" s="429"/>
      <c r="AS786" s="331">
        <f t="shared" si="219"/>
        <v>0</v>
      </c>
      <c r="AT786" s="331">
        <f t="shared" si="220"/>
        <v>790</v>
      </c>
      <c r="AU786" s="331">
        <f t="shared" si="221"/>
        <v>0</v>
      </c>
      <c r="AV786" s="331">
        <f t="shared" si="222"/>
        <v>0</v>
      </c>
      <c r="AW786" s="331">
        <f t="shared" si="223"/>
        <v>0</v>
      </c>
    </row>
    <row r="787" spans="1:49" s="365" customFormat="1" ht="30" hidden="1" customHeight="1" outlineLevel="1">
      <c r="A787" s="435"/>
      <c r="B787" s="436" t="s">
        <v>4</v>
      </c>
      <c r="C787" s="436"/>
      <c r="D787" s="435" t="s">
        <v>1042</v>
      </c>
      <c r="E787" s="435" t="s">
        <v>1043</v>
      </c>
      <c r="F787" s="435" t="s">
        <v>5</v>
      </c>
      <c r="G787" s="435" t="s">
        <v>1272</v>
      </c>
      <c r="H787" s="435"/>
      <c r="I787" s="437">
        <f t="shared" si="218"/>
        <v>855</v>
      </c>
      <c r="J787" s="437">
        <v>790</v>
      </c>
      <c r="K787" s="437"/>
      <c r="L787" s="437">
        <v>20</v>
      </c>
      <c r="M787" s="437">
        <v>45</v>
      </c>
      <c r="N787" s="495"/>
      <c r="O787" s="437">
        <f t="shared" si="217"/>
        <v>0</v>
      </c>
      <c r="P787" s="437"/>
      <c r="Q787" s="495"/>
      <c r="R787" s="437"/>
      <c r="S787" s="437"/>
      <c r="T787" s="437"/>
      <c r="U787" s="437"/>
      <c r="V787" s="437"/>
      <c r="W787" s="437"/>
      <c r="X787" s="437"/>
      <c r="Y787" s="437"/>
      <c r="Z787" s="437">
        <v>855</v>
      </c>
      <c r="AA787" s="437">
        <v>790</v>
      </c>
      <c r="AB787" s="437"/>
      <c r="AC787" s="437">
        <v>20</v>
      </c>
      <c r="AD787" s="437"/>
      <c r="AE787" s="437">
        <v>45</v>
      </c>
      <c r="AF787" s="437">
        <v>855</v>
      </c>
      <c r="AG787" s="437">
        <v>790</v>
      </c>
      <c r="AH787" s="437"/>
      <c r="AI787" s="437">
        <v>20</v>
      </c>
      <c r="AJ787" s="437"/>
      <c r="AK787" s="437">
        <v>45</v>
      </c>
      <c r="AL787" s="438"/>
      <c r="AM787" s="429"/>
      <c r="AS787" s="331">
        <f t="shared" si="219"/>
        <v>0</v>
      </c>
      <c r="AT787" s="331">
        <f t="shared" si="220"/>
        <v>790</v>
      </c>
      <c r="AU787" s="331">
        <f t="shared" si="221"/>
        <v>0</v>
      </c>
      <c r="AV787" s="331">
        <f t="shared" si="222"/>
        <v>0</v>
      </c>
      <c r="AW787" s="331">
        <f t="shared" si="223"/>
        <v>0</v>
      </c>
    </row>
    <row r="788" spans="1:49" s="365" customFormat="1" ht="30" hidden="1" customHeight="1" outlineLevel="1">
      <c r="A788" s="435"/>
      <c r="B788" s="436" t="s">
        <v>6</v>
      </c>
      <c r="C788" s="436"/>
      <c r="D788" s="435" t="s">
        <v>1042</v>
      </c>
      <c r="E788" s="435" t="s">
        <v>2021</v>
      </c>
      <c r="F788" s="435" t="s">
        <v>5</v>
      </c>
      <c r="G788" s="435" t="s">
        <v>1272</v>
      </c>
      <c r="H788" s="435"/>
      <c r="I788" s="437">
        <f t="shared" si="218"/>
        <v>854</v>
      </c>
      <c r="J788" s="437">
        <v>789</v>
      </c>
      <c r="K788" s="437"/>
      <c r="L788" s="437">
        <v>20</v>
      </c>
      <c r="M788" s="437">
        <v>45</v>
      </c>
      <c r="N788" s="495"/>
      <c r="O788" s="437">
        <f t="shared" si="217"/>
        <v>0</v>
      </c>
      <c r="P788" s="437"/>
      <c r="Q788" s="495"/>
      <c r="R788" s="437"/>
      <c r="S788" s="437"/>
      <c r="T788" s="437"/>
      <c r="U788" s="437"/>
      <c r="V788" s="437"/>
      <c r="W788" s="437"/>
      <c r="X788" s="437"/>
      <c r="Y788" s="437"/>
      <c r="Z788" s="437">
        <v>854</v>
      </c>
      <c r="AA788" s="437">
        <v>789</v>
      </c>
      <c r="AB788" s="437"/>
      <c r="AC788" s="437">
        <v>20</v>
      </c>
      <c r="AD788" s="437"/>
      <c r="AE788" s="437">
        <v>45</v>
      </c>
      <c r="AF788" s="437">
        <v>854</v>
      </c>
      <c r="AG788" s="437">
        <v>789</v>
      </c>
      <c r="AH788" s="437"/>
      <c r="AI788" s="437">
        <v>20</v>
      </c>
      <c r="AJ788" s="437"/>
      <c r="AK788" s="437">
        <v>45</v>
      </c>
      <c r="AL788" s="438" t="s">
        <v>2862</v>
      </c>
      <c r="AM788" s="429"/>
      <c r="AS788" s="331">
        <f t="shared" si="219"/>
        <v>0</v>
      </c>
      <c r="AT788" s="331">
        <f t="shared" si="220"/>
        <v>789</v>
      </c>
      <c r="AU788" s="331">
        <f t="shared" si="221"/>
        <v>0</v>
      </c>
      <c r="AV788" s="331">
        <f t="shared" si="222"/>
        <v>0</v>
      </c>
      <c r="AW788" s="331">
        <f t="shared" si="223"/>
        <v>0</v>
      </c>
    </row>
    <row r="789" spans="1:49" s="365" customFormat="1" ht="30" hidden="1" customHeight="1" outlineLevel="1">
      <c r="A789" s="435"/>
      <c r="B789" s="436" t="s">
        <v>7</v>
      </c>
      <c r="C789" s="436"/>
      <c r="D789" s="435" t="s">
        <v>2959</v>
      </c>
      <c r="E789" s="435" t="s">
        <v>2022</v>
      </c>
      <c r="F789" s="435" t="s">
        <v>5</v>
      </c>
      <c r="G789" s="435" t="s">
        <v>1272</v>
      </c>
      <c r="H789" s="435"/>
      <c r="I789" s="437">
        <f t="shared" si="218"/>
        <v>940</v>
      </c>
      <c r="J789" s="437">
        <v>790</v>
      </c>
      <c r="K789" s="437"/>
      <c r="L789" s="437">
        <v>50</v>
      </c>
      <c r="M789" s="437">
        <v>100</v>
      </c>
      <c r="N789" s="495"/>
      <c r="O789" s="437">
        <f t="shared" si="217"/>
        <v>0</v>
      </c>
      <c r="P789" s="437"/>
      <c r="Q789" s="495"/>
      <c r="R789" s="437"/>
      <c r="S789" s="437"/>
      <c r="T789" s="437"/>
      <c r="U789" s="437"/>
      <c r="V789" s="437"/>
      <c r="W789" s="437"/>
      <c r="X789" s="437"/>
      <c r="Y789" s="437"/>
      <c r="Z789" s="437">
        <v>940</v>
      </c>
      <c r="AA789" s="437">
        <v>790</v>
      </c>
      <c r="AB789" s="437"/>
      <c r="AC789" s="437">
        <v>50</v>
      </c>
      <c r="AD789" s="437"/>
      <c r="AE789" s="437">
        <v>100</v>
      </c>
      <c r="AF789" s="437">
        <v>940</v>
      </c>
      <c r="AG789" s="437">
        <v>790</v>
      </c>
      <c r="AH789" s="437"/>
      <c r="AI789" s="437">
        <v>50</v>
      </c>
      <c r="AJ789" s="437"/>
      <c r="AK789" s="437">
        <v>100</v>
      </c>
      <c r="AL789" s="438"/>
      <c r="AM789" s="429"/>
      <c r="AS789" s="331">
        <f t="shared" si="219"/>
        <v>0</v>
      </c>
      <c r="AT789" s="331">
        <f t="shared" si="220"/>
        <v>790</v>
      </c>
      <c r="AU789" s="331">
        <f t="shared" si="221"/>
        <v>0</v>
      </c>
      <c r="AV789" s="331">
        <f t="shared" si="222"/>
        <v>0</v>
      </c>
      <c r="AW789" s="331">
        <f t="shared" si="223"/>
        <v>0</v>
      </c>
    </row>
    <row r="790" spans="1:49" s="365" customFormat="1" ht="30" hidden="1" customHeight="1" outlineLevel="1">
      <c r="A790" s="435"/>
      <c r="B790" s="436" t="s">
        <v>8</v>
      </c>
      <c r="C790" s="436"/>
      <c r="D790" s="435" t="s">
        <v>2950</v>
      </c>
      <c r="E790" s="435" t="s">
        <v>2951</v>
      </c>
      <c r="F790" s="435" t="s">
        <v>9</v>
      </c>
      <c r="G790" s="435" t="s">
        <v>1272</v>
      </c>
      <c r="H790" s="435"/>
      <c r="I790" s="437">
        <f t="shared" si="218"/>
        <v>973.52941176470586</v>
      </c>
      <c r="J790" s="437">
        <v>790</v>
      </c>
      <c r="K790" s="437"/>
      <c r="L790" s="437">
        <v>61.176470588235297</v>
      </c>
      <c r="M790" s="437">
        <v>122.35294117647059</v>
      </c>
      <c r="N790" s="495"/>
      <c r="O790" s="437">
        <f t="shared" si="217"/>
        <v>0</v>
      </c>
      <c r="P790" s="437"/>
      <c r="Q790" s="495"/>
      <c r="R790" s="437"/>
      <c r="S790" s="437"/>
      <c r="T790" s="437"/>
      <c r="U790" s="437"/>
      <c r="V790" s="437"/>
      <c r="W790" s="437"/>
      <c r="X790" s="437"/>
      <c r="Y790" s="437"/>
      <c r="Z790" s="437">
        <v>973.52941176470586</v>
      </c>
      <c r="AA790" s="437">
        <v>790</v>
      </c>
      <c r="AB790" s="437"/>
      <c r="AC790" s="437">
        <v>61.176470588235297</v>
      </c>
      <c r="AD790" s="437"/>
      <c r="AE790" s="437">
        <v>122.35294117647059</v>
      </c>
      <c r="AF790" s="437">
        <v>973.52941176470586</v>
      </c>
      <c r="AG790" s="437">
        <v>790</v>
      </c>
      <c r="AH790" s="437"/>
      <c r="AI790" s="437">
        <v>61.176470588235297</v>
      </c>
      <c r="AJ790" s="437"/>
      <c r="AK790" s="437">
        <v>122.35294117647059</v>
      </c>
      <c r="AL790" s="438" t="s">
        <v>2862</v>
      </c>
      <c r="AM790" s="429"/>
      <c r="AS790" s="331">
        <f t="shared" si="219"/>
        <v>0</v>
      </c>
      <c r="AT790" s="331">
        <f t="shared" si="220"/>
        <v>790</v>
      </c>
      <c r="AU790" s="331">
        <f t="shared" si="221"/>
        <v>0</v>
      </c>
      <c r="AV790" s="331">
        <f t="shared" si="222"/>
        <v>0</v>
      </c>
      <c r="AW790" s="331">
        <f t="shared" si="223"/>
        <v>0</v>
      </c>
    </row>
    <row r="791" spans="1:49" s="365" customFormat="1" ht="30" hidden="1" customHeight="1" outlineLevel="1">
      <c r="A791" s="435"/>
      <c r="B791" s="436" t="s">
        <v>10</v>
      </c>
      <c r="C791" s="436"/>
      <c r="D791" s="435" t="s">
        <v>1083</v>
      </c>
      <c r="E791" s="435" t="s">
        <v>1083</v>
      </c>
      <c r="F791" s="435" t="s">
        <v>11</v>
      </c>
      <c r="G791" s="435" t="s">
        <v>1272</v>
      </c>
      <c r="H791" s="435"/>
      <c r="I791" s="437">
        <f t="shared" si="218"/>
        <v>166</v>
      </c>
      <c r="J791" s="437">
        <v>142</v>
      </c>
      <c r="K791" s="437"/>
      <c r="L791" s="437">
        <v>7</v>
      </c>
      <c r="M791" s="437">
        <v>17</v>
      </c>
      <c r="N791" s="495"/>
      <c r="O791" s="437">
        <f t="shared" si="217"/>
        <v>0</v>
      </c>
      <c r="P791" s="437"/>
      <c r="Q791" s="495"/>
      <c r="R791" s="437"/>
      <c r="S791" s="437"/>
      <c r="T791" s="437"/>
      <c r="U791" s="437"/>
      <c r="V791" s="437"/>
      <c r="W791" s="437"/>
      <c r="X791" s="437"/>
      <c r="Y791" s="437"/>
      <c r="Z791" s="437">
        <v>166</v>
      </c>
      <c r="AA791" s="437">
        <v>142</v>
      </c>
      <c r="AB791" s="437"/>
      <c r="AC791" s="437">
        <v>7</v>
      </c>
      <c r="AD791" s="437"/>
      <c r="AE791" s="437">
        <v>17</v>
      </c>
      <c r="AF791" s="437">
        <v>166</v>
      </c>
      <c r="AG791" s="437">
        <v>142</v>
      </c>
      <c r="AH791" s="437"/>
      <c r="AI791" s="437">
        <v>7</v>
      </c>
      <c r="AJ791" s="437"/>
      <c r="AK791" s="437">
        <v>17</v>
      </c>
      <c r="AL791" s="438" t="s">
        <v>2862</v>
      </c>
      <c r="AM791" s="429"/>
      <c r="AS791" s="331">
        <f t="shared" si="219"/>
        <v>0</v>
      </c>
      <c r="AT791" s="331">
        <f t="shared" si="220"/>
        <v>142</v>
      </c>
      <c r="AU791" s="331">
        <f t="shared" si="221"/>
        <v>0</v>
      </c>
      <c r="AV791" s="331">
        <f t="shared" si="222"/>
        <v>0</v>
      </c>
      <c r="AW791" s="331">
        <f t="shared" si="223"/>
        <v>0</v>
      </c>
    </row>
    <row r="792" spans="1:49" s="365" customFormat="1" ht="30" hidden="1" customHeight="1" outlineLevel="1">
      <c r="A792" s="435"/>
      <c r="B792" s="436" t="s">
        <v>12</v>
      </c>
      <c r="C792" s="436"/>
      <c r="D792" s="435" t="s">
        <v>1083</v>
      </c>
      <c r="E792" s="435" t="s">
        <v>1083</v>
      </c>
      <c r="F792" s="435" t="s">
        <v>13</v>
      </c>
      <c r="G792" s="435" t="s">
        <v>1272</v>
      </c>
      <c r="H792" s="435"/>
      <c r="I792" s="437">
        <f t="shared" si="218"/>
        <v>167</v>
      </c>
      <c r="J792" s="437">
        <v>143</v>
      </c>
      <c r="K792" s="437"/>
      <c r="L792" s="437">
        <v>7</v>
      </c>
      <c r="M792" s="437">
        <v>17</v>
      </c>
      <c r="N792" s="495"/>
      <c r="O792" s="437">
        <f t="shared" si="217"/>
        <v>0</v>
      </c>
      <c r="P792" s="437"/>
      <c r="Q792" s="495"/>
      <c r="R792" s="437"/>
      <c r="S792" s="437"/>
      <c r="T792" s="437"/>
      <c r="U792" s="437"/>
      <c r="V792" s="437"/>
      <c r="W792" s="437"/>
      <c r="X792" s="437"/>
      <c r="Y792" s="437"/>
      <c r="Z792" s="437">
        <v>167</v>
      </c>
      <c r="AA792" s="437">
        <v>143</v>
      </c>
      <c r="AB792" s="437"/>
      <c r="AC792" s="437">
        <v>7</v>
      </c>
      <c r="AD792" s="437"/>
      <c r="AE792" s="437">
        <v>17</v>
      </c>
      <c r="AF792" s="437">
        <v>167</v>
      </c>
      <c r="AG792" s="437">
        <v>143</v>
      </c>
      <c r="AH792" s="437"/>
      <c r="AI792" s="437">
        <v>7</v>
      </c>
      <c r="AJ792" s="437"/>
      <c r="AK792" s="437">
        <v>17</v>
      </c>
      <c r="AL792" s="438" t="s">
        <v>2862</v>
      </c>
      <c r="AM792" s="429"/>
      <c r="AS792" s="331">
        <f t="shared" si="219"/>
        <v>0</v>
      </c>
      <c r="AT792" s="331">
        <f t="shared" si="220"/>
        <v>143</v>
      </c>
      <c r="AU792" s="331">
        <f t="shared" si="221"/>
        <v>0</v>
      </c>
      <c r="AV792" s="331">
        <f t="shared" si="222"/>
        <v>0</v>
      </c>
      <c r="AW792" s="331">
        <f t="shared" si="223"/>
        <v>0</v>
      </c>
    </row>
    <row r="793" spans="1:49" s="365" customFormat="1" ht="30" hidden="1" customHeight="1" outlineLevel="1">
      <c r="A793" s="435"/>
      <c r="B793" s="436" t="s">
        <v>14</v>
      </c>
      <c r="C793" s="436"/>
      <c r="D793" s="435" t="s">
        <v>1083</v>
      </c>
      <c r="E793" s="435" t="s">
        <v>1083</v>
      </c>
      <c r="F793" s="435" t="s">
        <v>11</v>
      </c>
      <c r="G793" s="435" t="s">
        <v>1272</v>
      </c>
      <c r="H793" s="435"/>
      <c r="I793" s="437">
        <f t="shared" si="218"/>
        <v>136</v>
      </c>
      <c r="J793" s="437">
        <v>112</v>
      </c>
      <c r="K793" s="437"/>
      <c r="L793" s="437">
        <v>10</v>
      </c>
      <c r="M793" s="437">
        <v>14</v>
      </c>
      <c r="N793" s="495"/>
      <c r="O793" s="437">
        <f t="shared" si="217"/>
        <v>0</v>
      </c>
      <c r="P793" s="437"/>
      <c r="Q793" s="495"/>
      <c r="R793" s="437"/>
      <c r="S793" s="437"/>
      <c r="T793" s="437"/>
      <c r="U793" s="437"/>
      <c r="V793" s="437"/>
      <c r="W793" s="437"/>
      <c r="X793" s="437"/>
      <c r="Y793" s="437"/>
      <c r="Z793" s="437">
        <v>136</v>
      </c>
      <c r="AA793" s="437">
        <v>112</v>
      </c>
      <c r="AB793" s="437"/>
      <c r="AC793" s="437">
        <v>10</v>
      </c>
      <c r="AD793" s="437"/>
      <c r="AE793" s="437">
        <v>14</v>
      </c>
      <c r="AF793" s="437">
        <v>136</v>
      </c>
      <c r="AG793" s="437">
        <v>112</v>
      </c>
      <c r="AH793" s="437"/>
      <c r="AI793" s="437">
        <v>10</v>
      </c>
      <c r="AJ793" s="437"/>
      <c r="AK793" s="437">
        <v>14</v>
      </c>
      <c r="AL793" s="438" t="s">
        <v>2862</v>
      </c>
      <c r="AM793" s="429"/>
      <c r="AS793" s="331">
        <f t="shared" si="219"/>
        <v>0</v>
      </c>
      <c r="AT793" s="331">
        <f t="shared" si="220"/>
        <v>112</v>
      </c>
      <c r="AU793" s="331">
        <f t="shared" si="221"/>
        <v>0</v>
      </c>
      <c r="AV793" s="331">
        <f t="shared" si="222"/>
        <v>0</v>
      </c>
      <c r="AW793" s="331">
        <f t="shared" si="223"/>
        <v>0</v>
      </c>
    </row>
    <row r="794" spans="1:49" s="365" customFormat="1" ht="30" hidden="1" customHeight="1" outlineLevel="1">
      <c r="A794" s="435"/>
      <c r="B794" s="436" t="s">
        <v>15</v>
      </c>
      <c r="C794" s="436"/>
      <c r="D794" s="435" t="s">
        <v>1083</v>
      </c>
      <c r="E794" s="435" t="s">
        <v>1083</v>
      </c>
      <c r="F794" s="435" t="s">
        <v>16</v>
      </c>
      <c r="G794" s="435" t="s">
        <v>1272</v>
      </c>
      <c r="H794" s="435"/>
      <c r="I794" s="437">
        <f t="shared" si="218"/>
        <v>36</v>
      </c>
      <c r="J794" s="437">
        <v>30</v>
      </c>
      <c r="K794" s="437"/>
      <c r="L794" s="437">
        <v>2</v>
      </c>
      <c r="M794" s="437">
        <v>4</v>
      </c>
      <c r="N794" s="495"/>
      <c r="O794" s="437">
        <f t="shared" si="217"/>
        <v>0</v>
      </c>
      <c r="P794" s="437"/>
      <c r="Q794" s="495"/>
      <c r="R794" s="437"/>
      <c r="S794" s="437"/>
      <c r="T794" s="437"/>
      <c r="U794" s="437"/>
      <c r="V794" s="437"/>
      <c r="W794" s="437"/>
      <c r="X794" s="437"/>
      <c r="Y794" s="437"/>
      <c r="Z794" s="437">
        <v>36</v>
      </c>
      <c r="AA794" s="437">
        <v>30</v>
      </c>
      <c r="AB794" s="437"/>
      <c r="AC794" s="437">
        <v>2</v>
      </c>
      <c r="AD794" s="437"/>
      <c r="AE794" s="437">
        <v>4</v>
      </c>
      <c r="AF794" s="437">
        <v>36</v>
      </c>
      <c r="AG794" s="437">
        <v>30</v>
      </c>
      <c r="AH794" s="437"/>
      <c r="AI794" s="437">
        <v>2</v>
      </c>
      <c r="AJ794" s="437"/>
      <c r="AK794" s="437">
        <v>4</v>
      </c>
      <c r="AL794" s="438" t="s">
        <v>2862</v>
      </c>
      <c r="AM794" s="429"/>
      <c r="AS794" s="331">
        <f t="shared" si="219"/>
        <v>0</v>
      </c>
      <c r="AT794" s="331">
        <f t="shared" si="220"/>
        <v>30</v>
      </c>
      <c r="AU794" s="331">
        <f t="shared" si="221"/>
        <v>0</v>
      </c>
      <c r="AV794" s="331">
        <f t="shared" si="222"/>
        <v>0</v>
      </c>
      <c r="AW794" s="331">
        <f t="shared" si="223"/>
        <v>0</v>
      </c>
    </row>
    <row r="795" spans="1:49" s="365" customFormat="1" ht="30" hidden="1" customHeight="1" outlineLevel="1">
      <c r="A795" s="435"/>
      <c r="B795" s="436" t="s">
        <v>17</v>
      </c>
      <c r="C795" s="436"/>
      <c r="D795" s="435" t="s">
        <v>18</v>
      </c>
      <c r="E795" s="435" t="s">
        <v>19</v>
      </c>
      <c r="F795" s="435" t="s">
        <v>20</v>
      </c>
      <c r="G795" s="435" t="s">
        <v>1272</v>
      </c>
      <c r="H795" s="435"/>
      <c r="I795" s="437">
        <f t="shared" si="218"/>
        <v>166</v>
      </c>
      <c r="J795" s="437">
        <v>142</v>
      </c>
      <c r="K795" s="437"/>
      <c r="L795" s="437">
        <v>7</v>
      </c>
      <c r="M795" s="437">
        <v>17</v>
      </c>
      <c r="N795" s="495"/>
      <c r="O795" s="437">
        <f t="shared" si="217"/>
        <v>0</v>
      </c>
      <c r="P795" s="437"/>
      <c r="Q795" s="495"/>
      <c r="R795" s="437"/>
      <c r="S795" s="437"/>
      <c r="T795" s="437"/>
      <c r="U795" s="437"/>
      <c r="V795" s="437"/>
      <c r="W795" s="437"/>
      <c r="X795" s="437"/>
      <c r="Y795" s="437"/>
      <c r="Z795" s="437">
        <v>166</v>
      </c>
      <c r="AA795" s="437">
        <v>142</v>
      </c>
      <c r="AB795" s="437"/>
      <c r="AC795" s="437">
        <v>7</v>
      </c>
      <c r="AD795" s="437"/>
      <c r="AE795" s="437">
        <v>17</v>
      </c>
      <c r="AF795" s="437">
        <v>166</v>
      </c>
      <c r="AG795" s="437">
        <v>142</v>
      </c>
      <c r="AH795" s="437"/>
      <c r="AI795" s="437">
        <v>7</v>
      </c>
      <c r="AJ795" s="437"/>
      <c r="AK795" s="437">
        <v>17</v>
      </c>
      <c r="AL795" s="438" t="s">
        <v>2862</v>
      </c>
      <c r="AM795" s="429"/>
      <c r="AS795" s="331">
        <f t="shared" si="219"/>
        <v>0</v>
      </c>
      <c r="AT795" s="331">
        <f t="shared" si="220"/>
        <v>142</v>
      </c>
      <c r="AU795" s="331">
        <f t="shared" si="221"/>
        <v>0</v>
      </c>
      <c r="AV795" s="331">
        <f t="shared" si="222"/>
        <v>0</v>
      </c>
      <c r="AW795" s="331">
        <f t="shared" si="223"/>
        <v>0</v>
      </c>
    </row>
    <row r="796" spans="1:49" s="365" customFormat="1" ht="30" hidden="1" customHeight="1" outlineLevel="1">
      <c r="A796" s="435"/>
      <c r="B796" s="436" t="s">
        <v>21</v>
      </c>
      <c r="C796" s="436"/>
      <c r="D796" s="435" t="s">
        <v>1042</v>
      </c>
      <c r="E796" s="435" t="s">
        <v>1053</v>
      </c>
      <c r="F796" s="435" t="s">
        <v>22</v>
      </c>
      <c r="G796" s="435" t="s">
        <v>645</v>
      </c>
      <c r="H796" s="435"/>
      <c r="I796" s="437">
        <f t="shared" si="218"/>
        <v>870</v>
      </c>
      <c r="J796" s="437">
        <v>790</v>
      </c>
      <c r="K796" s="437"/>
      <c r="L796" s="437">
        <v>40</v>
      </c>
      <c r="M796" s="437">
        <v>40</v>
      </c>
      <c r="N796" s="495"/>
      <c r="O796" s="437">
        <f t="shared" si="217"/>
        <v>0</v>
      </c>
      <c r="P796" s="437"/>
      <c r="Q796" s="495"/>
      <c r="R796" s="437"/>
      <c r="S796" s="437"/>
      <c r="T796" s="437"/>
      <c r="U796" s="437"/>
      <c r="V796" s="437"/>
      <c r="W796" s="437"/>
      <c r="X796" s="437"/>
      <c r="Y796" s="437"/>
      <c r="Z796" s="437">
        <v>870</v>
      </c>
      <c r="AA796" s="437">
        <v>790</v>
      </c>
      <c r="AB796" s="437"/>
      <c r="AC796" s="437">
        <v>40</v>
      </c>
      <c r="AD796" s="437"/>
      <c r="AE796" s="437">
        <v>40</v>
      </c>
      <c r="AF796" s="437">
        <v>870</v>
      </c>
      <c r="AG796" s="437">
        <v>790</v>
      </c>
      <c r="AH796" s="437"/>
      <c r="AI796" s="437">
        <v>40</v>
      </c>
      <c r="AJ796" s="437"/>
      <c r="AK796" s="437">
        <v>40</v>
      </c>
      <c r="AL796" s="438"/>
      <c r="AM796" s="429"/>
      <c r="AS796" s="331">
        <f t="shared" si="219"/>
        <v>0</v>
      </c>
      <c r="AT796" s="331">
        <f t="shared" si="220"/>
        <v>790</v>
      </c>
      <c r="AU796" s="331">
        <f t="shared" si="221"/>
        <v>0</v>
      </c>
      <c r="AV796" s="331">
        <f t="shared" si="222"/>
        <v>0</v>
      </c>
      <c r="AW796" s="331">
        <f t="shared" si="223"/>
        <v>0</v>
      </c>
    </row>
    <row r="797" spans="1:49" s="365" customFormat="1" ht="30" hidden="1" customHeight="1" outlineLevel="1">
      <c r="A797" s="435"/>
      <c r="B797" s="436" t="s">
        <v>23</v>
      </c>
      <c r="C797" s="436"/>
      <c r="D797" s="435" t="s">
        <v>1042</v>
      </c>
      <c r="E797" s="435" t="s">
        <v>1062</v>
      </c>
      <c r="F797" s="435" t="s">
        <v>24</v>
      </c>
      <c r="G797" s="435" t="s">
        <v>645</v>
      </c>
      <c r="H797" s="435"/>
      <c r="I797" s="437">
        <f t="shared" si="218"/>
        <v>890</v>
      </c>
      <c r="J797" s="437">
        <v>790</v>
      </c>
      <c r="K797" s="437"/>
      <c r="L797" s="437">
        <v>40</v>
      </c>
      <c r="M797" s="437">
        <v>60</v>
      </c>
      <c r="N797" s="495"/>
      <c r="O797" s="437">
        <f t="shared" si="217"/>
        <v>0</v>
      </c>
      <c r="P797" s="437"/>
      <c r="Q797" s="495"/>
      <c r="R797" s="437"/>
      <c r="S797" s="437"/>
      <c r="T797" s="437"/>
      <c r="U797" s="437"/>
      <c r="V797" s="437"/>
      <c r="W797" s="437"/>
      <c r="X797" s="437"/>
      <c r="Y797" s="437"/>
      <c r="Z797" s="437">
        <v>890</v>
      </c>
      <c r="AA797" s="437">
        <v>790</v>
      </c>
      <c r="AB797" s="437"/>
      <c r="AC797" s="437">
        <v>40</v>
      </c>
      <c r="AD797" s="437"/>
      <c r="AE797" s="437">
        <v>60</v>
      </c>
      <c r="AF797" s="437">
        <v>890</v>
      </c>
      <c r="AG797" s="437">
        <v>790</v>
      </c>
      <c r="AH797" s="437"/>
      <c r="AI797" s="437">
        <v>40</v>
      </c>
      <c r="AJ797" s="437"/>
      <c r="AK797" s="437">
        <v>60</v>
      </c>
      <c r="AL797" s="438"/>
      <c r="AM797" s="429"/>
      <c r="AS797" s="331">
        <f t="shared" si="219"/>
        <v>0</v>
      </c>
      <c r="AT797" s="331">
        <f t="shared" si="220"/>
        <v>790</v>
      </c>
      <c r="AU797" s="331">
        <f t="shared" si="221"/>
        <v>0</v>
      </c>
      <c r="AV797" s="331">
        <f t="shared" si="222"/>
        <v>0</v>
      </c>
      <c r="AW797" s="331">
        <f t="shared" si="223"/>
        <v>0</v>
      </c>
    </row>
    <row r="798" spans="1:49" s="365" customFormat="1" ht="30" hidden="1" customHeight="1" outlineLevel="1">
      <c r="A798" s="435"/>
      <c r="B798" s="436" t="s">
        <v>25</v>
      </c>
      <c r="C798" s="436"/>
      <c r="D798" s="435" t="s">
        <v>1150</v>
      </c>
      <c r="E798" s="435" t="s">
        <v>2027</v>
      </c>
      <c r="F798" s="435" t="s">
        <v>26</v>
      </c>
      <c r="G798" s="435" t="s">
        <v>645</v>
      </c>
      <c r="H798" s="435"/>
      <c r="I798" s="437">
        <f t="shared" si="218"/>
        <v>387</v>
      </c>
      <c r="J798" s="437">
        <v>330</v>
      </c>
      <c r="K798" s="437"/>
      <c r="L798" s="437">
        <v>17</v>
      </c>
      <c r="M798" s="437">
        <v>40</v>
      </c>
      <c r="N798" s="495"/>
      <c r="O798" s="437">
        <f t="shared" si="217"/>
        <v>0</v>
      </c>
      <c r="P798" s="437"/>
      <c r="Q798" s="495"/>
      <c r="R798" s="437"/>
      <c r="S798" s="437"/>
      <c r="T798" s="437"/>
      <c r="U798" s="437"/>
      <c r="V798" s="437"/>
      <c r="W798" s="437"/>
      <c r="X798" s="437"/>
      <c r="Y798" s="437"/>
      <c r="Z798" s="437">
        <v>387</v>
      </c>
      <c r="AA798" s="437">
        <v>330</v>
      </c>
      <c r="AB798" s="437"/>
      <c r="AC798" s="437">
        <v>17</v>
      </c>
      <c r="AD798" s="437"/>
      <c r="AE798" s="437">
        <v>40</v>
      </c>
      <c r="AF798" s="437">
        <v>387</v>
      </c>
      <c r="AG798" s="437">
        <v>330</v>
      </c>
      <c r="AH798" s="437"/>
      <c r="AI798" s="437">
        <v>17</v>
      </c>
      <c r="AJ798" s="437"/>
      <c r="AK798" s="437">
        <v>40</v>
      </c>
      <c r="AL798" s="438" t="s">
        <v>2862</v>
      </c>
      <c r="AM798" s="429"/>
      <c r="AS798" s="331">
        <f t="shared" si="219"/>
        <v>0</v>
      </c>
      <c r="AT798" s="331">
        <f t="shared" si="220"/>
        <v>330</v>
      </c>
      <c r="AU798" s="331">
        <f t="shared" si="221"/>
        <v>0</v>
      </c>
      <c r="AV798" s="331">
        <f t="shared" si="222"/>
        <v>0</v>
      </c>
      <c r="AW798" s="331">
        <f t="shared" si="223"/>
        <v>0</v>
      </c>
    </row>
    <row r="799" spans="1:49" s="365" customFormat="1" ht="30" hidden="1" customHeight="1" outlineLevel="1">
      <c r="A799" s="435"/>
      <c r="B799" s="436" t="s">
        <v>27</v>
      </c>
      <c r="C799" s="436"/>
      <c r="D799" s="435" t="s">
        <v>1150</v>
      </c>
      <c r="E799" s="435" t="s">
        <v>2027</v>
      </c>
      <c r="F799" s="435" t="s">
        <v>28</v>
      </c>
      <c r="G799" s="435" t="s">
        <v>645</v>
      </c>
      <c r="H799" s="435"/>
      <c r="I799" s="437">
        <f t="shared" si="218"/>
        <v>124</v>
      </c>
      <c r="J799" s="437">
        <v>105</v>
      </c>
      <c r="K799" s="437"/>
      <c r="L799" s="437">
        <v>6</v>
      </c>
      <c r="M799" s="437">
        <v>13</v>
      </c>
      <c r="N799" s="495"/>
      <c r="O799" s="437">
        <f t="shared" ref="O799:O809" si="224">SUM(P799:S799)</f>
        <v>0</v>
      </c>
      <c r="P799" s="437"/>
      <c r="Q799" s="495"/>
      <c r="R799" s="437"/>
      <c r="S799" s="437"/>
      <c r="T799" s="437"/>
      <c r="U799" s="437"/>
      <c r="V799" s="437"/>
      <c r="W799" s="437"/>
      <c r="X799" s="437"/>
      <c r="Y799" s="437"/>
      <c r="Z799" s="437">
        <v>124</v>
      </c>
      <c r="AA799" s="437">
        <v>105</v>
      </c>
      <c r="AB799" s="437"/>
      <c r="AC799" s="437">
        <v>6</v>
      </c>
      <c r="AD799" s="437"/>
      <c r="AE799" s="437">
        <v>13</v>
      </c>
      <c r="AF799" s="437">
        <v>124</v>
      </c>
      <c r="AG799" s="437">
        <v>105</v>
      </c>
      <c r="AH799" s="437"/>
      <c r="AI799" s="437">
        <v>6</v>
      </c>
      <c r="AJ799" s="437"/>
      <c r="AK799" s="437">
        <v>13</v>
      </c>
      <c r="AL799" s="438" t="s">
        <v>2862</v>
      </c>
      <c r="AM799" s="429"/>
      <c r="AS799" s="331">
        <f t="shared" si="219"/>
        <v>0</v>
      </c>
      <c r="AT799" s="331">
        <f t="shared" si="220"/>
        <v>105</v>
      </c>
      <c r="AU799" s="331">
        <f t="shared" si="221"/>
        <v>0</v>
      </c>
      <c r="AV799" s="331">
        <f t="shared" si="222"/>
        <v>0</v>
      </c>
      <c r="AW799" s="331">
        <f t="shared" si="223"/>
        <v>0</v>
      </c>
    </row>
    <row r="800" spans="1:49" s="365" customFormat="1" ht="30" hidden="1" customHeight="1" outlineLevel="1">
      <c r="A800" s="435"/>
      <c r="B800" s="436" t="s">
        <v>29</v>
      </c>
      <c r="C800" s="436"/>
      <c r="D800" s="435" t="s">
        <v>1150</v>
      </c>
      <c r="E800" s="435" t="s">
        <v>2027</v>
      </c>
      <c r="F800" s="435" t="s">
        <v>30</v>
      </c>
      <c r="G800" s="435" t="s">
        <v>645</v>
      </c>
      <c r="H800" s="435"/>
      <c r="I800" s="437">
        <f t="shared" si="218"/>
        <v>124</v>
      </c>
      <c r="J800" s="437">
        <v>105</v>
      </c>
      <c r="K800" s="437"/>
      <c r="L800" s="437">
        <v>6</v>
      </c>
      <c r="M800" s="437">
        <v>13</v>
      </c>
      <c r="N800" s="495"/>
      <c r="O800" s="437">
        <f t="shared" si="224"/>
        <v>0</v>
      </c>
      <c r="P800" s="437"/>
      <c r="Q800" s="495"/>
      <c r="R800" s="437"/>
      <c r="S800" s="437"/>
      <c r="T800" s="437"/>
      <c r="U800" s="437"/>
      <c r="V800" s="437"/>
      <c r="W800" s="437"/>
      <c r="X800" s="437"/>
      <c r="Y800" s="437"/>
      <c r="Z800" s="437">
        <v>124</v>
      </c>
      <c r="AA800" s="437">
        <v>105</v>
      </c>
      <c r="AB800" s="437"/>
      <c r="AC800" s="437">
        <v>6</v>
      </c>
      <c r="AD800" s="437"/>
      <c r="AE800" s="437">
        <v>13</v>
      </c>
      <c r="AF800" s="437">
        <v>124</v>
      </c>
      <c r="AG800" s="437">
        <v>105</v>
      </c>
      <c r="AH800" s="437"/>
      <c r="AI800" s="437">
        <v>6</v>
      </c>
      <c r="AJ800" s="437"/>
      <c r="AK800" s="437">
        <v>13</v>
      </c>
      <c r="AL800" s="438" t="s">
        <v>2862</v>
      </c>
      <c r="AM800" s="429"/>
      <c r="AS800" s="331">
        <f t="shared" si="219"/>
        <v>0</v>
      </c>
      <c r="AT800" s="331">
        <f t="shared" si="220"/>
        <v>105</v>
      </c>
      <c r="AU800" s="331">
        <f t="shared" si="221"/>
        <v>0</v>
      </c>
      <c r="AV800" s="331">
        <f t="shared" si="222"/>
        <v>0</v>
      </c>
      <c r="AW800" s="331">
        <f t="shared" si="223"/>
        <v>0</v>
      </c>
    </row>
    <row r="801" spans="1:49" s="365" customFormat="1" ht="30" hidden="1" customHeight="1" outlineLevel="1">
      <c r="A801" s="435"/>
      <c r="B801" s="436" t="s">
        <v>31</v>
      </c>
      <c r="C801" s="436"/>
      <c r="D801" s="435" t="s">
        <v>1150</v>
      </c>
      <c r="E801" s="435" t="s">
        <v>2027</v>
      </c>
      <c r="F801" s="435" t="s">
        <v>32</v>
      </c>
      <c r="G801" s="435" t="s">
        <v>645</v>
      </c>
      <c r="H801" s="435"/>
      <c r="I801" s="437">
        <f t="shared" si="218"/>
        <v>293</v>
      </c>
      <c r="J801" s="437">
        <f>525-25-250</f>
        <v>250</v>
      </c>
      <c r="K801" s="437"/>
      <c r="L801" s="437">
        <v>13</v>
      </c>
      <c r="M801" s="437">
        <v>30</v>
      </c>
      <c r="N801" s="495"/>
      <c r="O801" s="437">
        <f t="shared" si="224"/>
        <v>0</v>
      </c>
      <c r="P801" s="437"/>
      <c r="Q801" s="495"/>
      <c r="R801" s="437"/>
      <c r="S801" s="437"/>
      <c r="T801" s="437"/>
      <c r="U801" s="437"/>
      <c r="V801" s="437"/>
      <c r="W801" s="437"/>
      <c r="X801" s="437"/>
      <c r="Y801" s="437"/>
      <c r="Z801" s="437">
        <v>293</v>
      </c>
      <c r="AA801" s="437">
        <v>250</v>
      </c>
      <c r="AB801" s="437"/>
      <c r="AC801" s="437">
        <v>13</v>
      </c>
      <c r="AD801" s="437"/>
      <c r="AE801" s="437">
        <v>30</v>
      </c>
      <c r="AF801" s="437">
        <v>293</v>
      </c>
      <c r="AG801" s="437">
        <v>250</v>
      </c>
      <c r="AH801" s="437"/>
      <c r="AI801" s="437">
        <v>13</v>
      </c>
      <c r="AJ801" s="437"/>
      <c r="AK801" s="437">
        <v>30</v>
      </c>
      <c r="AL801" s="438"/>
      <c r="AM801" s="429"/>
      <c r="AS801" s="331">
        <f t="shared" si="219"/>
        <v>0</v>
      </c>
      <c r="AT801" s="331">
        <f t="shared" si="220"/>
        <v>250</v>
      </c>
      <c r="AU801" s="331">
        <f t="shared" si="221"/>
        <v>0</v>
      </c>
      <c r="AV801" s="331">
        <f t="shared" si="222"/>
        <v>0</v>
      </c>
      <c r="AW801" s="331">
        <f t="shared" si="223"/>
        <v>0</v>
      </c>
    </row>
    <row r="802" spans="1:49" s="365" customFormat="1" ht="30" hidden="1" customHeight="1" outlineLevel="1">
      <c r="A802" s="435"/>
      <c r="B802" s="436" t="s">
        <v>33</v>
      </c>
      <c r="C802" s="436"/>
      <c r="D802" s="435" t="s">
        <v>1042</v>
      </c>
      <c r="E802" s="435" t="s">
        <v>1043</v>
      </c>
      <c r="F802" s="435" t="s">
        <v>24</v>
      </c>
      <c r="G802" s="435" t="s">
        <v>645</v>
      </c>
      <c r="H802" s="435"/>
      <c r="I802" s="437">
        <f t="shared" si="218"/>
        <v>884.73684210526312</v>
      </c>
      <c r="J802" s="437">
        <v>790</v>
      </c>
      <c r="K802" s="437"/>
      <c r="L802" s="437">
        <v>54.736842105263158</v>
      </c>
      <c r="M802" s="437">
        <v>40</v>
      </c>
      <c r="N802" s="495"/>
      <c r="O802" s="437">
        <f t="shared" si="224"/>
        <v>0</v>
      </c>
      <c r="P802" s="437"/>
      <c r="Q802" s="495"/>
      <c r="R802" s="437"/>
      <c r="S802" s="437"/>
      <c r="T802" s="437"/>
      <c r="U802" s="437"/>
      <c r="V802" s="437"/>
      <c r="W802" s="437"/>
      <c r="X802" s="437"/>
      <c r="Y802" s="437"/>
      <c r="Z802" s="437">
        <v>884.73684210526312</v>
      </c>
      <c r="AA802" s="437">
        <v>790</v>
      </c>
      <c r="AB802" s="437"/>
      <c r="AC802" s="437">
        <v>54.736842105263158</v>
      </c>
      <c r="AD802" s="437"/>
      <c r="AE802" s="437">
        <v>40</v>
      </c>
      <c r="AF802" s="437">
        <v>884.73684210526312</v>
      </c>
      <c r="AG802" s="437">
        <v>790</v>
      </c>
      <c r="AH802" s="437"/>
      <c r="AI802" s="437">
        <v>54.736842105263158</v>
      </c>
      <c r="AJ802" s="437"/>
      <c r="AK802" s="437">
        <v>40</v>
      </c>
      <c r="AL802" s="438"/>
      <c r="AM802" s="429"/>
      <c r="AS802" s="331">
        <f t="shared" si="219"/>
        <v>0</v>
      </c>
      <c r="AT802" s="331">
        <f t="shared" si="220"/>
        <v>790</v>
      </c>
      <c r="AU802" s="331">
        <f t="shared" si="221"/>
        <v>0</v>
      </c>
      <c r="AV802" s="331">
        <f t="shared" si="222"/>
        <v>0</v>
      </c>
      <c r="AW802" s="331">
        <f t="shared" si="223"/>
        <v>0</v>
      </c>
    </row>
    <row r="803" spans="1:49" s="365" customFormat="1" ht="30" hidden="1" customHeight="1" outlineLevel="1">
      <c r="A803" s="435"/>
      <c r="B803" s="436" t="s">
        <v>34</v>
      </c>
      <c r="C803" s="436"/>
      <c r="D803" s="435" t="s">
        <v>1042</v>
      </c>
      <c r="E803" s="435" t="s">
        <v>2021</v>
      </c>
      <c r="F803" s="435" t="s">
        <v>24</v>
      </c>
      <c r="G803" s="435" t="s">
        <v>645</v>
      </c>
      <c r="H803" s="435"/>
      <c r="I803" s="437">
        <f t="shared" si="218"/>
        <v>868.73684210526312</v>
      </c>
      <c r="J803" s="437">
        <v>789</v>
      </c>
      <c r="K803" s="437"/>
      <c r="L803" s="437">
        <v>54.736842105263158</v>
      </c>
      <c r="M803" s="437">
        <v>25</v>
      </c>
      <c r="N803" s="495"/>
      <c r="O803" s="437">
        <f t="shared" si="224"/>
        <v>0</v>
      </c>
      <c r="P803" s="437"/>
      <c r="Q803" s="495"/>
      <c r="R803" s="437"/>
      <c r="S803" s="437"/>
      <c r="T803" s="437"/>
      <c r="U803" s="437"/>
      <c r="V803" s="437"/>
      <c r="W803" s="437"/>
      <c r="X803" s="437"/>
      <c r="Y803" s="437"/>
      <c r="Z803" s="437">
        <v>868.73684210526312</v>
      </c>
      <c r="AA803" s="437">
        <v>789</v>
      </c>
      <c r="AB803" s="437"/>
      <c r="AC803" s="437">
        <v>54.736842105263158</v>
      </c>
      <c r="AD803" s="437"/>
      <c r="AE803" s="437">
        <v>25</v>
      </c>
      <c r="AF803" s="437">
        <v>868.73684210526312</v>
      </c>
      <c r="AG803" s="437">
        <v>789</v>
      </c>
      <c r="AH803" s="437"/>
      <c r="AI803" s="437">
        <v>54.736842105263158</v>
      </c>
      <c r="AJ803" s="437"/>
      <c r="AK803" s="437">
        <v>25</v>
      </c>
      <c r="AL803" s="438"/>
      <c r="AM803" s="429"/>
      <c r="AS803" s="331">
        <f t="shared" si="219"/>
        <v>0</v>
      </c>
      <c r="AT803" s="331">
        <f t="shared" si="220"/>
        <v>789</v>
      </c>
      <c r="AU803" s="331">
        <f t="shared" si="221"/>
        <v>0</v>
      </c>
      <c r="AV803" s="331">
        <f t="shared" si="222"/>
        <v>0</v>
      </c>
      <c r="AW803" s="331">
        <f t="shared" si="223"/>
        <v>0</v>
      </c>
    </row>
    <row r="804" spans="1:49" s="365" customFormat="1" ht="30" hidden="1" customHeight="1" outlineLevel="1">
      <c r="A804" s="435"/>
      <c r="B804" s="436" t="s">
        <v>35</v>
      </c>
      <c r="C804" s="436"/>
      <c r="D804" s="435" t="s">
        <v>1042</v>
      </c>
      <c r="E804" s="435" t="s">
        <v>2022</v>
      </c>
      <c r="F804" s="435" t="s">
        <v>24</v>
      </c>
      <c r="G804" s="435" t="s">
        <v>645</v>
      </c>
      <c r="H804" s="435"/>
      <c r="I804" s="437">
        <f t="shared" si="218"/>
        <v>940</v>
      </c>
      <c r="J804" s="437">
        <v>790</v>
      </c>
      <c r="K804" s="437"/>
      <c r="L804" s="437">
        <v>50</v>
      </c>
      <c r="M804" s="437">
        <v>100</v>
      </c>
      <c r="N804" s="495"/>
      <c r="O804" s="437">
        <f t="shared" si="224"/>
        <v>0</v>
      </c>
      <c r="P804" s="437"/>
      <c r="Q804" s="495"/>
      <c r="R804" s="437"/>
      <c r="S804" s="437"/>
      <c r="T804" s="437"/>
      <c r="U804" s="437"/>
      <c r="V804" s="437"/>
      <c r="W804" s="437"/>
      <c r="X804" s="437"/>
      <c r="Y804" s="437"/>
      <c r="Z804" s="437">
        <v>940</v>
      </c>
      <c r="AA804" s="437">
        <v>790</v>
      </c>
      <c r="AB804" s="437"/>
      <c r="AC804" s="437">
        <v>50</v>
      </c>
      <c r="AD804" s="437"/>
      <c r="AE804" s="437">
        <v>100</v>
      </c>
      <c r="AF804" s="437">
        <v>940</v>
      </c>
      <c r="AG804" s="437">
        <v>790</v>
      </c>
      <c r="AH804" s="437"/>
      <c r="AI804" s="437">
        <v>50</v>
      </c>
      <c r="AJ804" s="437"/>
      <c r="AK804" s="437">
        <v>100</v>
      </c>
      <c r="AL804" s="438"/>
      <c r="AM804" s="429"/>
      <c r="AS804" s="331">
        <f t="shared" si="219"/>
        <v>0</v>
      </c>
      <c r="AT804" s="331">
        <f t="shared" si="220"/>
        <v>790</v>
      </c>
      <c r="AU804" s="331">
        <f t="shared" si="221"/>
        <v>0</v>
      </c>
      <c r="AV804" s="331">
        <f t="shared" si="222"/>
        <v>0</v>
      </c>
      <c r="AW804" s="331">
        <f t="shared" si="223"/>
        <v>0</v>
      </c>
    </row>
    <row r="805" spans="1:49" s="365" customFormat="1" ht="30" hidden="1" customHeight="1" outlineLevel="1">
      <c r="A805" s="435"/>
      <c r="B805" s="436" t="s">
        <v>36</v>
      </c>
      <c r="C805" s="436"/>
      <c r="D805" s="435" t="s">
        <v>2950</v>
      </c>
      <c r="E805" s="435" t="s">
        <v>2951</v>
      </c>
      <c r="F805" s="435" t="s">
        <v>9</v>
      </c>
      <c r="G805" s="435" t="s">
        <v>645</v>
      </c>
      <c r="H805" s="435"/>
      <c r="I805" s="437">
        <f t="shared" si="218"/>
        <v>973.52941176470586</v>
      </c>
      <c r="J805" s="437">
        <v>790</v>
      </c>
      <c r="K805" s="437"/>
      <c r="L805" s="437">
        <v>61.176470588235297</v>
      </c>
      <c r="M805" s="437">
        <v>122.35294117647059</v>
      </c>
      <c r="N805" s="495"/>
      <c r="O805" s="437">
        <f t="shared" si="224"/>
        <v>0</v>
      </c>
      <c r="P805" s="437"/>
      <c r="Q805" s="495"/>
      <c r="R805" s="437"/>
      <c r="S805" s="437"/>
      <c r="T805" s="437"/>
      <c r="U805" s="437"/>
      <c r="V805" s="437"/>
      <c r="W805" s="437"/>
      <c r="X805" s="437"/>
      <c r="Y805" s="437"/>
      <c r="Z805" s="437">
        <v>973.52941176470586</v>
      </c>
      <c r="AA805" s="437">
        <v>790</v>
      </c>
      <c r="AB805" s="437"/>
      <c r="AC805" s="437">
        <v>61.176470588235297</v>
      </c>
      <c r="AD805" s="437"/>
      <c r="AE805" s="437">
        <v>122.35294117647059</v>
      </c>
      <c r="AF805" s="437">
        <v>973.52941176470586</v>
      </c>
      <c r="AG805" s="437">
        <v>790</v>
      </c>
      <c r="AH805" s="437"/>
      <c r="AI805" s="437">
        <v>61.176470588235297</v>
      </c>
      <c r="AJ805" s="437"/>
      <c r="AK805" s="437">
        <v>122.35294117647059</v>
      </c>
      <c r="AL805" s="438" t="s">
        <v>2862</v>
      </c>
      <c r="AM805" s="429"/>
      <c r="AS805" s="331">
        <f t="shared" si="219"/>
        <v>0</v>
      </c>
      <c r="AT805" s="331">
        <f t="shared" si="220"/>
        <v>790</v>
      </c>
      <c r="AU805" s="331">
        <f t="shared" si="221"/>
        <v>0</v>
      </c>
      <c r="AV805" s="331">
        <f t="shared" si="222"/>
        <v>0</v>
      </c>
      <c r="AW805" s="331">
        <f t="shared" si="223"/>
        <v>0</v>
      </c>
    </row>
    <row r="806" spans="1:49" s="365" customFormat="1" ht="30" hidden="1" customHeight="1" outlineLevel="1">
      <c r="A806" s="435"/>
      <c r="B806" s="436" t="s">
        <v>37</v>
      </c>
      <c r="C806" s="436"/>
      <c r="D806" s="435" t="s">
        <v>1083</v>
      </c>
      <c r="E806" s="435" t="s">
        <v>1083</v>
      </c>
      <c r="F806" s="435" t="s">
        <v>38</v>
      </c>
      <c r="G806" s="435" t="s">
        <v>645</v>
      </c>
      <c r="H806" s="435"/>
      <c r="I806" s="437">
        <f t="shared" si="218"/>
        <v>166</v>
      </c>
      <c r="J806" s="437">
        <v>142</v>
      </c>
      <c r="K806" s="437"/>
      <c r="L806" s="437">
        <v>7</v>
      </c>
      <c r="M806" s="437">
        <v>17</v>
      </c>
      <c r="N806" s="495"/>
      <c r="O806" s="437">
        <f t="shared" si="224"/>
        <v>0</v>
      </c>
      <c r="P806" s="437"/>
      <c r="Q806" s="495"/>
      <c r="R806" s="437"/>
      <c r="S806" s="437"/>
      <c r="T806" s="437"/>
      <c r="U806" s="437"/>
      <c r="V806" s="437"/>
      <c r="W806" s="437"/>
      <c r="X806" s="437"/>
      <c r="Y806" s="437"/>
      <c r="Z806" s="437">
        <v>166</v>
      </c>
      <c r="AA806" s="437">
        <v>142</v>
      </c>
      <c r="AB806" s="437"/>
      <c r="AC806" s="437">
        <v>7</v>
      </c>
      <c r="AD806" s="437"/>
      <c r="AE806" s="437">
        <v>17</v>
      </c>
      <c r="AF806" s="437">
        <v>166</v>
      </c>
      <c r="AG806" s="437">
        <v>142</v>
      </c>
      <c r="AH806" s="437"/>
      <c r="AI806" s="437">
        <v>7</v>
      </c>
      <c r="AJ806" s="437"/>
      <c r="AK806" s="437">
        <v>17</v>
      </c>
      <c r="AL806" s="438" t="s">
        <v>2862</v>
      </c>
      <c r="AM806" s="429"/>
      <c r="AS806" s="331">
        <f t="shared" si="219"/>
        <v>0</v>
      </c>
      <c r="AT806" s="331">
        <f t="shared" si="220"/>
        <v>142</v>
      </c>
      <c r="AU806" s="331">
        <f t="shared" si="221"/>
        <v>0</v>
      </c>
      <c r="AV806" s="331">
        <f t="shared" si="222"/>
        <v>0</v>
      </c>
      <c r="AW806" s="331">
        <f t="shared" si="223"/>
        <v>0</v>
      </c>
    </row>
    <row r="807" spans="1:49" s="365" customFormat="1" ht="30" hidden="1" customHeight="1" outlineLevel="1">
      <c r="A807" s="435"/>
      <c r="B807" s="436" t="s">
        <v>39</v>
      </c>
      <c r="C807" s="436"/>
      <c r="D807" s="435" t="s">
        <v>1083</v>
      </c>
      <c r="E807" s="435" t="s">
        <v>1083</v>
      </c>
      <c r="F807" s="435" t="s">
        <v>38</v>
      </c>
      <c r="G807" s="435" t="s">
        <v>645</v>
      </c>
      <c r="H807" s="435"/>
      <c r="I807" s="437">
        <f t="shared" si="218"/>
        <v>167</v>
      </c>
      <c r="J807" s="437">
        <v>143</v>
      </c>
      <c r="K807" s="437"/>
      <c r="L807" s="437">
        <v>7</v>
      </c>
      <c r="M807" s="437">
        <v>17</v>
      </c>
      <c r="N807" s="495"/>
      <c r="O807" s="437">
        <f t="shared" si="224"/>
        <v>0</v>
      </c>
      <c r="P807" s="437"/>
      <c r="Q807" s="495"/>
      <c r="R807" s="437"/>
      <c r="S807" s="437"/>
      <c r="T807" s="437"/>
      <c r="U807" s="437"/>
      <c r="V807" s="437"/>
      <c r="W807" s="437"/>
      <c r="X807" s="437"/>
      <c r="Y807" s="437"/>
      <c r="Z807" s="437">
        <v>167</v>
      </c>
      <c r="AA807" s="437">
        <v>143</v>
      </c>
      <c r="AB807" s="437"/>
      <c r="AC807" s="437">
        <v>7</v>
      </c>
      <c r="AD807" s="437"/>
      <c r="AE807" s="437">
        <v>17</v>
      </c>
      <c r="AF807" s="437">
        <v>167</v>
      </c>
      <c r="AG807" s="437">
        <v>143</v>
      </c>
      <c r="AH807" s="437"/>
      <c r="AI807" s="437">
        <v>7</v>
      </c>
      <c r="AJ807" s="437"/>
      <c r="AK807" s="437">
        <v>17</v>
      </c>
      <c r="AL807" s="438" t="s">
        <v>2862</v>
      </c>
      <c r="AM807" s="429"/>
      <c r="AS807" s="331">
        <f t="shared" si="219"/>
        <v>0</v>
      </c>
      <c r="AT807" s="331">
        <f t="shared" si="220"/>
        <v>143</v>
      </c>
      <c r="AU807" s="331">
        <f t="shared" si="221"/>
        <v>0</v>
      </c>
      <c r="AV807" s="331">
        <f t="shared" si="222"/>
        <v>0</v>
      </c>
      <c r="AW807" s="331">
        <f t="shared" si="223"/>
        <v>0</v>
      </c>
    </row>
    <row r="808" spans="1:49" s="365" customFormat="1" ht="30" hidden="1" customHeight="1" outlineLevel="1">
      <c r="A808" s="435"/>
      <c r="B808" s="436" t="s">
        <v>40</v>
      </c>
      <c r="C808" s="436"/>
      <c r="D808" s="435" t="s">
        <v>1083</v>
      </c>
      <c r="E808" s="435" t="s">
        <v>1083</v>
      </c>
      <c r="F808" s="435" t="s">
        <v>41</v>
      </c>
      <c r="G808" s="435" t="s">
        <v>645</v>
      </c>
      <c r="H808" s="435"/>
      <c r="I808" s="437">
        <f t="shared" si="218"/>
        <v>166</v>
      </c>
      <c r="J808" s="437">
        <v>142</v>
      </c>
      <c r="K808" s="437"/>
      <c r="L808" s="437">
        <v>7</v>
      </c>
      <c r="M808" s="437">
        <v>17</v>
      </c>
      <c r="N808" s="495"/>
      <c r="O808" s="437">
        <f t="shared" si="224"/>
        <v>0</v>
      </c>
      <c r="P808" s="437"/>
      <c r="Q808" s="495"/>
      <c r="R808" s="437"/>
      <c r="S808" s="437"/>
      <c r="T808" s="437"/>
      <c r="U808" s="437"/>
      <c r="V808" s="437"/>
      <c r="W808" s="437"/>
      <c r="X808" s="437"/>
      <c r="Y808" s="437"/>
      <c r="Z808" s="437">
        <v>166</v>
      </c>
      <c r="AA808" s="437">
        <v>142</v>
      </c>
      <c r="AB808" s="437"/>
      <c r="AC808" s="437">
        <v>7</v>
      </c>
      <c r="AD808" s="437"/>
      <c r="AE808" s="437">
        <v>17</v>
      </c>
      <c r="AF808" s="437">
        <v>166</v>
      </c>
      <c r="AG808" s="437">
        <v>142</v>
      </c>
      <c r="AH808" s="437"/>
      <c r="AI808" s="437">
        <v>7</v>
      </c>
      <c r="AJ808" s="437"/>
      <c r="AK808" s="437">
        <v>17</v>
      </c>
      <c r="AL808" s="438" t="s">
        <v>2862</v>
      </c>
      <c r="AM808" s="429"/>
      <c r="AS808" s="331">
        <f t="shared" si="219"/>
        <v>0</v>
      </c>
      <c r="AT808" s="331">
        <f t="shared" si="220"/>
        <v>142</v>
      </c>
      <c r="AU808" s="331">
        <f t="shared" si="221"/>
        <v>0</v>
      </c>
      <c r="AV808" s="331">
        <f t="shared" si="222"/>
        <v>0</v>
      </c>
      <c r="AW808" s="331">
        <f t="shared" si="223"/>
        <v>0</v>
      </c>
    </row>
    <row r="809" spans="1:49" s="365" customFormat="1" ht="30" hidden="1" customHeight="1" outlineLevel="1">
      <c r="A809" s="435"/>
      <c r="B809" s="436" t="s">
        <v>42</v>
      </c>
      <c r="C809" s="436"/>
      <c r="D809" s="435" t="s">
        <v>19</v>
      </c>
      <c r="E809" s="435" t="s">
        <v>19</v>
      </c>
      <c r="F809" s="435" t="s">
        <v>20</v>
      </c>
      <c r="G809" s="435" t="s">
        <v>645</v>
      </c>
      <c r="H809" s="435"/>
      <c r="I809" s="437">
        <f t="shared" si="218"/>
        <v>166</v>
      </c>
      <c r="J809" s="437">
        <v>142</v>
      </c>
      <c r="K809" s="437"/>
      <c r="L809" s="437">
        <v>7</v>
      </c>
      <c r="M809" s="437">
        <v>17</v>
      </c>
      <c r="N809" s="495"/>
      <c r="O809" s="437">
        <f t="shared" si="224"/>
        <v>0</v>
      </c>
      <c r="P809" s="437"/>
      <c r="Q809" s="495"/>
      <c r="R809" s="437"/>
      <c r="S809" s="437"/>
      <c r="T809" s="437"/>
      <c r="U809" s="437"/>
      <c r="V809" s="437"/>
      <c r="W809" s="437"/>
      <c r="X809" s="437"/>
      <c r="Y809" s="437"/>
      <c r="Z809" s="437">
        <v>166</v>
      </c>
      <c r="AA809" s="437">
        <v>142</v>
      </c>
      <c r="AB809" s="437"/>
      <c r="AC809" s="437">
        <v>7</v>
      </c>
      <c r="AD809" s="437"/>
      <c r="AE809" s="437">
        <v>17</v>
      </c>
      <c r="AF809" s="437">
        <v>166</v>
      </c>
      <c r="AG809" s="437">
        <v>142</v>
      </c>
      <c r="AH809" s="437"/>
      <c r="AI809" s="437">
        <v>7</v>
      </c>
      <c r="AJ809" s="437"/>
      <c r="AK809" s="437">
        <v>17</v>
      </c>
      <c r="AL809" s="438" t="s">
        <v>2862</v>
      </c>
      <c r="AM809" s="429"/>
      <c r="AS809" s="331">
        <f t="shared" si="219"/>
        <v>0</v>
      </c>
      <c r="AT809" s="331">
        <f t="shared" si="220"/>
        <v>142</v>
      </c>
      <c r="AU809" s="331">
        <f t="shared" si="221"/>
        <v>0</v>
      </c>
      <c r="AV809" s="331">
        <f t="shared" si="222"/>
        <v>0</v>
      </c>
      <c r="AW809" s="331">
        <f t="shared" si="223"/>
        <v>0</v>
      </c>
    </row>
    <row r="810" spans="1:49" s="365" customFormat="1" ht="30" customHeight="1" collapsed="1">
      <c r="A810" s="425" t="s">
        <v>2029</v>
      </c>
      <c r="B810" s="426" t="s">
        <v>1910</v>
      </c>
      <c r="C810" s="426"/>
      <c r="D810" s="425"/>
      <c r="E810" s="425"/>
      <c r="F810" s="425"/>
      <c r="G810" s="425"/>
      <c r="H810" s="425"/>
      <c r="I810" s="427">
        <f t="shared" ref="I810:M811" si="225">I811</f>
        <v>59435.752783000004</v>
      </c>
      <c r="J810" s="427">
        <f t="shared" si="225"/>
        <v>52847.421000000002</v>
      </c>
      <c r="K810" s="509">
        <f t="shared" si="225"/>
        <v>0</v>
      </c>
      <c r="L810" s="427">
        <f t="shared" si="225"/>
        <v>3186</v>
      </c>
      <c r="M810" s="427">
        <f t="shared" si="225"/>
        <v>3402.775783</v>
      </c>
      <c r="N810" s="495"/>
      <c r="O810" s="427">
        <f>O811</f>
        <v>46002</v>
      </c>
      <c r="P810" s="427">
        <f>P811</f>
        <v>41882</v>
      </c>
      <c r="Q810" s="495"/>
      <c r="R810" s="427">
        <f t="shared" ref="R810:AA811" si="226">R811</f>
        <v>1892</v>
      </c>
      <c r="S810" s="427">
        <f t="shared" si="226"/>
        <v>2228</v>
      </c>
      <c r="T810" s="427">
        <f t="shared" si="226"/>
        <v>0</v>
      </c>
      <c r="U810" s="427">
        <f t="shared" si="226"/>
        <v>0</v>
      </c>
      <c r="V810" s="427">
        <f t="shared" si="226"/>
        <v>0</v>
      </c>
      <c r="W810" s="509">
        <f t="shared" si="226"/>
        <v>0</v>
      </c>
      <c r="X810" s="509">
        <f t="shared" si="226"/>
        <v>0</v>
      </c>
      <c r="Y810" s="509">
        <f t="shared" si="226"/>
        <v>0</v>
      </c>
      <c r="Z810" s="427">
        <f t="shared" si="226"/>
        <v>57182.700783</v>
      </c>
      <c r="AA810" s="427">
        <f t="shared" si="226"/>
        <v>50684</v>
      </c>
      <c r="AB810" s="427">
        <f t="shared" ref="AB810:AK811" si="227">AB811</f>
        <v>0</v>
      </c>
      <c r="AC810" s="427">
        <f t="shared" si="227"/>
        <v>3182</v>
      </c>
      <c r="AD810" s="427">
        <f t="shared" si="227"/>
        <v>0</v>
      </c>
      <c r="AE810" s="427">
        <f t="shared" si="227"/>
        <v>3316.7007829999998</v>
      </c>
      <c r="AF810" s="427">
        <f t="shared" si="227"/>
        <v>57182.700783</v>
      </c>
      <c r="AG810" s="427">
        <f t="shared" si="227"/>
        <v>50684</v>
      </c>
      <c r="AH810" s="392">
        <f t="shared" si="227"/>
        <v>0</v>
      </c>
      <c r="AI810" s="427">
        <f t="shared" si="227"/>
        <v>3182</v>
      </c>
      <c r="AJ810" s="427">
        <f t="shared" si="227"/>
        <v>0</v>
      </c>
      <c r="AK810" s="427">
        <f t="shared" si="227"/>
        <v>3316.7007829999998</v>
      </c>
      <c r="AL810" s="428"/>
      <c r="AM810" s="429"/>
      <c r="AS810" s="331">
        <f t="shared" si="219"/>
        <v>2253.0520000000033</v>
      </c>
      <c r="AT810" s="331">
        <f t="shared" si="220"/>
        <v>50684</v>
      </c>
      <c r="AU810" s="331">
        <f t="shared" si="221"/>
        <v>0</v>
      </c>
      <c r="AV810" s="331">
        <f t="shared" si="222"/>
        <v>2163.4210000000021</v>
      </c>
      <c r="AW810" s="331">
        <f t="shared" si="223"/>
        <v>2253.0520000000033</v>
      </c>
    </row>
    <row r="811" spans="1:49" s="365" customFormat="1" ht="30" hidden="1" customHeight="1" outlineLevel="1">
      <c r="A811" s="430" t="s">
        <v>1909</v>
      </c>
      <c r="B811" s="431" t="s">
        <v>2361</v>
      </c>
      <c r="C811" s="431"/>
      <c r="D811" s="430"/>
      <c r="E811" s="430"/>
      <c r="F811" s="430"/>
      <c r="G811" s="430"/>
      <c r="H811" s="430"/>
      <c r="I811" s="432">
        <f t="shared" si="225"/>
        <v>59435.752783000004</v>
      </c>
      <c r="J811" s="432">
        <f t="shared" si="225"/>
        <v>52847.421000000002</v>
      </c>
      <c r="K811" s="432">
        <f t="shared" si="225"/>
        <v>0</v>
      </c>
      <c r="L811" s="432">
        <f t="shared" si="225"/>
        <v>3186</v>
      </c>
      <c r="M811" s="432">
        <f t="shared" si="225"/>
        <v>3402.775783</v>
      </c>
      <c r="N811" s="495"/>
      <c r="O811" s="432">
        <f>O812</f>
        <v>46002</v>
      </c>
      <c r="P811" s="432">
        <f>P812</f>
        <v>41882</v>
      </c>
      <c r="Q811" s="495"/>
      <c r="R811" s="432">
        <f t="shared" si="226"/>
        <v>1892</v>
      </c>
      <c r="S811" s="432">
        <f t="shared" si="226"/>
        <v>2228</v>
      </c>
      <c r="T811" s="432">
        <f t="shared" si="226"/>
        <v>0</v>
      </c>
      <c r="U811" s="432">
        <f t="shared" si="226"/>
        <v>0</v>
      </c>
      <c r="V811" s="432">
        <f t="shared" si="226"/>
        <v>0</v>
      </c>
      <c r="W811" s="432">
        <f t="shared" si="226"/>
        <v>0</v>
      </c>
      <c r="X811" s="432">
        <f t="shared" si="226"/>
        <v>0</v>
      </c>
      <c r="Y811" s="432">
        <f t="shared" si="226"/>
        <v>0</v>
      </c>
      <c r="Z811" s="432">
        <f t="shared" si="226"/>
        <v>57182.700783</v>
      </c>
      <c r="AA811" s="432">
        <f t="shared" si="226"/>
        <v>50684</v>
      </c>
      <c r="AB811" s="432">
        <f t="shared" si="227"/>
        <v>0</v>
      </c>
      <c r="AC811" s="432">
        <f t="shared" si="227"/>
        <v>3182</v>
      </c>
      <c r="AD811" s="432">
        <f t="shared" si="227"/>
        <v>0</v>
      </c>
      <c r="AE811" s="432">
        <f t="shared" si="227"/>
        <v>3316.7007829999998</v>
      </c>
      <c r="AF811" s="432">
        <f t="shared" si="227"/>
        <v>57182.700783</v>
      </c>
      <c r="AG811" s="432">
        <f t="shared" si="227"/>
        <v>50684</v>
      </c>
      <c r="AH811" s="432">
        <f t="shared" si="227"/>
        <v>0</v>
      </c>
      <c r="AI811" s="432">
        <f t="shared" si="227"/>
        <v>3182</v>
      </c>
      <c r="AJ811" s="432">
        <f t="shared" si="227"/>
        <v>0</v>
      </c>
      <c r="AK811" s="432">
        <f t="shared" si="227"/>
        <v>3316.7007829999998</v>
      </c>
      <c r="AL811" s="433"/>
      <c r="AM811" s="429"/>
      <c r="AS811" s="331">
        <f t="shared" si="219"/>
        <v>2253.0520000000033</v>
      </c>
      <c r="AT811" s="331">
        <f t="shared" si="220"/>
        <v>50684</v>
      </c>
      <c r="AU811" s="331">
        <f t="shared" si="221"/>
        <v>0</v>
      </c>
      <c r="AV811" s="331">
        <f t="shared" si="222"/>
        <v>2163.4210000000021</v>
      </c>
      <c r="AW811" s="331">
        <f t="shared" si="223"/>
        <v>2253.0520000000033</v>
      </c>
    </row>
    <row r="812" spans="1:49" s="365" customFormat="1" ht="30" hidden="1" customHeight="1" outlineLevel="1">
      <c r="A812" s="430"/>
      <c r="B812" s="431" t="s">
        <v>1493</v>
      </c>
      <c r="C812" s="431"/>
      <c r="D812" s="430"/>
      <c r="E812" s="430"/>
      <c r="F812" s="430"/>
      <c r="G812" s="430"/>
      <c r="H812" s="430"/>
      <c r="I812" s="432">
        <f>SUM(I813:I894)</f>
        <v>59435.752783000004</v>
      </c>
      <c r="J812" s="432">
        <f>SUM(J813:J894)</f>
        <v>52847.421000000002</v>
      </c>
      <c r="K812" s="432">
        <f>SUM(K813:K894)</f>
        <v>0</v>
      </c>
      <c r="L812" s="432">
        <f>SUM(L813:L894)</f>
        <v>3186</v>
      </c>
      <c r="M812" s="432">
        <f>SUM(M813:M894)</f>
        <v>3402.775783</v>
      </c>
      <c r="N812" s="495"/>
      <c r="O812" s="432">
        <f>SUM(O813:O894)</f>
        <v>46002</v>
      </c>
      <c r="P812" s="432">
        <f>SUM(P813:P894)</f>
        <v>41882</v>
      </c>
      <c r="Q812" s="495"/>
      <c r="R812" s="432">
        <f t="shared" ref="R812:AK812" si="228">SUM(R813:R894)</f>
        <v>1892</v>
      </c>
      <c r="S812" s="432">
        <f t="shared" si="228"/>
        <v>2228</v>
      </c>
      <c r="T812" s="432">
        <f t="shared" si="228"/>
        <v>0</v>
      </c>
      <c r="U812" s="432">
        <f t="shared" si="228"/>
        <v>0</v>
      </c>
      <c r="V812" s="432">
        <f t="shared" si="228"/>
        <v>0</v>
      </c>
      <c r="W812" s="432">
        <f t="shared" si="228"/>
        <v>0</v>
      </c>
      <c r="X812" s="432">
        <f t="shared" si="228"/>
        <v>0</v>
      </c>
      <c r="Y812" s="432">
        <f t="shared" si="228"/>
        <v>0</v>
      </c>
      <c r="Z812" s="432">
        <f t="shared" si="228"/>
        <v>57182.700783</v>
      </c>
      <c r="AA812" s="432">
        <f t="shared" si="228"/>
        <v>50684</v>
      </c>
      <c r="AB812" s="432">
        <f t="shared" si="228"/>
        <v>0</v>
      </c>
      <c r="AC812" s="432">
        <f t="shared" si="228"/>
        <v>3182</v>
      </c>
      <c r="AD812" s="432">
        <f t="shared" si="228"/>
        <v>0</v>
      </c>
      <c r="AE812" s="432">
        <f t="shared" si="228"/>
        <v>3316.7007829999998</v>
      </c>
      <c r="AF812" s="432">
        <f t="shared" si="228"/>
        <v>57182.700783</v>
      </c>
      <c r="AG812" s="432">
        <f t="shared" si="228"/>
        <v>50684</v>
      </c>
      <c r="AH812" s="432">
        <f t="shared" si="228"/>
        <v>0</v>
      </c>
      <c r="AI812" s="432">
        <f t="shared" si="228"/>
        <v>3182</v>
      </c>
      <c r="AJ812" s="432">
        <f t="shared" si="228"/>
        <v>0</v>
      </c>
      <c r="AK812" s="432">
        <f t="shared" si="228"/>
        <v>3316.7007829999998</v>
      </c>
      <c r="AL812" s="433"/>
      <c r="AM812" s="429"/>
      <c r="AS812" s="331">
        <f t="shared" si="219"/>
        <v>2253.0520000000033</v>
      </c>
      <c r="AT812" s="331">
        <f t="shared" si="220"/>
        <v>50684</v>
      </c>
      <c r="AU812" s="331">
        <f t="shared" si="221"/>
        <v>0</v>
      </c>
      <c r="AV812" s="331">
        <f t="shared" si="222"/>
        <v>2163.4210000000021</v>
      </c>
      <c r="AW812" s="331">
        <f t="shared" si="223"/>
        <v>2253.0520000000033</v>
      </c>
    </row>
    <row r="813" spans="1:49" s="365" customFormat="1" ht="30" hidden="1" customHeight="1" outlineLevel="1">
      <c r="A813" s="435"/>
      <c r="B813" s="436" t="s">
        <v>43</v>
      </c>
      <c r="C813" s="436">
        <v>7602535</v>
      </c>
      <c r="D813" s="435" t="s">
        <v>44</v>
      </c>
      <c r="E813" s="435" t="s">
        <v>2204</v>
      </c>
      <c r="F813" s="435" t="s">
        <v>45</v>
      </c>
      <c r="G813" s="435" t="s">
        <v>2378</v>
      </c>
      <c r="H813" s="435" t="s">
        <v>46</v>
      </c>
      <c r="I813" s="437">
        <v>1500</v>
      </c>
      <c r="J813" s="437">
        <v>1477</v>
      </c>
      <c r="K813" s="437"/>
      <c r="L813" s="437"/>
      <c r="M813" s="437">
        <v>23</v>
      </c>
      <c r="N813" s="495"/>
      <c r="O813" s="437">
        <f t="shared" ref="O813:O844" si="229">SUM(P813:S813)</f>
        <v>1500</v>
      </c>
      <c r="P813" s="437">
        <v>1477</v>
      </c>
      <c r="Q813" s="495"/>
      <c r="R813" s="437"/>
      <c r="S813" s="437">
        <v>23</v>
      </c>
      <c r="T813" s="437"/>
      <c r="U813" s="437"/>
      <c r="V813" s="437"/>
      <c r="W813" s="437"/>
      <c r="X813" s="437"/>
      <c r="Y813" s="437"/>
      <c r="Z813" s="437">
        <v>787</v>
      </c>
      <c r="AA813" s="437">
        <v>764</v>
      </c>
      <c r="AB813" s="437"/>
      <c r="AC813" s="437"/>
      <c r="AD813" s="437"/>
      <c r="AE813" s="437">
        <v>23</v>
      </c>
      <c r="AF813" s="437">
        <v>787</v>
      </c>
      <c r="AG813" s="437">
        <v>764</v>
      </c>
      <c r="AH813" s="437"/>
      <c r="AI813" s="437"/>
      <c r="AJ813" s="437"/>
      <c r="AK813" s="437">
        <v>23</v>
      </c>
      <c r="AL813" s="438"/>
      <c r="AM813" s="429"/>
      <c r="AS813" s="331">
        <f t="shared" si="219"/>
        <v>713</v>
      </c>
      <c r="AT813" s="331">
        <f t="shared" si="220"/>
        <v>764</v>
      </c>
      <c r="AU813" s="331">
        <f t="shared" si="221"/>
        <v>0</v>
      </c>
      <c r="AV813" s="331">
        <f t="shared" si="222"/>
        <v>713</v>
      </c>
      <c r="AW813" s="331">
        <f t="shared" si="223"/>
        <v>713</v>
      </c>
    </row>
    <row r="814" spans="1:49" s="365" customFormat="1" ht="30" hidden="1" customHeight="1" outlineLevel="1">
      <c r="A814" s="435"/>
      <c r="B814" s="436" t="s">
        <v>47</v>
      </c>
      <c r="C814" s="436">
        <v>7603120</v>
      </c>
      <c r="D814" s="435" t="s">
        <v>2874</v>
      </c>
      <c r="E814" s="435" t="s">
        <v>48</v>
      </c>
      <c r="F814" s="435" t="s">
        <v>49</v>
      </c>
      <c r="G814" s="435" t="s">
        <v>2378</v>
      </c>
      <c r="H814" s="435" t="s">
        <v>50</v>
      </c>
      <c r="I814" s="437">
        <v>500</v>
      </c>
      <c r="J814" s="437">
        <v>437.721</v>
      </c>
      <c r="K814" s="437"/>
      <c r="L814" s="437"/>
      <c r="M814" s="437">
        <v>62.278999999999996</v>
      </c>
      <c r="N814" s="495"/>
      <c r="O814" s="437">
        <f t="shared" si="229"/>
        <v>500</v>
      </c>
      <c r="P814" s="437">
        <v>459</v>
      </c>
      <c r="Q814" s="495"/>
      <c r="R814" s="437"/>
      <c r="S814" s="437">
        <v>41</v>
      </c>
      <c r="T814" s="437"/>
      <c r="U814" s="437"/>
      <c r="V814" s="437"/>
      <c r="W814" s="437"/>
      <c r="X814" s="437"/>
      <c r="Y814" s="437"/>
      <c r="Z814" s="437">
        <v>521.279</v>
      </c>
      <c r="AA814" s="437">
        <v>459</v>
      </c>
      <c r="AB814" s="437"/>
      <c r="AC814" s="437"/>
      <c r="AD814" s="437"/>
      <c r="AE814" s="437">
        <v>62.278999999999996</v>
      </c>
      <c r="AF814" s="437">
        <v>521.279</v>
      </c>
      <c r="AG814" s="437">
        <v>459</v>
      </c>
      <c r="AH814" s="437"/>
      <c r="AI814" s="437"/>
      <c r="AJ814" s="437"/>
      <c r="AK814" s="437">
        <v>62.278999999999996</v>
      </c>
      <c r="AL814" s="438" t="s">
        <v>2862</v>
      </c>
      <c r="AM814" s="429"/>
      <c r="AS814" s="331">
        <f t="shared" si="219"/>
        <v>-21.278999999999996</v>
      </c>
      <c r="AT814" s="331">
        <f t="shared" si="220"/>
        <v>459</v>
      </c>
      <c r="AU814" s="331">
        <f t="shared" si="221"/>
        <v>0</v>
      </c>
      <c r="AV814" s="331">
        <f t="shared" si="222"/>
        <v>-21.278999999999996</v>
      </c>
      <c r="AW814" s="331">
        <f t="shared" si="223"/>
        <v>-21.278999999999996</v>
      </c>
    </row>
    <row r="815" spans="1:49" s="365" customFormat="1" ht="30" hidden="1" customHeight="1" outlineLevel="1">
      <c r="A815" s="435"/>
      <c r="B815" s="436" t="s">
        <v>51</v>
      </c>
      <c r="C815" s="436">
        <v>7603122</v>
      </c>
      <c r="D815" s="435" t="s">
        <v>2874</v>
      </c>
      <c r="E815" s="435" t="s">
        <v>2821</v>
      </c>
      <c r="F815" s="435" t="s">
        <v>52</v>
      </c>
      <c r="G815" s="435" t="s">
        <v>2378</v>
      </c>
      <c r="H815" s="435" t="s">
        <v>53</v>
      </c>
      <c r="I815" s="437">
        <v>934.55600000000004</v>
      </c>
      <c r="J815" s="437">
        <v>918</v>
      </c>
      <c r="K815" s="437"/>
      <c r="L815" s="437"/>
      <c r="M815" s="437">
        <v>17</v>
      </c>
      <c r="N815" s="495"/>
      <c r="O815" s="437">
        <f t="shared" si="229"/>
        <v>1150</v>
      </c>
      <c r="P815" s="437">
        <v>1133</v>
      </c>
      <c r="Q815" s="495"/>
      <c r="R815" s="437"/>
      <c r="S815" s="437">
        <v>17</v>
      </c>
      <c r="T815" s="437"/>
      <c r="U815" s="437"/>
      <c r="V815" s="437"/>
      <c r="W815" s="437"/>
      <c r="X815" s="437"/>
      <c r="Y815" s="437"/>
      <c r="Z815" s="437">
        <v>935</v>
      </c>
      <c r="AA815" s="437">
        <v>918</v>
      </c>
      <c r="AB815" s="437"/>
      <c r="AC815" s="437"/>
      <c r="AD815" s="437"/>
      <c r="AE815" s="437">
        <v>17</v>
      </c>
      <c r="AF815" s="437">
        <v>935</v>
      </c>
      <c r="AG815" s="437">
        <f>918</f>
        <v>918</v>
      </c>
      <c r="AH815" s="437"/>
      <c r="AI815" s="437"/>
      <c r="AJ815" s="437"/>
      <c r="AK815" s="437">
        <v>17</v>
      </c>
      <c r="AL815" s="438"/>
      <c r="AM815" s="429"/>
      <c r="AS815" s="331">
        <f t="shared" si="219"/>
        <v>-0.44399999999995998</v>
      </c>
      <c r="AT815" s="331">
        <f t="shared" si="220"/>
        <v>918</v>
      </c>
      <c r="AU815" s="331">
        <f t="shared" si="221"/>
        <v>0</v>
      </c>
      <c r="AV815" s="331">
        <f t="shared" si="222"/>
        <v>0</v>
      </c>
      <c r="AW815" s="331">
        <f t="shared" si="223"/>
        <v>-0.44399999999995998</v>
      </c>
    </row>
    <row r="816" spans="1:49" s="365" customFormat="1" ht="30" hidden="1" customHeight="1" outlineLevel="1">
      <c r="A816" s="435"/>
      <c r="B816" s="436" t="s">
        <v>54</v>
      </c>
      <c r="C816" s="436">
        <v>7599000</v>
      </c>
      <c r="D816" s="435" t="s">
        <v>2910</v>
      </c>
      <c r="E816" s="435" t="s">
        <v>2779</v>
      </c>
      <c r="F816" s="435" t="s">
        <v>55</v>
      </c>
      <c r="G816" s="435" t="s">
        <v>2378</v>
      </c>
      <c r="H816" s="435" t="s">
        <v>56</v>
      </c>
      <c r="I816" s="437">
        <v>384.86099999999999</v>
      </c>
      <c r="J816" s="437">
        <v>336</v>
      </c>
      <c r="K816" s="437"/>
      <c r="L816" s="437"/>
      <c r="M816" s="437">
        <v>48.86099999999999</v>
      </c>
      <c r="N816" s="495"/>
      <c r="O816" s="437">
        <f t="shared" si="229"/>
        <v>400</v>
      </c>
      <c r="P816" s="437">
        <v>336</v>
      </c>
      <c r="Q816" s="495"/>
      <c r="R816" s="437"/>
      <c r="S816" s="437">
        <v>64</v>
      </c>
      <c r="T816" s="437"/>
      <c r="U816" s="437"/>
      <c r="V816" s="437"/>
      <c r="W816" s="437"/>
      <c r="X816" s="437"/>
      <c r="Y816" s="437"/>
      <c r="Z816" s="437">
        <v>384.86099999999999</v>
      </c>
      <c r="AA816" s="437">
        <v>336</v>
      </c>
      <c r="AB816" s="437"/>
      <c r="AC816" s="437"/>
      <c r="AD816" s="437"/>
      <c r="AE816" s="437">
        <v>48.86099999999999</v>
      </c>
      <c r="AF816" s="437">
        <v>384.86099999999999</v>
      </c>
      <c r="AG816" s="437">
        <v>336</v>
      </c>
      <c r="AH816" s="437"/>
      <c r="AI816" s="437"/>
      <c r="AJ816" s="437"/>
      <c r="AK816" s="437">
        <v>48.86099999999999</v>
      </c>
      <c r="AL816" s="438" t="s">
        <v>2862</v>
      </c>
      <c r="AM816" s="429"/>
      <c r="AS816" s="331">
        <f t="shared" si="219"/>
        <v>0</v>
      </c>
      <c r="AT816" s="331">
        <f t="shared" si="220"/>
        <v>336</v>
      </c>
      <c r="AU816" s="331">
        <f t="shared" si="221"/>
        <v>0</v>
      </c>
      <c r="AV816" s="331">
        <f t="shared" si="222"/>
        <v>0</v>
      </c>
      <c r="AW816" s="331">
        <f t="shared" si="223"/>
        <v>0</v>
      </c>
    </row>
    <row r="817" spans="1:49" s="365" customFormat="1" ht="30" hidden="1" customHeight="1" outlineLevel="1">
      <c r="A817" s="435"/>
      <c r="B817" s="436" t="s">
        <v>57</v>
      </c>
      <c r="C817" s="436">
        <v>7598999</v>
      </c>
      <c r="D817" s="435" t="s">
        <v>2910</v>
      </c>
      <c r="E817" s="435" t="s">
        <v>2779</v>
      </c>
      <c r="F817" s="435" t="s">
        <v>58</v>
      </c>
      <c r="G817" s="435" t="s">
        <v>2378</v>
      </c>
      <c r="H817" s="435" t="s">
        <v>59</v>
      </c>
      <c r="I817" s="437">
        <v>349.89100000000002</v>
      </c>
      <c r="J817" s="437">
        <v>305.76400000000001</v>
      </c>
      <c r="K817" s="437"/>
      <c r="L817" s="437"/>
      <c r="M817" s="437">
        <v>44.127000000000002</v>
      </c>
      <c r="N817" s="495"/>
      <c r="O817" s="437">
        <f t="shared" si="229"/>
        <v>1570</v>
      </c>
      <c r="P817" s="437">
        <v>1546</v>
      </c>
      <c r="Q817" s="495"/>
      <c r="R817" s="437"/>
      <c r="S817" s="437">
        <v>24</v>
      </c>
      <c r="T817" s="437"/>
      <c r="U817" s="437"/>
      <c r="V817" s="437"/>
      <c r="W817" s="437"/>
      <c r="X817" s="437"/>
      <c r="Y817" s="437"/>
      <c r="Z817" s="437">
        <v>349.89100000000002</v>
      </c>
      <c r="AA817" s="437">
        <v>312</v>
      </c>
      <c r="AB817" s="437"/>
      <c r="AC817" s="437"/>
      <c r="AD817" s="437"/>
      <c r="AE817" s="437">
        <v>37.89100000000002</v>
      </c>
      <c r="AF817" s="437">
        <v>349.89100000000002</v>
      </c>
      <c r="AG817" s="437">
        <v>312</v>
      </c>
      <c r="AH817" s="437"/>
      <c r="AI817" s="437"/>
      <c r="AJ817" s="437"/>
      <c r="AK817" s="437">
        <v>37.89100000000002</v>
      </c>
      <c r="AL817" s="438" t="s">
        <v>2862</v>
      </c>
      <c r="AM817" s="429"/>
      <c r="AS817" s="331">
        <f t="shared" si="219"/>
        <v>0</v>
      </c>
      <c r="AT817" s="331">
        <f t="shared" si="220"/>
        <v>312</v>
      </c>
      <c r="AU817" s="331">
        <f t="shared" si="221"/>
        <v>0</v>
      </c>
      <c r="AV817" s="331">
        <f t="shared" si="222"/>
        <v>-6.23599999999999</v>
      </c>
      <c r="AW817" s="331">
        <f t="shared" si="223"/>
        <v>0</v>
      </c>
    </row>
    <row r="818" spans="1:49" s="365" customFormat="1" ht="30" hidden="1" customHeight="1" outlineLevel="1">
      <c r="A818" s="435"/>
      <c r="B818" s="436" t="s">
        <v>60</v>
      </c>
      <c r="C818" s="436">
        <v>7603127</v>
      </c>
      <c r="D818" s="435" t="s">
        <v>2910</v>
      </c>
      <c r="E818" s="435" t="s">
        <v>2779</v>
      </c>
      <c r="F818" s="435" t="s">
        <v>61</v>
      </c>
      <c r="G818" s="435" t="s">
        <v>2378</v>
      </c>
      <c r="H818" s="435" t="s">
        <v>62</v>
      </c>
      <c r="I818" s="437">
        <v>1521.731</v>
      </c>
      <c r="J818" s="437">
        <v>1498</v>
      </c>
      <c r="K818" s="437"/>
      <c r="L818" s="437"/>
      <c r="M818" s="437">
        <v>23.730999999999995</v>
      </c>
      <c r="N818" s="495"/>
      <c r="O818" s="437">
        <f t="shared" si="229"/>
        <v>1570</v>
      </c>
      <c r="P818" s="437">
        <v>1546</v>
      </c>
      <c r="Q818" s="495"/>
      <c r="R818" s="437"/>
      <c r="S818" s="437">
        <v>24</v>
      </c>
      <c r="T818" s="437"/>
      <c r="U818" s="437"/>
      <c r="V818" s="437"/>
      <c r="W818" s="437"/>
      <c r="X818" s="437"/>
      <c r="Y818" s="437"/>
      <c r="Z818" s="437">
        <f>AA818+AE818</f>
        <v>939.73099999999999</v>
      </c>
      <c r="AA818" s="437">
        <f>780+136</f>
        <v>916</v>
      </c>
      <c r="AB818" s="437"/>
      <c r="AC818" s="437"/>
      <c r="AD818" s="437"/>
      <c r="AE818" s="437">
        <v>23.730999999999995</v>
      </c>
      <c r="AF818" s="437">
        <f>AG818+AK818</f>
        <v>939.73099999999999</v>
      </c>
      <c r="AG818" s="437">
        <f>780+136</f>
        <v>916</v>
      </c>
      <c r="AH818" s="437"/>
      <c r="AI818" s="437"/>
      <c r="AJ818" s="437"/>
      <c r="AK818" s="437">
        <v>23.730999999999995</v>
      </c>
      <c r="AL818" s="438"/>
      <c r="AM818" s="429"/>
      <c r="AS818" s="331">
        <f t="shared" si="219"/>
        <v>582</v>
      </c>
      <c r="AT818" s="331">
        <f t="shared" si="220"/>
        <v>916</v>
      </c>
      <c r="AU818" s="331">
        <f t="shared" si="221"/>
        <v>0</v>
      </c>
      <c r="AV818" s="331">
        <f t="shared" si="222"/>
        <v>582</v>
      </c>
      <c r="AW818" s="331">
        <f t="shared" si="223"/>
        <v>582</v>
      </c>
    </row>
    <row r="819" spans="1:49" s="365" customFormat="1" ht="30" hidden="1" customHeight="1" outlineLevel="1">
      <c r="A819" s="435"/>
      <c r="B819" s="436" t="s">
        <v>63</v>
      </c>
      <c r="C819" s="436">
        <v>7603123</v>
      </c>
      <c r="D819" s="435" t="s">
        <v>2886</v>
      </c>
      <c r="E819" s="435" t="s">
        <v>2837</v>
      </c>
      <c r="F819" s="435" t="s">
        <v>64</v>
      </c>
      <c r="G819" s="435" t="s">
        <v>2378</v>
      </c>
      <c r="H819" s="435" t="s">
        <v>65</v>
      </c>
      <c r="I819" s="437">
        <v>1450.127</v>
      </c>
      <c r="J819" s="437">
        <v>1428</v>
      </c>
      <c r="K819" s="437"/>
      <c r="L819" s="437"/>
      <c r="M819" s="437">
        <v>22.126999999999953</v>
      </c>
      <c r="N819" s="495"/>
      <c r="O819" s="437">
        <f t="shared" si="229"/>
        <v>1484</v>
      </c>
      <c r="P819" s="437">
        <v>1462</v>
      </c>
      <c r="Q819" s="495"/>
      <c r="R819" s="437"/>
      <c r="S819" s="437">
        <v>22</v>
      </c>
      <c r="T819" s="437"/>
      <c r="U819" s="437"/>
      <c r="V819" s="437"/>
      <c r="W819" s="437"/>
      <c r="X819" s="437"/>
      <c r="Y819" s="437"/>
      <c r="Z819" s="437">
        <v>1332.127</v>
      </c>
      <c r="AA819" s="437">
        <v>1310</v>
      </c>
      <c r="AB819" s="437"/>
      <c r="AC819" s="437"/>
      <c r="AD819" s="437"/>
      <c r="AE819" s="437">
        <v>22.126999999999953</v>
      </c>
      <c r="AF819" s="437">
        <v>1332.127</v>
      </c>
      <c r="AG819" s="437">
        <v>1310</v>
      </c>
      <c r="AH819" s="437"/>
      <c r="AI819" s="437"/>
      <c r="AJ819" s="437"/>
      <c r="AK819" s="437">
        <v>22.126999999999953</v>
      </c>
      <c r="AL819" s="438"/>
      <c r="AM819" s="429"/>
      <c r="AS819" s="331">
        <f t="shared" si="219"/>
        <v>118</v>
      </c>
      <c r="AT819" s="331">
        <f t="shared" si="220"/>
        <v>1310</v>
      </c>
      <c r="AU819" s="331">
        <f t="shared" si="221"/>
        <v>0</v>
      </c>
      <c r="AV819" s="331">
        <f t="shared" si="222"/>
        <v>118</v>
      </c>
      <c r="AW819" s="331">
        <f t="shared" si="223"/>
        <v>118</v>
      </c>
    </row>
    <row r="820" spans="1:49" s="365" customFormat="1" ht="30" hidden="1" customHeight="1" outlineLevel="1">
      <c r="A820" s="435"/>
      <c r="B820" s="436" t="s">
        <v>66</v>
      </c>
      <c r="C820" s="436">
        <v>7603152</v>
      </c>
      <c r="D820" s="435" t="s">
        <v>67</v>
      </c>
      <c r="E820" s="435" t="s">
        <v>2168</v>
      </c>
      <c r="F820" s="435" t="s">
        <v>68</v>
      </c>
      <c r="G820" s="435" t="s">
        <v>2378</v>
      </c>
      <c r="H820" s="435" t="s">
        <v>69</v>
      </c>
      <c r="I820" s="437">
        <v>756.88699999999994</v>
      </c>
      <c r="J820" s="437">
        <v>745</v>
      </c>
      <c r="K820" s="437"/>
      <c r="L820" s="437"/>
      <c r="M820" s="437">
        <v>11.886999999999944</v>
      </c>
      <c r="N820" s="495"/>
      <c r="O820" s="437">
        <f t="shared" si="229"/>
        <v>787</v>
      </c>
      <c r="P820" s="437">
        <v>775</v>
      </c>
      <c r="Q820" s="495"/>
      <c r="R820" s="437"/>
      <c r="S820" s="437">
        <v>12</v>
      </c>
      <c r="T820" s="437"/>
      <c r="U820" s="437"/>
      <c r="V820" s="437"/>
      <c r="W820" s="437"/>
      <c r="X820" s="437"/>
      <c r="Y820" s="437"/>
      <c r="Z820" s="437">
        <v>704.88699999999994</v>
      </c>
      <c r="AA820" s="437">
        <v>693</v>
      </c>
      <c r="AB820" s="437"/>
      <c r="AC820" s="437"/>
      <c r="AD820" s="437"/>
      <c r="AE820" s="437">
        <v>11.886999999999944</v>
      </c>
      <c r="AF820" s="437">
        <v>704.88699999999994</v>
      </c>
      <c r="AG820" s="437">
        <v>693</v>
      </c>
      <c r="AH820" s="437"/>
      <c r="AI820" s="437"/>
      <c r="AJ820" s="437"/>
      <c r="AK820" s="437">
        <v>11.886999999999944</v>
      </c>
      <c r="AL820" s="438"/>
      <c r="AM820" s="429"/>
      <c r="AS820" s="331">
        <f t="shared" si="219"/>
        <v>52</v>
      </c>
      <c r="AT820" s="331">
        <f t="shared" si="220"/>
        <v>693</v>
      </c>
      <c r="AU820" s="331">
        <f t="shared" si="221"/>
        <v>0</v>
      </c>
      <c r="AV820" s="331">
        <f t="shared" si="222"/>
        <v>52</v>
      </c>
      <c r="AW820" s="331">
        <f t="shared" si="223"/>
        <v>52</v>
      </c>
    </row>
    <row r="821" spans="1:49" s="365" customFormat="1" ht="30" hidden="1" customHeight="1" outlineLevel="1">
      <c r="A821" s="435"/>
      <c r="B821" s="436" t="s">
        <v>70</v>
      </c>
      <c r="C821" s="436">
        <v>7605089</v>
      </c>
      <c r="D821" s="435" t="s">
        <v>67</v>
      </c>
      <c r="E821" s="435" t="s">
        <v>2168</v>
      </c>
      <c r="F821" s="435" t="s">
        <v>71</v>
      </c>
      <c r="G821" s="435" t="s">
        <v>2378</v>
      </c>
      <c r="H821" s="435" t="s">
        <v>72</v>
      </c>
      <c r="I821" s="437">
        <v>999.89300000000003</v>
      </c>
      <c r="J821" s="437">
        <v>839.98800000000006</v>
      </c>
      <c r="K821" s="437"/>
      <c r="L821" s="437"/>
      <c r="M821" s="437">
        <v>159.90499999999997</v>
      </c>
      <c r="N821" s="495"/>
      <c r="O821" s="437">
        <f t="shared" si="229"/>
        <v>1000</v>
      </c>
      <c r="P821" s="437">
        <v>900</v>
      </c>
      <c r="Q821" s="495"/>
      <c r="R821" s="437"/>
      <c r="S821" s="437">
        <v>100</v>
      </c>
      <c r="T821" s="437"/>
      <c r="U821" s="437"/>
      <c r="V821" s="437"/>
      <c r="W821" s="437"/>
      <c r="X821" s="437"/>
      <c r="Y821" s="437"/>
      <c r="Z821" s="437">
        <v>1059.905</v>
      </c>
      <c r="AA821" s="437">
        <v>900</v>
      </c>
      <c r="AB821" s="437"/>
      <c r="AC821" s="437"/>
      <c r="AD821" s="437"/>
      <c r="AE821" s="437">
        <v>159.90499999999997</v>
      </c>
      <c r="AF821" s="437">
        <v>1059.905</v>
      </c>
      <c r="AG821" s="437">
        <v>900</v>
      </c>
      <c r="AH821" s="437"/>
      <c r="AI821" s="437"/>
      <c r="AJ821" s="437"/>
      <c r="AK821" s="437">
        <v>159.90499999999997</v>
      </c>
      <c r="AL821" s="438" t="s">
        <v>2862</v>
      </c>
      <c r="AM821" s="429"/>
      <c r="AS821" s="331">
        <f t="shared" si="219"/>
        <v>-60.011999999999944</v>
      </c>
      <c r="AT821" s="331">
        <f t="shared" si="220"/>
        <v>900</v>
      </c>
      <c r="AU821" s="331">
        <f t="shared" si="221"/>
        <v>0</v>
      </c>
      <c r="AV821" s="331">
        <f t="shared" si="222"/>
        <v>-60.011999999999944</v>
      </c>
      <c r="AW821" s="331">
        <f t="shared" si="223"/>
        <v>-60.011999999999944</v>
      </c>
    </row>
    <row r="822" spans="1:49" s="365" customFormat="1" ht="30" hidden="1" customHeight="1" outlineLevel="1">
      <c r="A822" s="435"/>
      <c r="B822" s="436" t="s">
        <v>73</v>
      </c>
      <c r="C822" s="436">
        <v>7603139</v>
      </c>
      <c r="D822" s="435" t="s">
        <v>2540</v>
      </c>
      <c r="E822" s="435" t="s">
        <v>2156</v>
      </c>
      <c r="F822" s="435" t="s">
        <v>64</v>
      </c>
      <c r="G822" s="435" t="s">
        <v>2378</v>
      </c>
      <c r="H822" s="435" t="s">
        <v>74</v>
      </c>
      <c r="I822" s="437">
        <v>1512.2460000000001</v>
      </c>
      <c r="J822" s="437">
        <v>1488</v>
      </c>
      <c r="K822" s="437"/>
      <c r="L822" s="437"/>
      <c r="M822" s="437">
        <v>24.246000000000095</v>
      </c>
      <c r="N822" s="495"/>
      <c r="O822" s="437">
        <f t="shared" si="229"/>
        <v>1568</v>
      </c>
      <c r="P822" s="437">
        <v>1544</v>
      </c>
      <c r="Q822" s="495"/>
      <c r="R822" s="437"/>
      <c r="S822" s="437">
        <v>24</v>
      </c>
      <c r="T822" s="437"/>
      <c r="U822" s="437"/>
      <c r="V822" s="437"/>
      <c r="W822" s="437"/>
      <c r="X822" s="437"/>
      <c r="Y822" s="437"/>
      <c r="Z822" s="437">
        <v>1440.2460000000001</v>
      </c>
      <c r="AA822" s="437">
        <v>1416</v>
      </c>
      <c r="AB822" s="437"/>
      <c r="AC822" s="437"/>
      <c r="AD822" s="437"/>
      <c r="AE822" s="437">
        <v>24.246000000000095</v>
      </c>
      <c r="AF822" s="437">
        <v>1440.2460000000001</v>
      </c>
      <c r="AG822" s="437">
        <v>1416</v>
      </c>
      <c r="AH822" s="437"/>
      <c r="AI822" s="437"/>
      <c r="AJ822" s="437"/>
      <c r="AK822" s="437">
        <v>24.246000000000095</v>
      </c>
      <c r="AL822" s="438"/>
      <c r="AM822" s="429"/>
      <c r="AS822" s="331">
        <f t="shared" si="219"/>
        <v>72</v>
      </c>
      <c r="AT822" s="331">
        <f t="shared" si="220"/>
        <v>1416</v>
      </c>
      <c r="AU822" s="331">
        <f t="shared" si="221"/>
        <v>0</v>
      </c>
      <c r="AV822" s="331">
        <f t="shared" si="222"/>
        <v>72</v>
      </c>
      <c r="AW822" s="331">
        <f t="shared" si="223"/>
        <v>72</v>
      </c>
    </row>
    <row r="823" spans="1:49" s="365" customFormat="1" ht="30" hidden="1" customHeight="1" outlineLevel="1">
      <c r="A823" s="435"/>
      <c r="B823" s="436" t="s">
        <v>75</v>
      </c>
      <c r="C823" s="436">
        <v>7598159</v>
      </c>
      <c r="D823" s="435" t="s">
        <v>2908</v>
      </c>
      <c r="E823" s="435" t="s">
        <v>2758</v>
      </c>
      <c r="F823" s="435" t="s">
        <v>76</v>
      </c>
      <c r="G823" s="435" t="s">
        <v>2378</v>
      </c>
      <c r="H823" s="435" t="s">
        <v>77</v>
      </c>
      <c r="I823" s="437">
        <v>949.83399999999995</v>
      </c>
      <c r="J823" s="437">
        <v>831.25400000000002</v>
      </c>
      <c r="K823" s="437"/>
      <c r="L823" s="437"/>
      <c r="M823" s="437">
        <v>118.57999999999993</v>
      </c>
      <c r="N823" s="495"/>
      <c r="O823" s="437">
        <f t="shared" si="229"/>
        <v>950</v>
      </c>
      <c r="P823" s="437">
        <v>880</v>
      </c>
      <c r="Q823" s="495"/>
      <c r="R823" s="437"/>
      <c r="S823" s="437">
        <v>70</v>
      </c>
      <c r="T823" s="437"/>
      <c r="U823" s="437"/>
      <c r="V823" s="437"/>
      <c r="W823" s="437"/>
      <c r="X823" s="437"/>
      <c r="Y823" s="437"/>
      <c r="Z823" s="437">
        <v>998.57999999999993</v>
      </c>
      <c r="AA823" s="437">
        <v>880</v>
      </c>
      <c r="AB823" s="437"/>
      <c r="AC823" s="437"/>
      <c r="AD823" s="437"/>
      <c r="AE823" s="437">
        <v>118.57999999999993</v>
      </c>
      <c r="AF823" s="437">
        <v>998.57999999999993</v>
      </c>
      <c r="AG823" s="437">
        <v>880</v>
      </c>
      <c r="AH823" s="437"/>
      <c r="AI823" s="437"/>
      <c r="AJ823" s="437"/>
      <c r="AK823" s="437">
        <v>118.57999999999993</v>
      </c>
      <c r="AL823" s="438" t="s">
        <v>2862</v>
      </c>
      <c r="AM823" s="429"/>
      <c r="AS823" s="331">
        <f t="shared" si="219"/>
        <v>-48.745999999999981</v>
      </c>
      <c r="AT823" s="331">
        <f t="shared" si="220"/>
        <v>880</v>
      </c>
      <c r="AU823" s="331">
        <f t="shared" si="221"/>
        <v>0</v>
      </c>
      <c r="AV823" s="331">
        <f t="shared" si="222"/>
        <v>-48.745999999999981</v>
      </c>
      <c r="AW823" s="331">
        <f t="shared" si="223"/>
        <v>-48.745999999999981</v>
      </c>
    </row>
    <row r="824" spans="1:49" s="365" customFormat="1" ht="30" hidden="1" customHeight="1" outlineLevel="1">
      <c r="A824" s="435"/>
      <c r="B824" s="436" t="s">
        <v>78</v>
      </c>
      <c r="C824" s="436">
        <v>7603147</v>
      </c>
      <c r="D824" s="435" t="s">
        <v>2908</v>
      </c>
      <c r="E824" s="435" t="s">
        <v>2758</v>
      </c>
      <c r="F824" s="435" t="s">
        <v>79</v>
      </c>
      <c r="G824" s="435" t="s">
        <v>2378</v>
      </c>
      <c r="H824" s="435" t="s">
        <v>80</v>
      </c>
      <c r="I824" s="437">
        <v>1219.8389999999999</v>
      </c>
      <c r="J824" s="437">
        <v>1202</v>
      </c>
      <c r="K824" s="437"/>
      <c r="L824" s="437"/>
      <c r="M824" s="437">
        <v>17.838999999999942</v>
      </c>
      <c r="N824" s="495"/>
      <c r="O824" s="437">
        <f t="shared" si="229"/>
        <v>1220</v>
      </c>
      <c r="P824" s="437">
        <v>1202</v>
      </c>
      <c r="Q824" s="495"/>
      <c r="R824" s="437"/>
      <c r="S824" s="437">
        <v>18</v>
      </c>
      <c r="T824" s="437"/>
      <c r="U824" s="437"/>
      <c r="V824" s="437"/>
      <c r="W824" s="437"/>
      <c r="X824" s="437"/>
      <c r="Y824" s="437"/>
      <c r="Z824" s="437">
        <v>1126.8389999999999</v>
      </c>
      <c r="AA824" s="437">
        <v>1109</v>
      </c>
      <c r="AB824" s="437"/>
      <c r="AC824" s="437"/>
      <c r="AD824" s="437"/>
      <c r="AE824" s="437">
        <v>17.838999999999942</v>
      </c>
      <c r="AF824" s="437">
        <v>1126.8389999999999</v>
      </c>
      <c r="AG824" s="437">
        <v>1109</v>
      </c>
      <c r="AH824" s="437"/>
      <c r="AI824" s="437"/>
      <c r="AJ824" s="437"/>
      <c r="AK824" s="437">
        <v>17.838999999999942</v>
      </c>
      <c r="AL824" s="438"/>
      <c r="AM824" s="429"/>
      <c r="AS824" s="331">
        <f t="shared" si="219"/>
        <v>93</v>
      </c>
      <c r="AT824" s="331">
        <f t="shared" si="220"/>
        <v>1109</v>
      </c>
      <c r="AU824" s="331">
        <f t="shared" si="221"/>
        <v>0</v>
      </c>
      <c r="AV824" s="331">
        <f t="shared" si="222"/>
        <v>93</v>
      </c>
      <c r="AW824" s="331">
        <f t="shared" si="223"/>
        <v>93</v>
      </c>
    </row>
    <row r="825" spans="1:49" s="365" customFormat="1" ht="30" hidden="1" customHeight="1" outlineLevel="1">
      <c r="A825" s="435"/>
      <c r="B825" s="436" t="s">
        <v>81</v>
      </c>
      <c r="C825" s="436">
        <v>7603144</v>
      </c>
      <c r="D825" s="435" t="s">
        <v>2899</v>
      </c>
      <c r="E825" s="435" t="s">
        <v>2772</v>
      </c>
      <c r="F825" s="435" t="s">
        <v>82</v>
      </c>
      <c r="G825" s="435" t="s">
        <v>2378</v>
      </c>
      <c r="H825" s="435" t="s">
        <v>83</v>
      </c>
      <c r="I825" s="437">
        <v>958</v>
      </c>
      <c r="J825" s="437">
        <v>944</v>
      </c>
      <c r="K825" s="437"/>
      <c r="L825" s="437"/>
      <c r="M825" s="437">
        <v>14</v>
      </c>
      <c r="N825" s="495"/>
      <c r="O825" s="437">
        <f t="shared" si="229"/>
        <v>958</v>
      </c>
      <c r="P825" s="437">
        <v>944</v>
      </c>
      <c r="Q825" s="495"/>
      <c r="R825" s="437"/>
      <c r="S825" s="437">
        <v>14</v>
      </c>
      <c r="T825" s="437"/>
      <c r="U825" s="437"/>
      <c r="V825" s="437"/>
      <c r="W825" s="437"/>
      <c r="X825" s="437"/>
      <c r="Y825" s="437"/>
      <c r="Z825" s="437">
        <v>900</v>
      </c>
      <c r="AA825" s="437">
        <v>886</v>
      </c>
      <c r="AB825" s="437"/>
      <c r="AC825" s="437"/>
      <c r="AD825" s="437"/>
      <c r="AE825" s="437">
        <v>14</v>
      </c>
      <c r="AF825" s="437">
        <v>900</v>
      </c>
      <c r="AG825" s="437">
        <v>886</v>
      </c>
      <c r="AH825" s="437"/>
      <c r="AI825" s="437"/>
      <c r="AJ825" s="437"/>
      <c r="AK825" s="437">
        <v>14</v>
      </c>
      <c r="AL825" s="438"/>
      <c r="AM825" s="429"/>
      <c r="AS825" s="331">
        <f t="shared" si="219"/>
        <v>58</v>
      </c>
      <c r="AT825" s="331">
        <f t="shared" si="220"/>
        <v>886</v>
      </c>
      <c r="AU825" s="331">
        <f t="shared" si="221"/>
        <v>0</v>
      </c>
      <c r="AV825" s="331">
        <f t="shared" si="222"/>
        <v>58</v>
      </c>
      <c r="AW825" s="331">
        <f t="shared" si="223"/>
        <v>58</v>
      </c>
    </row>
    <row r="826" spans="1:49" s="365" customFormat="1" ht="30" hidden="1" customHeight="1" outlineLevel="1">
      <c r="A826" s="435"/>
      <c r="B826" s="436" t="s">
        <v>84</v>
      </c>
      <c r="C826" s="436">
        <v>7603149</v>
      </c>
      <c r="D826" s="435" t="s">
        <v>2867</v>
      </c>
      <c r="E826" s="435" t="s">
        <v>2798</v>
      </c>
      <c r="F826" s="435" t="s">
        <v>85</v>
      </c>
      <c r="G826" s="435" t="s">
        <v>2378</v>
      </c>
      <c r="H826" s="435" t="s">
        <v>86</v>
      </c>
      <c r="I826" s="437">
        <v>480</v>
      </c>
      <c r="J826" s="437">
        <v>473</v>
      </c>
      <c r="K826" s="437"/>
      <c r="L826" s="437"/>
      <c r="M826" s="437">
        <v>7</v>
      </c>
      <c r="N826" s="495"/>
      <c r="O826" s="437">
        <f t="shared" si="229"/>
        <v>480</v>
      </c>
      <c r="P826" s="437">
        <v>473</v>
      </c>
      <c r="Q826" s="495"/>
      <c r="R826" s="437"/>
      <c r="S826" s="437">
        <v>7</v>
      </c>
      <c r="T826" s="437"/>
      <c r="U826" s="437"/>
      <c r="V826" s="437"/>
      <c r="W826" s="437"/>
      <c r="X826" s="437"/>
      <c r="Y826" s="437"/>
      <c r="Z826" s="437">
        <v>463</v>
      </c>
      <c r="AA826" s="437">
        <v>456</v>
      </c>
      <c r="AB826" s="437"/>
      <c r="AC826" s="437"/>
      <c r="AD826" s="437"/>
      <c r="AE826" s="437">
        <v>7</v>
      </c>
      <c r="AF826" s="437">
        <v>463</v>
      </c>
      <c r="AG826" s="437">
        <v>456</v>
      </c>
      <c r="AH826" s="437"/>
      <c r="AI826" s="437"/>
      <c r="AJ826" s="437"/>
      <c r="AK826" s="437">
        <v>7</v>
      </c>
      <c r="AL826" s="438"/>
      <c r="AM826" s="429"/>
      <c r="AS826" s="331">
        <f t="shared" si="219"/>
        <v>17</v>
      </c>
      <c r="AT826" s="331">
        <f t="shared" si="220"/>
        <v>456</v>
      </c>
      <c r="AU826" s="331">
        <f t="shared" si="221"/>
        <v>0</v>
      </c>
      <c r="AV826" s="331">
        <f t="shared" si="222"/>
        <v>17</v>
      </c>
      <c r="AW826" s="331">
        <f t="shared" si="223"/>
        <v>17</v>
      </c>
    </row>
    <row r="827" spans="1:49" s="365" customFormat="1" ht="30" hidden="1" customHeight="1" outlineLevel="1">
      <c r="A827" s="435"/>
      <c r="B827" s="436" t="s">
        <v>87</v>
      </c>
      <c r="C827" s="436">
        <v>7603135</v>
      </c>
      <c r="D827" s="435" t="s">
        <v>88</v>
      </c>
      <c r="E827" s="435" t="s">
        <v>1918</v>
      </c>
      <c r="F827" s="435" t="s">
        <v>89</v>
      </c>
      <c r="G827" s="435" t="s">
        <v>2378</v>
      </c>
      <c r="H827" s="435" t="s">
        <v>90</v>
      </c>
      <c r="I827" s="437">
        <v>950</v>
      </c>
      <c r="J827" s="437">
        <v>936</v>
      </c>
      <c r="K827" s="437"/>
      <c r="L827" s="437"/>
      <c r="M827" s="437">
        <v>14</v>
      </c>
      <c r="N827" s="495"/>
      <c r="O827" s="437">
        <f t="shared" si="229"/>
        <v>950</v>
      </c>
      <c r="P827" s="437">
        <v>936</v>
      </c>
      <c r="Q827" s="495"/>
      <c r="R827" s="437"/>
      <c r="S827" s="437">
        <v>14</v>
      </c>
      <c r="T827" s="437"/>
      <c r="U827" s="437"/>
      <c r="V827" s="437"/>
      <c r="W827" s="437"/>
      <c r="X827" s="437"/>
      <c r="Y827" s="437"/>
      <c r="Z827" s="437">
        <v>944</v>
      </c>
      <c r="AA827" s="437">
        <v>930</v>
      </c>
      <c r="AB827" s="437"/>
      <c r="AC827" s="437"/>
      <c r="AD827" s="437"/>
      <c r="AE827" s="437">
        <v>14</v>
      </c>
      <c r="AF827" s="437">
        <v>944</v>
      </c>
      <c r="AG827" s="437">
        <v>930</v>
      </c>
      <c r="AH827" s="437"/>
      <c r="AI827" s="437"/>
      <c r="AJ827" s="437"/>
      <c r="AK827" s="437">
        <v>14</v>
      </c>
      <c r="AL827" s="438"/>
      <c r="AM827" s="429"/>
      <c r="AS827" s="331">
        <f t="shared" si="219"/>
        <v>6</v>
      </c>
      <c r="AT827" s="331">
        <f t="shared" si="220"/>
        <v>930</v>
      </c>
      <c r="AU827" s="331">
        <f t="shared" si="221"/>
        <v>0</v>
      </c>
      <c r="AV827" s="331">
        <f t="shared" si="222"/>
        <v>6</v>
      </c>
      <c r="AW827" s="331">
        <f t="shared" si="223"/>
        <v>6</v>
      </c>
    </row>
    <row r="828" spans="1:49" s="365" customFormat="1" ht="30" hidden="1" customHeight="1" outlineLevel="1">
      <c r="A828" s="435"/>
      <c r="B828" s="436" t="s">
        <v>91</v>
      </c>
      <c r="C828" s="436">
        <v>7598998</v>
      </c>
      <c r="D828" s="435" t="s">
        <v>2883</v>
      </c>
      <c r="E828" s="435" t="s">
        <v>2739</v>
      </c>
      <c r="F828" s="435" t="s">
        <v>92</v>
      </c>
      <c r="G828" s="435" t="s">
        <v>2378</v>
      </c>
      <c r="H828" s="435" t="s">
        <v>93</v>
      </c>
      <c r="I828" s="437">
        <v>299.99200000000002</v>
      </c>
      <c r="J828" s="437">
        <v>259.17500000000001</v>
      </c>
      <c r="K828" s="437"/>
      <c r="L828" s="437"/>
      <c r="M828" s="437">
        <v>40.817000000000007</v>
      </c>
      <c r="N828" s="495"/>
      <c r="O828" s="437">
        <f t="shared" si="229"/>
        <v>300</v>
      </c>
      <c r="P828" s="437">
        <v>262</v>
      </c>
      <c r="Q828" s="495"/>
      <c r="R828" s="437"/>
      <c r="S828" s="437">
        <v>38</v>
      </c>
      <c r="T828" s="437"/>
      <c r="U828" s="437"/>
      <c r="V828" s="437"/>
      <c r="W828" s="437"/>
      <c r="X828" s="437"/>
      <c r="Y828" s="437"/>
      <c r="Z828" s="437">
        <v>302.81700000000001</v>
      </c>
      <c r="AA828" s="437">
        <v>262</v>
      </c>
      <c r="AB828" s="437"/>
      <c r="AC828" s="437"/>
      <c r="AD828" s="437"/>
      <c r="AE828" s="437">
        <v>40.817000000000007</v>
      </c>
      <c r="AF828" s="437">
        <v>302.81700000000001</v>
      </c>
      <c r="AG828" s="437">
        <v>262</v>
      </c>
      <c r="AH828" s="437"/>
      <c r="AI828" s="437"/>
      <c r="AJ828" s="437"/>
      <c r="AK828" s="437">
        <v>40.817000000000007</v>
      </c>
      <c r="AL828" s="438" t="s">
        <v>2862</v>
      </c>
      <c r="AM828" s="429"/>
      <c r="AS828" s="331">
        <f t="shared" si="219"/>
        <v>-2.8249999999999886</v>
      </c>
      <c r="AT828" s="331">
        <f t="shared" si="220"/>
        <v>262</v>
      </c>
      <c r="AU828" s="331">
        <f t="shared" si="221"/>
        <v>0</v>
      </c>
      <c r="AV828" s="331">
        <f t="shared" si="222"/>
        <v>-2.8249999999999886</v>
      </c>
      <c r="AW828" s="331">
        <f t="shared" si="223"/>
        <v>-2.8249999999999886</v>
      </c>
    </row>
    <row r="829" spans="1:49" s="365" customFormat="1" ht="30" hidden="1" customHeight="1" outlineLevel="1">
      <c r="A829" s="435"/>
      <c r="B829" s="436" t="s">
        <v>94</v>
      </c>
      <c r="C829" s="436">
        <v>7598205</v>
      </c>
      <c r="D829" s="435" t="s">
        <v>2883</v>
      </c>
      <c r="E829" s="435" t="s">
        <v>2739</v>
      </c>
      <c r="F829" s="435" t="s">
        <v>95</v>
      </c>
      <c r="G829" s="435" t="s">
        <v>2378</v>
      </c>
      <c r="H829" s="435" t="s">
        <v>96</v>
      </c>
      <c r="I829" s="437">
        <v>780</v>
      </c>
      <c r="J829" s="437">
        <v>768</v>
      </c>
      <c r="K829" s="437"/>
      <c r="L829" s="437"/>
      <c r="M829" s="437">
        <v>12</v>
      </c>
      <c r="N829" s="495"/>
      <c r="O829" s="437">
        <f t="shared" si="229"/>
        <v>780</v>
      </c>
      <c r="P829" s="437">
        <v>768</v>
      </c>
      <c r="Q829" s="495"/>
      <c r="R829" s="437"/>
      <c r="S829" s="437">
        <v>12</v>
      </c>
      <c r="T829" s="437"/>
      <c r="U829" s="437"/>
      <c r="V829" s="437"/>
      <c r="W829" s="437"/>
      <c r="X829" s="437"/>
      <c r="Y829" s="437"/>
      <c r="Z829" s="437">
        <v>703</v>
      </c>
      <c r="AA829" s="437">
        <v>691</v>
      </c>
      <c r="AB829" s="437"/>
      <c r="AC829" s="437"/>
      <c r="AD829" s="437"/>
      <c r="AE829" s="437">
        <v>12</v>
      </c>
      <c r="AF829" s="437">
        <v>703</v>
      </c>
      <c r="AG829" s="437">
        <v>691</v>
      </c>
      <c r="AH829" s="437"/>
      <c r="AI829" s="437"/>
      <c r="AJ829" s="437"/>
      <c r="AK829" s="437">
        <v>12</v>
      </c>
      <c r="AL829" s="438"/>
      <c r="AM829" s="429"/>
      <c r="AS829" s="331">
        <f t="shared" si="219"/>
        <v>77</v>
      </c>
      <c r="AT829" s="331">
        <f t="shared" si="220"/>
        <v>691</v>
      </c>
      <c r="AU829" s="331">
        <f t="shared" si="221"/>
        <v>0</v>
      </c>
      <c r="AV829" s="331">
        <f t="shared" si="222"/>
        <v>77</v>
      </c>
      <c r="AW829" s="331">
        <f t="shared" si="223"/>
        <v>77</v>
      </c>
    </row>
    <row r="830" spans="1:49" s="365" customFormat="1" ht="30" hidden="1" customHeight="1" outlineLevel="1">
      <c r="A830" s="435"/>
      <c r="B830" s="436" t="s">
        <v>97</v>
      </c>
      <c r="C830" s="436">
        <v>7693741</v>
      </c>
      <c r="D830" s="435" t="s">
        <v>98</v>
      </c>
      <c r="E830" s="435" t="s">
        <v>2752</v>
      </c>
      <c r="F830" s="435" t="s">
        <v>82</v>
      </c>
      <c r="G830" s="435" t="s">
        <v>2378</v>
      </c>
      <c r="H830" s="435" t="s">
        <v>99</v>
      </c>
      <c r="I830" s="437">
        <v>994.44399999999996</v>
      </c>
      <c r="J830" s="437">
        <v>979</v>
      </c>
      <c r="K830" s="437"/>
      <c r="L830" s="437"/>
      <c r="M830" s="437">
        <v>15.44399999999996</v>
      </c>
      <c r="N830" s="495"/>
      <c r="O830" s="437">
        <f t="shared" si="229"/>
        <v>1046</v>
      </c>
      <c r="P830" s="437">
        <v>1030</v>
      </c>
      <c r="Q830" s="495"/>
      <c r="R830" s="437"/>
      <c r="S830" s="437">
        <v>16</v>
      </c>
      <c r="T830" s="437"/>
      <c r="U830" s="437"/>
      <c r="V830" s="437"/>
      <c r="W830" s="437"/>
      <c r="X830" s="437"/>
      <c r="Y830" s="437"/>
      <c r="Z830" s="437">
        <v>904.44399999999996</v>
      </c>
      <c r="AA830" s="437">
        <v>889</v>
      </c>
      <c r="AB830" s="437"/>
      <c r="AC830" s="437"/>
      <c r="AD830" s="437"/>
      <c r="AE830" s="437">
        <v>15.44399999999996</v>
      </c>
      <c r="AF830" s="437">
        <v>904.44399999999996</v>
      </c>
      <c r="AG830" s="437">
        <v>889</v>
      </c>
      <c r="AH830" s="437"/>
      <c r="AI830" s="437"/>
      <c r="AJ830" s="437"/>
      <c r="AK830" s="437">
        <v>15.44399999999996</v>
      </c>
      <c r="AL830" s="438"/>
      <c r="AM830" s="429"/>
      <c r="AS830" s="331">
        <f t="shared" si="219"/>
        <v>90</v>
      </c>
      <c r="AT830" s="331">
        <f t="shared" si="220"/>
        <v>889</v>
      </c>
      <c r="AU830" s="331">
        <f t="shared" si="221"/>
        <v>0</v>
      </c>
      <c r="AV830" s="331">
        <f t="shared" si="222"/>
        <v>90</v>
      </c>
      <c r="AW830" s="331">
        <f t="shared" si="223"/>
        <v>90</v>
      </c>
    </row>
    <row r="831" spans="1:49" s="365" customFormat="1" ht="30" hidden="1" customHeight="1" outlineLevel="1">
      <c r="A831" s="435"/>
      <c r="B831" s="436" t="s">
        <v>100</v>
      </c>
      <c r="C831" s="436">
        <v>7640906</v>
      </c>
      <c r="D831" s="435" t="s">
        <v>101</v>
      </c>
      <c r="E831" s="435" t="s">
        <v>102</v>
      </c>
      <c r="F831" s="435" t="s">
        <v>103</v>
      </c>
      <c r="G831" s="435" t="s">
        <v>2431</v>
      </c>
      <c r="H831" s="435" t="s">
        <v>104</v>
      </c>
      <c r="I831" s="437">
        <v>1194</v>
      </c>
      <c r="J831" s="437">
        <v>1085</v>
      </c>
      <c r="K831" s="437"/>
      <c r="L831" s="437"/>
      <c r="M831" s="437">
        <v>109</v>
      </c>
      <c r="N831" s="495"/>
      <c r="O831" s="437">
        <f t="shared" si="229"/>
        <v>1194</v>
      </c>
      <c r="P831" s="437">
        <v>1085</v>
      </c>
      <c r="Q831" s="495"/>
      <c r="R831" s="437"/>
      <c r="S831" s="437">
        <v>109</v>
      </c>
      <c r="T831" s="437"/>
      <c r="U831" s="437"/>
      <c r="V831" s="437"/>
      <c r="W831" s="437"/>
      <c r="X831" s="437"/>
      <c r="Y831" s="437"/>
      <c r="Z831" s="437">
        <v>1194</v>
      </c>
      <c r="AA831" s="437">
        <v>1085</v>
      </c>
      <c r="AB831" s="437"/>
      <c r="AC831" s="437"/>
      <c r="AD831" s="437"/>
      <c r="AE831" s="437">
        <v>109</v>
      </c>
      <c r="AF831" s="437">
        <v>1194</v>
      </c>
      <c r="AG831" s="437">
        <v>1085</v>
      </c>
      <c r="AH831" s="437"/>
      <c r="AI831" s="437"/>
      <c r="AJ831" s="437"/>
      <c r="AK831" s="437">
        <v>109</v>
      </c>
      <c r="AL831" s="438"/>
      <c r="AM831" s="429"/>
      <c r="AS831" s="331">
        <f t="shared" si="219"/>
        <v>0</v>
      </c>
      <c r="AT831" s="331">
        <f t="shared" si="220"/>
        <v>1085</v>
      </c>
      <c r="AU831" s="331">
        <f t="shared" si="221"/>
        <v>0</v>
      </c>
      <c r="AV831" s="331">
        <f t="shared" si="222"/>
        <v>0</v>
      </c>
      <c r="AW831" s="331">
        <f t="shared" si="223"/>
        <v>0</v>
      </c>
    </row>
    <row r="832" spans="1:49" s="365" customFormat="1" ht="30" hidden="1" customHeight="1" outlineLevel="1">
      <c r="A832" s="435"/>
      <c r="B832" s="436" t="s">
        <v>105</v>
      </c>
      <c r="C832" s="436">
        <v>7616666</v>
      </c>
      <c r="D832" s="435" t="s">
        <v>106</v>
      </c>
      <c r="E832" s="435" t="s">
        <v>107</v>
      </c>
      <c r="F832" s="435" t="s">
        <v>108</v>
      </c>
      <c r="G832" s="435" t="s">
        <v>2431</v>
      </c>
      <c r="H832" s="435" t="s">
        <v>109</v>
      </c>
      <c r="I832" s="437">
        <v>488.29578300000003</v>
      </c>
      <c r="J832" s="437">
        <v>448</v>
      </c>
      <c r="K832" s="437"/>
      <c r="L832" s="437"/>
      <c r="M832" s="437">
        <v>40.295783</v>
      </c>
      <c r="N832" s="495"/>
      <c r="O832" s="437">
        <f t="shared" si="229"/>
        <v>493</v>
      </c>
      <c r="P832" s="437">
        <v>448</v>
      </c>
      <c r="Q832" s="495"/>
      <c r="R832" s="437"/>
      <c r="S832" s="437">
        <v>45</v>
      </c>
      <c r="T832" s="437"/>
      <c r="U832" s="437"/>
      <c r="V832" s="437"/>
      <c r="W832" s="437"/>
      <c r="X832" s="437"/>
      <c r="Y832" s="437"/>
      <c r="Z832" s="437">
        <f>SUM(AA832:AE832)</f>
        <v>488.29578300000003</v>
      </c>
      <c r="AA832" s="437">
        <v>448</v>
      </c>
      <c r="AB832" s="437"/>
      <c r="AC832" s="437"/>
      <c r="AD832" s="437"/>
      <c r="AE832" s="437">
        <v>40.295783</v>
      </c>
      <c r="AF832" s="437">
        <f>SUM(AG832:AK832)</f>
        <v>488.29578300000003</v>
      </c>
      <c r="AG832" s="437">
        <v>448</v>
      </c>
      <c r="AH832" s="437"/>
      <c r="AI832" s="437"/>
      <c r="AJ832" s="437"/>
      <c r="AK832" s="437">
        <v>40.295783</v>
      </c>
      <c r="AL832" s="438"/>
      <c r="AM832" s="429"/>
      <c r="AS832" s="331">
        <f t="shared" si="219"/>
        <v>0</v>
      </c>
      <c r="AT832" s="331">
        <f t="shared" si="220"/>
        <v>448</v>
      </c>
      <c r="AU832" s="331">
        <f t="shared" si="221"/>
        <v>0</v>
      </c>
      <c r="AV832" s="331">
        <f t="shared" si="222"/>
        <v>0</v>
      </c>
      <c r="AW832" s="331">
        <f t="shared" si="223"/>
        <v>0</v>
      </c>
    </row>
    <row r="833" spans="1:49" s="365" customFormat="1" ht="30" hidden="1" customHeight="1" outlineLevel="1">
      <c r="A833" s="435"/>
      <c r="B833" s="436" t="s">
        <v>110</v>
      </c>
      <c r="C833" s="436">
        <v>7616934</v>
      </c>
      <c r="D833" s="435" t="s">
        <v>111</v>
      </c>
      <c r="E833" s="435" t="s">
        <v>112</v>
      </c>
      <c r="F833" s="435" t="s">
        <v>113</v>
      </c>
      <c r="G833" s="435" t="s">
        <v>2431</v>
      </c>
      <c r="H833" s="435" t="s">
        <v>114</v>
      </c>
      <c r="I833" s="437">
        <v>1164</v>
      </c>
      <c r="J833" s="437">
        <v>1058</v>
      </c>
      <c r="K833" s="437"/>
      <c r="L833" s="437"/>
      <c r="M833" s="437">
        <v>106</v>
      </c>
      <c r="N833" s="495"/>
      <c r="O833" s="437">
        <f t="shared" si="229"/>
        <v>1164</v>
      </c>
      <c r="P833" s="437">
        <v>1058</v>
      </c>
      <c r="Q833" s="495"/>
      <c r="R833" s="437"/>
      <c r="S833" s="437">
        <v>106</v>
      </c>
      <c r="T833" s="437"/>
      <c r="U833" s="437"/>
      <c r="V833" s="437"/>
      <c r="W833" s="437"/>
      <c r="X833" s="437"/>
      <c r="Y833" s="437"/>
      <c r="Z833" s="437">
        <f>SUM(AA833:AE833)</f>
        <v>1156</v>
      </c>
      <c r="AA833" s="437">
        <v>1050</v>
      </c>
      <c r="AB833" s="437"/>
      <c r="AC833" s="437"/>
      <c r="AD833" s="437"/>
      <c r="AE833" s="437">
        <v>106</v>
      </c>
      <c r="AF833" s="437">
        <f>SUM(AG833:AK833)</f>
        <v>1156</v>
      </c>
      <c r="AG833" s="437">
        <v>1050</v>
      </c>
      <c r="AH833" s="437"/>
      <c r="AI833" s="437"/>
      <c r="AJ833" s="437"/>
      <c r="AK833" s="437">
        <v>106</v>
      </c>
      <c r="AL833" s="438"/>
      <c r="AM833" s="429"/>
      <c r="AS833" s="331">
        <f t="shared" si="219"/>
        <v>8</v>
      </c>
      <c r="AT833" s="331">
        <f t="shared" si="220"/>
        <v>1050</v>
      </c>
      <c r="AU833" s="331">
        <f t="shared" si="221"/>
        <v>0</v>
      </c>
      <c r="AV833" s="331">
        <f t="shared" si="222"/>
        <v>8</v>
      </c>
      <c r="AW833" s="331">
        <f t="shared" si="223"/>
        <v>8</v>
      </c>
    </row>
    <row r="834" spans="1:49" s="365" customFormat="1" ht="30" hidden="1" customHeight="1" outlineLevel="1">
      <c r="A834" s="435"/>
      <c r="B834" s="436" t="s">
        <v>115</v>
      </c>
      <c r="C834" s="436">
        <v>7616664</v>
      </c>
      <c r="D834" s="435" t="s">
        <v>116</v>
      </c>
      <c r="E834" s="435" t="s">
        <v>117</v>
      </c>
      <c r="F834" s="435" t="s">
        <v>118</v>
      </c>
      <c r="G834" s="435" t="s">
        <v>2431</v>
      </c>
      <c r="H834" s="435" t="s">
        <v>119</v>
      </c>
      <c r="I834" s="437">
        <v>485.60700000000003</v>
      </c>
      <c r="J834" s="437">
        <v>440.80900000000003</v>
      </c>
      <c r="K834" s="437"/>
      <c r="L834" s="437"/>
      <c r="M834" s="437">
        <v>44.798000000000002</v>
      </c>
      <c r="N834" s="495"/>
      <c r="O834" s="437">
        <f t="shared" si="229"/>
        <v>504</v>
      </c>
      <c r="P834" s="437">
        <v>458</v>
      </c>
      <c r="Q834" s="495"/>
      <c r="R834" s="437"/>
      <c r="S834" s="437">
        <v>46</v>
      </c>
      <c r="T834" s="437"/>
      <c r="U834" s="437"/>
      <c r="V834" s="437"/>
      <c r="W834" s="437"/>
      <c r="X834" s="437"/>
      <c r="Y834" s="437"/>
      <c r="Z834" s="437">
        <f>SUM(AA834:AE834)</f>
        <v>502.798</v>
      </c>
      <c r="AA834" s="437">
        <v>458</v>
      </c>
      <c r="AB834" s="437"/>
      <c r="AC834" s="437"/>
      <c r="AD834" s="437"/>
      <c r="AE834" s="437">
        <v>44.798000000000002</v>
      </c>
      <c r="AF834" s="437">
        <f>SUM(AG834:AK834)</f>
        <v>502.798</v>
      </c>
      <c r="AG834" s="437">
        <v>458</v>
      </c>
      <c r="AH834" s="437"/>
      <c r="AI834" s="437"/>
      <c r="AJ834" s="437"/>
      <c r="AK834" s="437">
        <v>44.798000000000002</v>
      </c>
      <c r="AL834" s="438"/>
      <c r="AM834" s="429"/>
      <c r="AS834" s="331">
        <f t="shared" si="219"/>
        <v>-17.190999999999974</v>
      </c>
      <c r="AT834" s="331">
        <f t="shared" si="220"/>
        <v>458</v>
      </c>
      <c r="AU834" s="331">
        <f t="shared" si="221"/>
        <v>0</v>
      </c>
      <c r="AV834" s="331">
        <f t="shared" si="222"/>
        <v>-17.190999999999974</v>
      </c>
      <c r="AW834" s="331">
        <f t="shared" si="223"/>
        <v>-17.190999999999974</v>
      </c>
    </row>
    <row r="835" spans="1:49" s="365" customFormat="1" ht="30" hidden="1" customHeight="1" outlineLevel="1">
      <c r="A835" s="435"/>
      <c r="B835" s="436" t="s">
        <v>120</v>
      </c>
      <c r="C835" s="436">
        <v>7616665</v>
      </c>
      <c r="D835" s="435" t="s">
        <v>67</v>
      </c>
      <c r="E835" s="435" t="s">
        <v>2168</v>
      </c>
      <c r="F835" s="435" t="s">
        <v>113</v>
      </c>
      <c r="G835" s="435" t="s">
        <v>2431</v>
      </c>
      <c r="H835" s="435" t="s">
        <v>121</v>
      </c>
      <c r="I835" s="437">
        <v>1655.549</v>
      </c>
      <c r="J835" s="437">
        <v>1500.71</v>
      </c>
      <c r="K835" s="437"/>
      <c r="L835" s="437"/>
      <c r="M835" s="437">
        <v>154.839</v>
      </c>
      <c r="N835" s="495"/>
      <c r="O835" s="437">
        <f t="shared" si="229"/>
        <v>1656</v>
      </c>
      <c r="P835" s="437">
        <v>1506</v>
      </c>
      <c r="Q835" s="495"/>
      <c r="R835" s="437"/>
      <c r="S835" s="437">
        <v>150</v>
      </c>
      <c r="T835" s="437"/>
      <c r="U835" s="437"/>
      <c r="V835" s="437"/>
      <c r="W835" s="437"/>
      <c r="X835" s="437"/>
      <c r="Y835" s="437"/>
      <c r="Z835" s="437">
        <v>1142</v>
      </c>
      <c r="AA835" s="437">
        <v>1067</v>
      </c>
      <c r="AB835" s="437"/>
      <c r="AC835" s="437"/>
      <c r="AD835" s="437"/>
      <c r="AE835" s="437">
        <v>75</v>
      </c>
      <c r="AF835" s="437">
        <v>1142</v>
      </c>
      <c r="AG835" s="437">
        <v>1067</v>
      </c>
      <c r="AH835" s="437"/>
      <c r="AI835" s="437"/>
      <c r="AJ835" s="437"/>
      <c r="AK835" s="437">
        <v>75</v>
      </c>
      <c r="AL835" s="438"/>
      <c r="AM835" s="429"/>
      <c r="AS835" s="331">
        <f t="shared" si="219"/>
        <v>513.54899999999998</v>
      </c>
      <c r="AT835" s="331">
        <f t="shared" si="220"/>
        <v>1067</v>
      </c>
      <c r="AU835" s="331">
        <f t="shared" si="221"/>
        <v>0</v>
      </c>
      <c r="AV835" s="331">
        <f t="shared" si="222"/>
        <v>433.71000000000004</v>
      </c>
      <c r="AW835" s="331">
        <f t="shared" si="223"/>
        <v>513.54899999999998</v>
      </c>
    </row>
    <row r="836" spans="1:49" s="365" customFormat="1" ht="30" hidden="1" customHeight="1" outlineLevel="1">
      <c r="A836" s="435"/>
      <c r="B836" s="436" t="s">
        <v>122</v>
      </c>
      <c r="C836" s="436">
        <v>7644061</v>
      </c>
      <c r="D836" s="435" t="s">
        <v>123</v>
      </c>
      <c r="E836" s="435" t="s">
        <v>124</v>
      </c>
      <c r="F836" s="435" t="s">
        <v>125</v>
      </c>
      <c r="G836" s="435" t="s">
        <v>2431</v>
      </c>
      <c r="H836" s="435" t="s">
        <v>126</v>
      </c>
      <c r="I836" s="437">
        <v>845</v>
      </c>
      <c r="J836" s="437">
        <v>768</v>
      </c>
      <c r="K836" s="437"/>
      <c r="L836" s="437"/>
      <c r="M836" s="437">
        <v>77</v>
      </c>
      <c r="N836" s="495"/>
      <c r="O836" s="437">
        <f t="shared" si="229"/>
        <v>845</v>
      </c>
      <c r="P836" s="437">
        <v>768</v>
      </c>
      <c r="Q836" s="495"/>
      <c r="R836" s="437"/>
      <c r="S836" s="437">
        <v>77</v>
      </c>
      <c r="T836" s="437"/>
      <c r="U836" s="437"/>
      <c r="V836" s="437"/>
      <c r="W836" s="437"/>
      <c r="X836" s="437"/>
      <c r="Y836" s="437"/>
      <c r="Z836" s="437">
        <v>845</v>
      </c>
      <c r="AA836" s="437">
        <v>768</v>
      </c>
      <c r="AB836" s="437"/>
      <c r="AC836" s="437"/>
      <c r="AD836" s="437"/>
      <c r="AE836" s="437">
        <v>77</v>
      </c>
      <c r="AF836" s="437">
        <v>845</v>
      </c>
      <c r="AG836" s="437">
        <v>768</v>
      </c>
      <c r="AH836" s="437"/>
      <c r="AI836" s="437"/>
      <c r="AJ836" s="437"/>
      <c r="AK836" s="437">
        <v>77</v>
      </c>
      <c r="AL836" s="438"/>
      <c r="AM836" s="429"/>
      <c r="AS836" s="331">
        <f t="shared" si="219"/>
        <v>0</v>
      </c>
      <c r="AT836" s="331">
        <f t="shared" si="220"/>
        <v>768</v>
      </c>
      <c r="AU836" s="331">
        <f t="shared" si="221"/>
        <v>0</v>
      </c>
      <c r="AV836" s="331">
        <f t="shared" si="222"/>
        <v>0</v>
      </c>
      <c r="AW836" s="331">
        <f t="shared" si="223"/>
        <v>0</v>
      </c>
    </row>
    <row r="837" spans="1:49" s="365" customFormat="1" ht="30" hidden="1" customHeight="1" outlineLevel="1">
      <c r="A837" s="435"/>
      <c r="B837" s="436" t="s">
        <v>127</v>
      </c>
      <c r="C837" s="436">
        <v>7644062</v>
      </c>
      <c r="D837" s="435" t="s">
        <v>128</v>
      </c>
      <c r="E837" s="435" t="s">
        <v>129</v>
      </c>
      <c r="F837" s="435" t="s">
        <v>130</v>
      </c>
      <c r="G837" s="435" t="s">
        <v>2431</v>
      </c>
      <c r="H837" s="435" t="s">
        <v>131</v>
      </c>
      <c r="I837" s="437">
        <v>660</v>
      </c>
      <c r="J837" s="437">
        <v>600</v>
      </c>
      <c r="K837" s="437"/>
      <c r="L837" s="437"/>
      <c r="M837" s="437">
        <v>60</v>
      </c>
      <c r="N837" s="495"/>
      <c r="O837" s="437">
        <f t="shared" si="229"/>
        <v>660</v>
      </c>
      <c r="P837" s="437">
        <v>600</v>
      </c>
      <c r="Q837" s="495"/>
      <c r="R837" s="437"/>
      <c r="S837" s="437">
        <v>60</v>
      </c>
      <c r="T837" s="437"/>
      <c r="U837" s="437"/>
      <c r="V837" s="437"/>
      <c r="W837" s="437"/>
      <c r="X837" s="437"/>
      <c r="Y837" s="437"/>
      <c r="Z837" s="437">
        <v>660</v>
      </c>
      <c r="AA837" s="437">
        <v>600</v>
      </c>
      <c r="AB837" s="437"/>
      <c r="AC837" s="437"/>
      <c r="AD837" s="437"/>
      <c r="AE837" s="437">
        <v>60</v>
      </c>
      <c r="AF837" s="437">
        <v>660</v>
      </c>
      <c r="AG837" s="437">
        <v>600</v>
      </c>
      <c r="AH837" s="437"/>
      <c r="AI837" s="437"/>
      <c r="AJ837" s="437"/>
      <c r="AK837" s="437">
        <v>60</v>
      </c>
      <c r="AL837" s="438" t="s">
        <v>2862</v>
      </c>
      <c r="AM837" s="429"/>
      <c r="AS837" s="331">
        <f t="shared" si="219"/>
        <v>0</v>
      </c>
      <c r="AT837" s="331">
        <f t="shared" si="220"/>
        <v>600</v>
      </c>
      <c r="AU837" s="331">
        <f t="shared" si="221"/>
        <v>0</v>
      </c>
      <c r="AV837" s="331">
        <f t="shared" si="222"/>
        <v>0</v>
      </c>
      <c r="AW837" s="331">
        <f t="shared" si="223"/>
        <v>0</v>
      </c>
    </row>
    <row r="838" spans="1:49" s="365" customFormat="1" ht="30" hidden="1" customHeight="1" outlineLevel="1">
      <c r="A838" s="435"/>
      <c r="B838" s="436" t="s">
        <v>132</v>
      </c>
      <c r="C838" s="436">
        <v>7621449</v>
      </c>
      <c r="D838" s="435" t="s">
        <v>133</v>
      </c>
      <c r="E838" s="435" t="s">
        <v>134</v>
      </c>
      <c r="F838" s="435" t="s">
        <v>135</v>
      </c>
      <c r="G838" s="435" t="s">
        <v>2431</v>
      </c>
      <c r="H838" s="435" t="s">
        <v>136</v>
      </c>
      <c r="I838" s="437">
        <v>660</v>
      </c>
      <c r="J838" s="437">
        <v>600</v>
      </c>
      <c r="K838" s="437"/>
      <c r="L838" s="437"/>
      <c r="M838" s="437">
        <v>60</v>
      </c>
      <c r="N838" s="495"/>
      <c r="O838" s="437">
        <f t="shared" si="229"/>
        <v>660</v>
      </c>
      <c r="P838" s="437">
        <v>600</v>
      </c>
      <c r="Q838" s="495"/>
      <c r="R838" s="437"/>
      <c r="S838" s="437">
        <v>60</v>
      </c>
      <c r="T838" s="437"/>
      <c r="U838" s="437"/>
      <c r="V838" s="437"/>
      <c r="W838" s="437"/>
      <c r="X838" s="437"/>
      <c r="Y838" s="437"/>
      <c r="Z838" s="437">
        <v>660</v>
      </c>
      <c r="AA838" s="437">
        <v>600</v>
      </c>
      <c r="AB838" s="437"/>
      <c r="AC838" s="437"/>
      <c r="AD838" s="437"/>
      <c r="AE838" s="437">
        <v>60</v>
      </c>
      <c r="AF838" s="437">
        <v>660</v>
      </c>
      <c r="AG838" s="437">
        <v>600</v>
      </c>
      <c r="AH838" s="437"/>
      <c r="AI838" s="437"/>
      <c r="AJ838" s="437"/>
      <c r="AK838" s="437">
        <v>60</v>
      </c>
      <c r="AL838" s="438" t="s">
        <v>2862</v>
      </c>
      <c r="AM838" s="429"/>
      <c r="AS838" s="331">
        <f t="shared" si="219"/>
        <v>0</v>
      </c>
      <c r="AT838" s="331">
        <f t="shared" si="220"/>
        <v>600</v>
      </c>
      <c r="AU838" s="331">
        <f t="shared" si="221"/>
        <v>0</v>
      </c>
      <c r="AV838" s="331">
        <f t="shared" si="222"/>
        <v>0</v>
      </c>
      <c r="AW838" s="331">
        <f t="shared" si="223"/>
        <v>0</v>
      </c>
    </row>
    <row r="839" spans="1:49" s="365" customFormat="1" ht="30" hidden="1" customHeight="1" outlineLevel="1">
      <c r="A839" s="435"/>
      <c r="B839" s="436" t="s">
        <v>137</v>
      </c>
      <c r="C839" s="436">
        <v>7621444</v>
      </c>
      <c r="D839" s="435" t="s">
        <v>116</v>
      </c>
      <c r="E839" s="435" t="s">
        <v>117</v>
      </c>
      <c r="F839" s="435" t="s">
        <v>138</v>
      </c>
      <c r="G839" s="435" t="s">
        <v>2431</v>
      </c>
      <c r="H839" s="435" t="s">
        <v>139</v>
      </c>
      <c r="I839" s="437">
        <v>660</v>
      </c>
      <c r="J839" s="437">
        <v>600</v>
      </c>
      <c r="K839" s="437"/>
      <c r="L839" s="437"/>
      <c r="M839" s="437">
        <v>60</v>
      </c>
      <c r="N839" s="495"/>
      <c r="O839" s="437">
        <f t="shared" si="229"/>
        <v>660</v>
      </c>
      <c r="P839" s="437">
        <v>600</v>
      </c>
      <c r="Q839" s="495"/>
      <c r="R839" s="437"/>
      <c r="S839" s="437">
        <v>60</v>
      </c>
      <c r="T839" s="437"/>
      <c r="U839" s="437"/>
      <c r="V839" s="437"/>
      <c r="W839" s="437"/>
      <c r="X839" s="437"/>
      <c r="Y839" s="437"/>
      <c r="Z839" s="437">
        <v>660</v>
      </c>
      <c r="AA839" s="437">
        <v>600</v>
      </c>
      <c r="AB839" s="437"/>
      <c r="AC839" s="437"/>
      <c r="AD839" s="437"/>
      <c r="AE839" s="437">
        <v>60</v>
      </c>
      <c r="AF839" s="437">
        <v>660</v>
      </c>
      <c r="AG839" s="437">
        <v>600</v>
      </c>
      <c r="AH839" s="437"/>
      <c r="AI839" s="437"/>
      <c r="AJ839" s="437"/>
      <c r="AK839" s="437">
        <v>60</v>
      </c>
      <c r="AL839" s="438" t="s">
        <v>2862</v>
      </c>
      <c r="AM839" s="429"/>
      <c r="AS839" s="331">
        <f t="shared" si="219"/>
        <v>0</v>
      </c>
      <c r="AT839" s="331">
        <f t="shared" si="220"/>
        <v>600</v>
      </c>
      <c r="AU839" s="331">
        <f t="shared" si="221"/>
        <v>0</v>
      </c>
      <c r="AV839" s="331">
        <f t="shared" si="222"/>
        <v>0</v>
      </c>
      <c r="AW839" s="331">
        <f t="shared" si="223"/>
        <v>0</v>
      </c>
    </row>
    <row r="840" spans="1:49" s="365" customFormat="1" ht="30" hidden="1" customHeight="1" outlineLevel="1">
      <c r="A840" s="435"/>
      <c r="B840" s="436" t="s">
        <v>140</v>
      </c>
      <c r="C840" s="436">
        <v>7631833</v>
      </c>
      <c r="D840" s="435" t="s">
        <v>141</v>
      </c>
      <c r="E840" s="435" t="s">
        <v>142</v>
      </c>
      <c r="F840" s="435" t="s">
        <v>143</v>
      </c>
      <c r="G840" s="435" t="s">
        <v>2431</v>
      </c>
      <c r="H840" s="435" t="s">
        <v>144</v>
      </c>
      <c r="I840" s="437">
        <v>660</v>
      </c>
      <c r="J840" s="437">
        <v>600</v>
      </c>
      <c r="K840" s="437"/>
      <c r="L840" s="437"/>
      <c r="M840" s="437">
        <v>60</v>
      </c>
      <c r="N840" s="495"/>
      <c r="O840" s="437">
        <f t="shared" si="229"/>
        <v>660</v>
      </c>
      <c r="P840" s="437">
        <v>600</v>
      </c>
      <c r="Q840" s="495"/>
      <c r="R840" s="437"/>
      <c r="S840" s="437">
        <v>60</v>
      </c>
      <c r="T840" s="437"/>
      <c r="U840" s="437"/>
      <c r="V840" s="437"/>
      <c r="W840" s="437"/>
      <c r="X840" s="437"/>
      <c r="Y840" s="437"/>
      <c r="Z840" s="437">
        <v>660</v>
      </c>
      <c r="AA840" s="437">
        <v>600</v>
      </c>
      <c r="AB840" s="437"/>
      <c r="AC840" s="437"/>
      <c r="AD840" s="437"/>
      <c r="AE840" s="437">
        <v>60</v>
      </c>
      <c r="AF840" s="437">
        <v>660</v>
      </c>
      <c r="AG840" s="437">
        <v>600</v>
      </c>
      <c r="AH840" s="437"/>
      <c r="AI840" s="437"/>
      <c r="AJ840" s="437"/>
      <c r="AK840" s="437">
        <v>60</v>
      </c>
      <c r="AL840" s="438" t="s">
        <v>2862</v>
      </c>
      <c r="AM840" s="429"/>
      <c r="AS840" s="331">
        <f t="shared" si="219"/>
        <v>0</v>
      </c>
      <c r="AT840" s="331">
        <f t="shared" si="220"/>
        <v>600</v>
      </c>
      <c r="AU840" s="331">
        <f t="shared" si="221"/>
        <v>0</v>
      </c>
      <c r="AV840" s="331">
        <f t="shared" si="222"/>
        <v>0</v>
      </c>
      <c r="AW840" s="331">
        <f t="shared" si="223"/>
        <v>0</v>
      </c>
    </row>
    <row r="841" spans="1:49" s="365" customFormat="1" ht="30" hidden="1" customHeight="1" outlineLevel="1">
      <c r="A841" s="435"/>
      <c r="B841" s="436" t="s">
        <v>145</v>
      </c>
      <c r="C841" s="436">
        <v>7640900</v>
      </c>
      <c r="D841" s="435" t="s">
        <v>146</v>
      </c>
      <c r="E841" s="435" t="s">
        <v>147</v>
      </c>
      <c r="F841" s="435" t="s">
        <v>148</v>
      </c>
      <c r="G841" s="435" t="s">
        <v>2431</v>
      </c>
      <c r="H841" s="435" t="s">
        <v>149</v>
      </c>
      <c r="I841" s="437">
        <v>330</v>
      </c>
      <c r="J841" s="437">
        <v>300</v>
      </c>
      <c r="K841" s="437"/>
      <c r="L841" s="437"/>
      <c r="M841" s="437">
        <v>30</v>
      </c>
      <c r="N841" s="495"/>
      <c r="O841" s="437">
        <f t="shared" si="229"/>
        <v>330</v>
      </c>
      <c r="P841" s="437">
        <v>300</v>
      </c>
      <c r="Q841" s="495"/>
      <c r="R841" s="437"/>
      <c r="S841" s="437">
        <v>30</v>
      </c>
      <c r="T841" s="437"/>
      <c r="U841" s="437"/>
      <c r="V841" s="437"/>
      <c r="W841" s="437"/>
      <c r="X841" s="437"/>
      <c r="Y841" s="437"/>
      <c r="Z841" s="437">
        <v>330</v>
      </c>
      <c r="AA841" s="437">
        <v>300</v>
      </c>
      <c r="AB841" s="437"/>
      <c r="AC841" s="437"/>
      <c r="AD841" s="437"/>
      <c r="AE841" s="437">
        <v>30</v>
      </c>
      <c r="AF841" s="437">
        <v>330</v>
      </c>
      <c r="AG841" s="437">
        <v>300</v>
      </c>
      <c r="AH841" s="437"/>
      <c r="AI841" s="437"/>
      <c r="AJ841" s="437"/>
      <c r="AK841" s="437">
        <v>30</v>
      </c>
      <c r="AL841" s="438" t="s">
        <v>2862</v>
      </c>
      <c r="AM841" s="429"/>
      <c r="AS841" s="331">
        <f t="shared" si="219"/>
        <v>0</v>
      </c>
      <c r="AT841" s="331">
        <f t="shared" si="220"/>
        <v>300</v>
      </c>
      <c r="AU841" s="331">
        <f t="shared" si="221"/>
        <v>0</v>
      </c>
      <c r="AV841" s="331">
        <f t="shared" si="222"/>
        <v>0</v>
      </c>
      <c r="AW841" s="331">
        <f t="shared" si="223"/>
        <v>0</v>
      </c>
    </row>
    <row r="842" spans="1:49" s="365" customFormat="1" ht="30" hidden="1" customHeight="1" outlineLevel="1">
      <c r="A842" s="435"/>
      <c r="B842" s="436" t="s">
        <v>150</v>
      </c>
      <c r="C842" s="436">
        <v>7640902</v>
      </c>
      <c r="D842" s="435" t="s">
        <v>146</v>
      </c>
      <c r="E842" s="435" t="s">
        <v>147</v>
      </c>
      <c r="F842" s="435" t="s">
        <v>148</v>
      </c>
      <c r="G842" s="435" t="s">
        <v>2431</v>
      </c>
      <c r="H842" s="435" t="s">
        <v>151</v>
      </c>
      <c r="I842" s="437">
        <v>330</v>
      </c>
      <c r="J842" s="437">
        <v>300</v>
      </c>
      <c r="K842" s="437"/>
      <c r="L842" s="437"/>
      <c r="M842" s="437">
        <v>30</v>
      </c>
      <c r="N842" s="495"/>
      <c r="O842" s="437">
        <f t="shared" si="229"/>
        <v>330</v>
      </c>
      <c r="P842" s="437">
        <v>300</v>
      </c>
      <c r="Q842" s="495"/>
      <c r="R842" s="437"/>
      <c r="S842" s="437">
        <v>30</v>
      </c>
      <c r="T842" s="437"/>
      <c r="U842" s="437"/>
      <c r="V842" s="437"/>
      <c r="W842" s="437"/>
      <c r="X842" s="437"/>
      <c r="Y842" s="437"/>
      <c r="Z842" s="437">
        <v>330</v>
      </c>
      <c r="AA842" s="437">
        <v>300</v>
      </c>
      <c r="AB842" s="437"/>
      <c r="AC842" s="437"/>
      <c r="AD842" s="437"/>
      <c r="AE842" s="437">
        <v>30</v>
      </c>
      <c r="AF842" s="437">
        <v>330</v>
      </c>
      <c r="AG842" s="437">
        <v>300</v>
      </c>
      <c r="AH842" s="437"/>
      <c r="AI842" s="437"/>
      <c r="AJ842" s="437"/>
      <c r="AK842" s="437">
        <v>30</v>
      </c>
      <c r="AL842" s="438" t="s">
        <v>2862</v>
      </c>
      <c r="AM842" s="429"/>
      <c r="AS842" s="331">
        <f t="shared" si="219"/>
        <v>0</v>
      </c>
      <c r="AT842" s="331">
        <f t="shared" si="220"/>
        <v>300</v>
      </c>
      <c r="AU842" s="331">
        <f t="shared" si="221"/>
        <v>0</v>
      </c>
      <c r="AV842" s="331">
        <f t="shared" si="222"/>
        <v>0</v>
      </c>
      <c r="AW842" s="331">
        <f t="shared" si="223"/>
        <v>0</v>
      </c>
    </row>
    <row r="843" spans="1:49" s="365" customFormat="1" ht="30" hidden="1" customHeight="1" outlineLevel="1">
      <c r="A843" s="435"/>
      <c r="B843" s="436" t="s">
        <v>152</v>
      </c>
      <c r="C843" s="436">
        <v>7643764</v>
      </c>
      <c r="D843" s="435" t="s">
        <v>153</v>
      </c>
      <c r="E843" s="435" t="s">
        <v>154</v>
      </c>
      <c r="F843" s="435" t="s">
        <v>148</v>
      </c>
      <c r="G843" s="435" t="s">
        <v>2431</v>
      </c>
      <c r="H843" s="435" t="s">
        <v>155</v>
      </c>
      <c r="I843" s="437">
        <v>330</v>
      </c>
      <c r="J843" s="437">
        <v>300</v>
      </c>
      <c r="K843" s="437"/>
      <c r="L843" s="437"/>
      <c r="M843" s="437">
        <v>30</v>
      </c>
      <c r="N843" s="495"/>
      <c r="O843" s="437">
        <f t="shared" si="229"/>
        <v>330</v>
      </c>
      <c r="P843" s="437">
        <v>300</v>
      </c>
      <c r="Q843" s="495"/>
      <c r="R843" s="437"/>
      <c r="S843" s="437">
        <v>30</v>
      </c>
      <c r="T843" s="437"/>
      <c r="U843" s="437"/>
      <c r="V843" s="437"/>
      <c r="W843" s="437"/>
      <c r="X843" s="437"/>
      <c r="Y843" s="437"/>
      <c r="Z843" s="437">
        <v>330</v>
      </c>
      <c r="AA843" s="437">
        <v>300</v>
      </c>
      <c r="AB843" s="437"/>
      <c r="AC843" s="437"/>
      <c r="AD843" s="437"/>
      <c r="AE843" s="437">
        <v>30</v>
      </c>
      <c r="AF843" s="437">
        <v>330</v>
      </c>
      <c r="AG843" s="437">
        <v>300</v>
      </c>
      <c r="AH843" s="437"/>
      <c r="AI843" s="437"/>
      <c r="AJ843" s="437"/>
      <c r="AK843" s="437">
        <v>30</v>
      </c>
      <c r="AL843" s="438" t="s">
        <v>2862</v>
      </c>
      <c r="AM843" s="429"/>
      <c r="AS843" s="331">
        <f t="shared" si="219"/>
        <v>0</v>
      </c>
      <c r="AT843" s="331">
        <f t="shared" si="220"/>
        <v>300</v>
      </c>
      <c r="AU843" s="331">
        <f t="shared" si="221"/>
        <v>0</v>
      </c>
      <c r="AV843" s="331">
        <f t="shared" si="222"/>
        <v>0</v>
      </c>
      <c r="AW843" s="331">
        <f t="shared" si="223"/>
        <v>0</v>
      </c>
    </row>
    <row r="844" spans="1:49" s="365" customFormat="1" ht="30" hidden="1" customHeight="1" outlineLevel="1">
      <c r="A844" s="435"/>
      <c r="B844" s="436" t="s">
        <v>156</v>
      </c>
      <c r="C844" s="436">
        <v>7643763</v>
      </c>
      <c r="D844" s="435" t="s">
        <v>153</v>
      </c>
      <c r="E844" s="435" t="s">
        <v>154</v>
      </c>
      <c r="F844" s="435" t="s">
        <v>148</v>
      </c>
      <c r="G844" s="435" t="s">
        <v>2431</v>
      </c>
      <c r="H844" s="435" t="s">
        <v>157</v>
      </c>
      <c r="I844" s="437">
        <v>330</v>
      </c>
      <c r="J844" s="437">
        <v>300</v>
      </c>
      <c r="K844" s="437"/>
      <c r="L844" s="437"/>
      <c r="M844" s="437">
        <v>30</v>
      </c>
      <c r="N844" s="495"/>
      <c r="O844" s="437">
        <f t="shared" si="229"/>
        <v>330</v>
      </c>
      <c r="P844" s="437">
        <v>300</v>
      </c>
      <c r="Q844" s="495"/>
      <c r="R844" s="437"/>
      <c r="S844" s="437">
        <v>30</v>
      </c>
      <c r="T844" s="437"/>
      <c r="U844" s="437"/>
      <c r="V844" s="437"/>
      <c r="W844" s="437"/>
      <c r="X844" s="437"/>
      <c r="Y844" s="437"/>
      <c r="Z844" s="437">
        <v>330</v>
      </c>
      <c r="AA844" s="437">
        <v>300</v>
      </c>
      <c r="AB844" s="437"/>
      <c r="AC844" s="437"/>
      <c r="AD844" s="437"/>
      <c r="AE844" s="437">
        <v>30</v>
      </c>
      <c r="AF844" s="437">
        <v>330</v>
      </c>
      <c r="AG844" s="437">
        <v>300</v>
      </c>
      <c r="AH844" s="437"/>
      <c r="AI844" s="437"/>
      <c r="AJ844" s="437"/>
      <c r="AK844" s="437">
        <v>30</v>
      </c>
      <c r="AL844" s="438" t="s">
        <v>2862</v>
      </c>
      <c r="AM844" s="429"/>
      <c r="AS844" s="331">
        <f t="shared" si="219"/>
        <v>0</v>
      </c>
      <c r="AT844" s="331">
        <f t="shared" si="220"/>
        <v>300</v>
      </c>
      <c r="AU844" s="331">
        <f t="shared" si="221"/>
        <v>0</v>
      </c>
      <c r="AV844" s="331">
        <f t="shared" si="222"/>
        <v>0</v>
      </c>
      <c r="AW844" s="331">
        <f t="shared" si="223"/>
        <v>0</v>
      </c>
    </row>
    <row r="845" spans="1:49" s="365" customFormat="1" ht="30" hidden="1" customHeight="1" outlineLevel="1">
      <c r="A845" s="435"/>
      <c r="B845" s="436" t="s">
        <v>158</v>
      </c>
      <c r="C845" s="436">
        <v>7663541</v>
      </c>
      <c r="D845" s="435" t="s">
        <v>2886</v>
      </c>
      <c r="E845" s="435" t="s">
        <v>2837</v>
      </c>
      <c r="F845" s="435" t="s">
        <v>159</v>
      </c>
      <c r="G845" s="435" t="s">
        <v>2431</v>
      </c>
      <c r="H845" s="435" t="s">
        <v>160</v>
      </c>
      <c r="I845" s="437">
        <v>874</v>
      </c>
      <c r="J845" s="437">
        <v>761</v>
      </c>
      <c r="K845" s="437"/>
      <c r="L845" s="437">
        <v>87</v>
      </c>
      <c r="M845" s="437">
        <v>26</v>
      </c>
      <c r="N845" s="495"/>
      <c r="O845" s="437">
        <f t="shared" ref="O845:O876" si="230">SUM(P845:S845)</f>
        <v>874</v>
      </c>
      <c r="P845" s="437">
        <v>761</v>
      </c>
      <c r="Q845" s="495"/>
      <c r="R845" s="437">
        <v>87</v>
      </c>
      <c r="S845" s="437">
        <v>26</v>
      </c>
      <c r="T845" s="437"/>
      <c r="U845" s="437"/>
      <c r="V845" s="437"/>
      <c r="W845" s="437"/>
      <c r="X845" s="437"/>
      <c r="Y845" s="437"/>
      <c r="Z845" s="437">
        <v>874</v>
      </c>
      <c r="AA845" s="437">
        <v>761</v>
      </c>
      <c r="AB845" s="437"/>
      <c r="AC845" s="437">
        <v>87</v>
      </c>
      <c r="AD845" s="437"/>
      <c r="AE845" s="437">
        <v>26</v>
      </c>
      <c r="AF845" s="437">
        <v>874</v>
      </c>
      <c r="AG845" s="437">
        <v>761</v>
      </c>
      <c r="AH845" s="437"/>
      <c r="AI845" s="437">
        <v>87</v>
      </c>
      <c r="AJ845" s="437"/>
      <c r="AK845" s="437">
        <v>26</v>
      </c>
      <c r="AL845" s="438"/>
      <c r="AM845" s="429"/>
      <c r="AS845" s="331">
        <f t="shared" ref="AS845:AS908" si="231">I845-W845-AF845</f>
        <v>0</v>
      </c>
      <c r="AT845" s="331">
        <f t="shared" ref="AT845:AT908" si="232">AF845-AH845-AI845-AK845</f>
        <v>761</v>
      </c>
      <c r="AU845" s="331">
        <f t="shared" ref="AU845:AU908" si="233">AG845-AT845</f>
        <v>0</v>
      </c>
      <c r="AV845" s="331">
        <f t="shared" ref="AV845:AV895" si="234">J845-AG845</f>
        <v>0</v>
      </c>
      <c r="AW845" s="331">
        <f t="shared" ref="AW845:AW895" si="235">I845-AF845</f>
        <v>0</v>
      </c>
    </row>
    <row r="846" spans="1:49" s="365" customFormat="1" ht="30" hidden="1" customHeight="1" outlineLevel="1">
      <c r="A846" s="435"/>
      <c r="B846" s="436" t="s">
        <v>161</v>
      </c>
      <c r="C846" s="436">
        <v>7663543</v>
      </c>
      <c r="D846" s="435" t="s">
        <v>2886</v>
      </c>
      <c r="E846" s="435" t="s">
        <v>2837</v>
      </c>
      <c r="F846" s="435" t="s">
        <v>159</v>
      </c>
      <c r="G846" s="435" t="s">
        <v>2431</v>
      </c>
      <c r="H846" s="435" t="s">
        <v>162</v>
      </c>
      <c r="I846" s="437">
        <v>500</v>
      </c>
      <c r="J846" s="437">
        <v>435</v>
      </c>
      <c r="K846" s="437"/>
      <c r="L846" s="437">
        <v>50</v>
      </c>
      <c r="M846" s="437">
        <v>15</v>
      </c>
      <c r="N846" s="495"/>
      <c r="O846" s="437">
        <f t="shared" si="230"/>
        <v>500</v>
      </c>
      <c r="P846" s="437">
        <v>435</v>
      </c>
      <c r="Q846" s="495"/>
      <c r="R846" s="437">
        <v>50</v>
      </c>
      <c r="S846" s="437">
        <v>15</v>
      </c>
      <c r="T846" s="437"/>
      <c r="U846" s="437"/>
      <c r="V846" s="437"/>
      <c r="W846" s="437"/>
      <c r="X846" s="437"/>
      <c r="Y846" s="437"/>
      <c r="Z846" s="437">
        <v>500</v>
      </c>
      <c r="AA846" s="437">
        <v>435</v>
      </c>
      <c r="AB846" s="437"/>
      <c r="AC846" s="437">
        <v>50</v>
      </c>
      <c r="AD846" s="437"/>
      <c r="AE846" s="437">
        <v>15</v>
      </c>
      <c r="AF846" s="437">
        <v>500</v>
      </c>
      <c r="AG846" s="437">
        <v>435</v>
      </c>
      <c r="AH846" s="437"/>
      <c r="AI846" s="437">
        <v>50</v>
      </c>
      <c r="AJ846" s="437"/>
      <c r="AK846" s="437">
        <v>15</v>
      </c>
      <c r="AL846" s="438"/>
      <c r="AM846" s="429"/>
      <c r="AS846" s="331">
        <f t="shared" si="231"/>
        <v>0</v>
      </c>
      <c r="AT846" s="331">
        <f t="shared" si="232"/>
        <v>435</v>
      </c>
      <c r="AU846" s="331">
        <f t="shared" si="233"/>
        <v>0</v>
      </c>
      <c r="AV846" s="331">
        <f t="shared" si="234"/>
        <v>0</v>
      </c>
      <c r="AW846" s="331">
        <f t="shared" si="235"/>
        <v>0</v>
      </c>
    </row>
    <row r="847" spans="1:49" s="365" customFormat="1" ht="30" hidden="1" customHeight="1" outlineLevel="1">
      <c r="A847" s="435"/>
      <c r="B847" s="436" t="s">
        <v>163</v>
      </c>
      <c r="C847" s="436">
        <v>7663540</v>
      </c>
      <c r="D847" s="435" t="s">
        <v>2886</v>
      </c>
      <c r="E847" s="435" t="s">
        <v>2837</v>
      </c>
      <c r="F847" s="435" t="s">
        <v>159</v>
      </c>
      <c r="G847" s="435" t="s">
        <v>2431</v>
      </c>
      <c r="H847" s="435" t="s">
        <v>164</v>
      </c>
      <c r="I847" s="437">
        <v>500</v>
      </c>
      <c r="J847" s="437">
        <v>435</v>
      </c>
      <c r="K847" s="437"/>
      <c r="L847" s="437">
        <v>50</v>
      </c>
      <c r="M847" s="437">
        <v>15</v>
      </c>
      <c r="N847" s="495"/>
      <c r="O847" s="437">
        <f t="shared" si="230"/>
        <v>500</v>
      </c>
      <c r="P847" s="437">
        <v>435</v>
      </c>
      <c r="Q847" s="495"/>
      <c r="R847" s="437">
        <v>50</v>
      </c>
      <c r="S847" s="437">
        <v>15</v>
      </c>
      <c r="T847" s="437"/>
      <c r="U847" s="437"/>
      <c r="V847" s="437"/>
      <c r="W847" s="437"/>
      <c r="X847" s="437"/>
      <c r="Y847" s="437"/>
      <c r="Z847" s="437">
        <v>500</v>
      </c>
      <c r="AA847" s="437">
        <v>435</v>
      </c>
      <c r="AB847" s="437"/>
      <c r="AC847" s="437">
        <v>50</v>
      </c>
      <c r="AD847" s="437"/>
      <c r="AE847" s="437">
        <v>15</v>
      </c>
      <c r="AF847" s="437">
        <v>500</v>
      </c>
      <c r="AG847" s="437">
        <v>435</v>
      </c>
      <c r="AH847" s="437"/>
      <c r="AI847" s="437">
        <v>50</v>
      </c>
      <c r="AJ847" s="437"/>
      <c r="AK847" s="437">
        <v>15</v>
      </c>
      <c r="AL847" s="438"/>
      <c r="AM847" s="429"/>
      <c r="AS847" s="331">
        <f t="shared" si="231"/>
        <v>0</v>
      </c>
      <c r="AT847" s="331">
        <f t="shared" si="232"/>
        <v>435</v>
      </c>
      <c r="AU847" s="331">
        <f t="shared" si="233"/>
        <v>0</v>
      </c>
      <c r="AV847" s="331">
        <f t="shared" si="234"/>
        <v>0</v>
      </c>
      <c r="AW847" s="331">
        <f t="shared" si="235"/>
        <v>0</v>
      </c>
    </row>
    <row r="848" spans="1:49" s="365" customFormat="1" ht="30" hidden="1" customHeight="1" outlineLevel="1">
      <c r="A848" s="435"/>
      <c r="B848" s="436" t="s">
        <v>165</v>
      </c>
      <c r="C848" s="436">
        <v>7658770</v>
      </c>
      <c r="D848" s="435" t="s">
        <v>2874</v>
      </c>
      <c r="E848" s="435" t="s">
        <v>2821</v>
      </c>
      <c r="F848" s="435" t="s">
        <v>166</v>
      </c>
      <c r="G848" s="435" t="s">
        <v>2431</v>
      </c>
      <c r="H848" s="435" t="s">
        <v>167</v>
      </c>
      <c r="I848" s="437">
        <v>1202</v>
      </c>
      <c r="J848" s="437">
        <v>1046</v>
      </c>
      <c r="K848" s="437"/>
      <c r="L848" s="437">
        <v>120</v>
      </c>
      <c r="M848" s="437">
        <v>36</v>
      </c>
      <c r="N848" s="495"/>
      <c r="O848" s="437">
        <f t="shared" si="230"/>
        <v>1202</v>
      </c>
      <c r="P848" s="437">
        <v>1046</v>
      </c>
      <c r="Q848" s="495"/>
      <c r="R848" s="437">
        <v>120</v>
      </c>
      <c r="S848" s="437">
        <v>36</v>
      </c>
      <c r="T848" s="437"/>
      <c r="U848" s="437"/>
      <c r="V848" s="437"/>
      <c r="W848" s="437"/>
      <c r="X848" s="437"/>
      <c r="Y848" s="437"/>
      <c r="Z848" s="437">
        <v>1202</v>
      </c>
      <c r="AA848" s="437">
        <v>1046</v>
      </c>
      <c r="AB848" s="437"/>
      <c r="AC848" s="437">
        <v>120</v>
      </c>
      <c r="AD848" s="437"/>
      <c r="AE848" s="437">
        <v>36</v>
      </c>
      <c r="AF848" s="437">
        <v>1202</v>
      </c>
      <c r="AG848" s="437">
        <v>1046</v>
      </c>
      <c r="AH848" s="437"/>
      <c r="AI848" s="437">
        <v>120</v>
      </c>
      <c r="AJ848" s="437"/>
      <c r="AK848" s="437">
        <v>36</v>
      </c>
      <c r="AL848" s="438"/>
      <c r="AM848" s="429"/>
      <c r="AS848" s="331">
        <f t="shared" si="231"/>
        <v>0</v>
      </c>
      <c r="AT848" s="331">
        <f t="shared" si="232"/>
        <v>1046</v>
      </c>
      <c r="AU848" s="331">
        <f t="shared" si="233"/>
        <v>0</v>
      </c>
      <c r="AV848" s="331">
        <f t="shared" si="234"/>
        <v>0</v>
      </c>
      <c r="AW848" s="331">
        <f t="shared" si="235"/>
        <v>0</v>
      </c>
    </row>
    <row r="849" spans="1:49" s="365" customFormat="1" ht="30" hidden="1" customHeight="1" outlineLevel="1">
      <c r="A849" s="435"/>
      <c r="B849" s="436" t="s">
        <v>168</v>
      </c>
      <c r="C849" s="436">
        <v>7663531</v>
      </c>
      <c r="D849" s="435" t="s">
        <v>98</v>
      </c>
      <c r="E849" s="435" t="s">
        <v>169</v>
      </c>
      <c r="F849" s="435" t="s">
        <v>170</v>
      </c>
      <c r="G849" s="435" t="s">
        <v>2431</v>
      </c>
      <c r="H849" s="435" t="s">
        <v>171</v>
      </c>
      <c r="I849" s="437">
        <v>890</v>
      </c>
      <c r="J849" s="437">
        <v>775</v>
      </c>
      <c r="K849" s="437"/>
      <c r="L849" s="437">
        <v>89</v>
      </c>
      <c r="M849" s="437">
        <v>26</v>
      </c>
      <c r="N849" s="495"/>
      <c r="O849" s="437">
        <f t="shared" si="230"/>
        <v>890</v>
      </c>
      <c r="P849" s="437">
        <v>775</v>
      </c>
      <c r="Q849" s="495"/>
      <c r="R849" s="437">
        <v>89</v>
      </c>
      <c r="S849" s="437">
        <v>26</v>
      </c>
      <c r="T849" s="437"/>
      <c r="U849" s="437"/>
      <c r="V849" s="437"/>
      <c r="W849" s="437"/>
      <c r="X849" s="437"/>
      <c r="Y849" s="437"/>
      <c r="Z849" s="437">
        <v>890</v>
      </c>
      <c r="AA849" s="437">
        <v>775</v>
      </c>
      <c r="AB849" s="437"/>
      <c r="AC849" s="437">
        <v>89</v>
      </c>
      <c r="AD849" s="437"/>
      <c r="AE849" s="437">
        <v>26</v>
      </c>
      <c r="AF849" s="437">
        <v>890</v>
      </c>
      <c r="AG849" s="437">
        <v>775</v>
      </c>
      <c r="AH849" s="437"/>
      <c r="AI849" s="437">
        <v>89</v>
      </c>
      <c r="AJ849" s="437"/>
      <c r="AK849" s="437">
        <v>26</v>
      </c>
      <c r="AL849" s="438"/>
      <c r="AM849" s="429"/>
      <c r="AS849" s="331">
        <f t="shared" si="231"/>
        <v>0</v>
      </c>
      <c r="AT849" s="331">
        <f t="shared" si="232"/>
        <v>775</v>
      </c>
      <c r="AU849" s="331">
        <f t="shared" si="233"/>
        <v>0</v>
      </c>
      <c r="AV849" s="331">
        <f t="shared" si="234"/>
        <v>0</v>
      </c>
      <c r="AW849" s="331">
        <f t="shared" si="235"/>
        <v>0</v>
      </c>
    </row>
    <row r="850" spans="1:49" s="365" customFormat="1" ht="30" hidden="1" customHeight="1" outlineLevel="1">
      <c r="A850" s="435"/>
      <c r="B850" s="436" t="s">
        <v>172</v>
      </c>
      <c r="C850" s="436">
        <v>7663545</v>
      </c>
      <c r="D850" s="435" t="s">
        <v>2908</v>
      </c>
      <c r="E850" s="435" t="s">
        <v>2758</v>
      </c>
      <c r="F850" s="435" t="s">
        <v>170</v>
      </c>
      <c r="G850" s="435" t="s">
        <v>2431</v>
      </c>
      <c r="H850" s="435" t="s">
        <v>173</v>
      </c>
      <c r="I850" s="437">
        <v>791</v>
      </c>
      <c r="J850" s="437">
        <v>672</v>
      </c>
      <c r="K850" s="437"/>
      <c r="L850" s="437">
        <v>79</v>
      </c>
      <c r="M850" s="437">
        <v>40</v>
      </c>
      <c r="N850" s="495"/>
      <c r="O850" s="437">
        <f t="shared" si="230"/>
        <v>791</v>
      </c>
      <c r="P850" s="437">
        <v>672</v>
      </c>
      <c r="Q850" s="495"/>
      <c r="R850" s="437">
        <v>79</v>
      </c>
      <c r="S850" s="437">
        <v>40</v>
      </c>
      <c r="T850" s="437"/>
      <c r="U850" s="437"/>
      <c r="V850" s="437"/>
      <c r="W850" s="437"/>
      <c r="X850" s="437"/>
      <c r="Y850" s="437"/>
      <c r="Z850" s="437">
        <v>791</v>
      </c>
      <c r="AA850" s="437">
        <v>672</v>
      </c>
      <c r="AB850" s="437"/>
      <c r="AC850" s="437">
        <v>79</v>
      </c>
      <c r="AD850" s="437"/>
      <c r="AE850" s="437">
        <v>40</v>
      </c>
      <c r="AF850" s="437">
        <v>791</v>
      </c>
      <c r="AG850" s="437">
        <v>672</v>
      </c>
      <c r="AH850" s="437"/>
      <c r="AI850" s="437">
        <v>79</v>
      </c>
      <c r="AJ850" s="437"/>
      <c r="AK850" s="437">
        <v>40</v>
      </c>
      <c r="AL850" s="438"/>
      <c r="AM850" s="429"/>
      <c r="AS850" s="331">
        <f t="shared" si="231"/>
        <v>0</v>
      </c>
      <c r="AT850" s="331">
        <f t="shared" si="232"/>
        <v>672</v>
      </c>
      <c r="AU850" s="331">
        <f t="shared" si="233"/>
        <v>0</v>
      </c>
      <c r="AV850" s="331">
        <f t="shared" si="234"/>
        <v>0</v>
      </c>
      <c r="AW850" s="331">
        <f t="shared" si="235"/>
        <v>0</v>
      </c>
    </row>
    <row r="851" spans="1:49" s="365" customFormat="1" ht="30" hidden="1" customHeight="1" outlineLevel="1">
      <c r="A851" s="435"/>
      <c r="B851" s="436" t="s">
        <v>174</v>
      </c>
      <c r="C851" s="436">
        <v>7658769</v>
      </c>
      <c r="D851" s="435" t="s">
        <v>2540</v>
      </c>
      <c r="E851" s="435" t="s">
        <v>2156</v>
      </c>
      <c r="F851" s="435" t="s">
        <v>175</v>
      </c>
      <c r="G851" s="435" t="s">
        <v>2431</v>
      </c>
      <c r="H851" s="435" t="s">
        <v>176</v>
      </c>
      <c r="I851" s="437">
        <v>1270</v>
      </c>
      <c r="J851" s="437">
        <v>1055</v>
      </c>
      <c r="K851" s="437"/>
      <c r="L851" s="437">
        <v>127</v>
      </c>
      <c r="M851" s="437">
        <v>88</v>
      </c>
      <c r="N851" s="495"/>
      <c r="O851" s="437">
        <f t="shared" si="230"/>
        <v>1270</v>
      </c>
      <c r="P851" s="437">
        <v>1055</v>
      </c>
      <c r="Q851" s="495"/>
      <c r="R851" s="437">
        <v>127</v>
      </c>
      <c r="S851" s="437">
        <v>88</v>
      </c>
      <c r="T851" s="437"/>
      <c r="U851" s="437"/>
      <c r="V851" s="437"/>
      <c r="W851" s="437"/>
      <c r="X851" s="437"/>
      <c r="Y851" s="437"/>
      <c r="Z851" s="437">
        <v>1270</v>
      </c>
      <c r="AA851" s="437">
        <v>1055</v>
      </c>
      <c r="AB851" s="437"/>
      <c r="AC851" s="437">
        <v>127</v>
      </c>
      <c r="AD851" s="437"/>
      <c r="AE851" s="437">
        <v>88</v>
      </c>
      <c r="AF851" s="437">
        <v>1270</v>
      </c>
      <c r="AG851" s="437">
        <v>1055</v>
      </c>
      <c r="AH851" s="437"/>
      <c r="AI851" s="437">
        <v>127</v>
      </c>
      <c r="AJ851" s="437"/>
      <c r="AK851" s="437">
        <v>88</v>
      </c>
      <c r="AL851" s="438"/>
      <c r="AM851" s="429"/>
      <c r="AS851" s="331">
        <f t="shared" si="231"/>
        <v>0</v>
      </c>
      <c r="AT851" s="331">
        <f t="shared" si="232"/>
        <v>1055</v>
      </c>
      <c r="AU851" s="331">
        <f t="shared" si="233"/>
        <v>0</v>
      </c>
      <c r="AV851" s="331">
        <f t="shared" si="234"/>
        <v>0</v>
      </c>
      <c r="AW851" s="331">
        <f t="shared" si="235"/>
        <v>0</v>
      </c>
    </row>
    <row r="852" spans="1:49" s="365" customFormat="1" ht="30" hidden="1" customHeight="1" outlineLevel="1">
      <c r="A852" s="435"/>
      <c r="B852" s="436" t="s">
        <v>177</v>
      </c>
      <c r="C852" s="436">
        <v>7656492</v>
      </c>
      <c r="D852" s="435" t="s">
        <v>178</v>
      </c>
      <c r="E852" s="435" t="s">
        <v>2204</v>
      </c>
      <c r="F852" s="435" t="s">
        <v>159</v>
      </c>
      <c r="G852" s="435" t="s">
        <v>2431</v>
      </c>
      <c r="H852" s="435" t="s">
        <v>179</v>
      </c>
      <c r="I852" s="437">
        <v>440</v>
      </c>
      <c r="J852" s="437">
        <v>384</v>
      </c>
      <c r="K852" s="437"/>
      <c r="L852" s="437">
        <v>44</v>
      </c>
      <c r="M852" s="437">
        <v>12</v>
      </c>
      <c r="N852" s="495"/>
      <c r="O852" s="437">
        <f t="shared" si="230"/>
        <v>440</v>
      </c>
      <c r="P852" s="437">
        <v>384</v>
      </c>
      <c r="Q852" s="495"/>
      <c r="R852" s="437">
        <v>44</v>
      </c>
      <c r="S852" s="437">
        <v>12</v>
      </c>
      <c r="T852" s="437"/>
      <c r="U852" s="437"/>
      <c r="V852" s="437"/>
      <c r="W852" s="437"/>
      <c r="X852" s="437"/>
      <c r="Y852" s="437"/>
      <c r="Z852" s="437">
        <v>440</v>
      </c>
      <c r="AA852" s="437">
        <v>384</v>
      </c>
      <c r="AB852" s="437"/>
      <c r="AC852" s="437">
        <v>44</v>
      </c>
      <c r="AD852" s="437"/>
      <c r="AE852" s="437">
        <v>12</v>
      </c>
      <c r="AF852" s="437">
        <v>440</v>
      </c>
      <c r="AG852" s="437">
        <v>384</v>
      </c>
      <c r="AH852" s="437"/>
      <c r="AI852" s="437">
        <v>44</v>
      </c>
      <c r="AJ852" s="437"/>
      <c r="AK852" s="437">
        <v>12</v>
      </c>
      <c r="AL852" s="438"/>
      <c r="AM852" s="429"/>
      <c r="AS852" s="331">
        <f t="shared" si="231"/>
        <v>0</v>
      </c>
      <c r="AT852" s="331">
        <f t="shared" si="232"/>
        <v>384</v>
      </c>
      <c r="AU852" s="331">
        <f t="shared" si="233"/>
        <v>0</v>
      </c>
      <c r="AV852" s="331">
        <f t="shared" si="234"/>
        <v>0</v>
      </c>
      <c r="AW852" s="331">
        <f t="shared" si="235"/>
        <v>0</v>
      </c>
    </row>
    <row r="853" spans="1:49" s="365" customFormat="1" ht="30" hidden="1" customHeight="1" outlineLevel="1">
      <c r="A853" s="435"/>
      <c r="B853" s="436" t="s">
        <v>180</v>
      </c>
      <c r="C853" s="436">
        <v>7663539</v>
      </c>
      <c r="D853" s="435" t="s">
        <v>2910</v>
      </c>
      <c r="E853" s="435" t="s">
        <v>2779</v>
      </c>
      <c r="F853" s="435" t="s">
        <v>159</v>
      </c>
      <c r="G853" s="435" t="s">
        <v>2431</v>
      </c>
      <c r="H853" s="435" t="s">
        <v>181</v>
      </c>
      <c r="I853" s="437">
        <v>230</v>
      </c>
      <c r="J853" s="437">
        <v>133</v>
      </c>
      <c r="K853" s="437"/>
      <c r="L853" s="437">
        <v>86</v>
      </c>
      <c r="M853" s="437">
        <v>11</v>
      </c>
      <c r="N853" s="495"/>
      <c r="O853" s="437">
        <f t="shared" si="230"/>
        <v>230</v>
      </c>
      <c r="P853" s="437">
        <v>133</v>
      </c>
      <c r="Q853" s="495"/>
      <c r="R853" s="437">
        <v>86</v>
      </c>
      <c r="S853" s="437">
        <v>11</v>
      </c>
      <c r="T853" s="437"/>
      <c r="U853" s="437"/>
      <c r="V853" s="437"/>
      <c r="W853" s="437"/>
      <c r="X853" s="437"/>
      <c r="Y853" s="437"/>
      <c r="Z853" s="437">
        <v>230</v>
      </c>
      <c r="AA853" s="437">
        <v>133</v>
      </c>
      <c r="AB853" s="437"/>
      <c r="AC853" s="437">
        <v>86</v>
      </c>
      <c r="AD853" s="437"/>
      <c r="AE853" s="437">
        <v>11</v>
      </c>
      <c r="AF853" s="437">
        <v>230</v>
      </c>
      <c r="AG853" s="437">
        <v>133</v>
      </c>
      <c r="AH853" s="437"/>
      <c r="AI853" s="437">
        <v>86</v>
      </c>
      <c r="AJ853" s="437"/>
      <c r="AK853" s="437">
        <v>11</v>
      </c>
      <c r="AL853" s="438"/>
      <c r="AM853" s="429"/>
      <c r="AS853" s="331">
        <f t="shared" si="231"/>
        <v>0</v>
      </c>
      <c r="AT853" s="331">
        <f t="shared" si="232"/>
        <v>133</v>
      </c>
      <c r="AU853" s="331">
        <f t="shared" si="233"/>
        <v>0</v>
      </c>
      <c r="AV853" s="331">
        <f t="shared" si="234"/>
        <v>0</v>
      </c>
      <c r="AW853" s="331">
        <f t="shared" si="235"/>
        <v>0</v>
      </c>
    </row>
    <row r="854" spans="1:49" s="365" customFormat="1" ht="30" hidden="1" customHeight="1" outlineLevel="1">
      <c r="A854" s="435"/>
      <c r="B854" s="436" t="s">
        <v>182</v>
      </c>
      <c r="C854" s="436"/>
      <c r="D854" s="435" t="s">
        <v>2886</v>
      </c>
      <c r="E854" s="435" t="s">
        <v>2837</v>
      </c>
      <c r="F854" s="435" t="s">
        <v>159</v>
      </c>
      <c r="G854" s="435" t="s">
        <v>2431</v>
      </c>
      <c r="H854" s="435" t="s">
        <v>183</v>
      </c>
      <c r="I854" s="437">
        <v>350</v>
      </c>
      <c r="J854" s="437">
        <v>304</v>
      </c>
      <c r="K854" s="437"/>
      <c r="L854" s="437">
        <v>35</v>
      </c>
      <c r="M854" s="437">
        <v>11</v>
      </c>
      <c r="N854" s="495"/>
      <c r="O854" s="437">
        <f t="shared" si="230"/>
        <v>350</v>
      </c>
      <c r="P854" s="437">
        <v>304</v>
      </c>
      <c r="Q854" s="495"/>
      <c r="R854" s="437">
        <v>35</v>
      </c>
      <c r="S854" s="437">
        <v>11</v>
      </c>
      <c r="T854" s="437"/>
      <c r="U854" s="437"/>
      <c r="V854" s="437"/>
      <c r="W854" s="437"/>
      <c r="X854" s="437"/>
      <c r="Y854" s="437"/>
      <c r="Z854" s="437">
        <v>350</v>
      </c>
      <c r="AA854" s="437">
        <v>304</v>
      </c>
      <c r="AB854" s="437"/>
      <c r="AC854" s="437">
        <v>35</v>
      </c>
      <c r="AD854" s="437"/>
      <c r="AE854" s="437">
        <v>11</v>
      </c>
      <c r="AF854" s="437">
        <v>350</v>
      </c>
      <c r="AG854" s="437">
        <v>304</v>
      </c>
      <c r="AH854" s="437"/>
      <c r="AI854" s="437">
        <v>35</v>
      </c>
      <c r="AJ854" s="437"/>
      <c r="AK854" s="437">
        <v>11</v>
      </c>
      <c r="AL854" s="438" t="s">
        <v>2862</v>
      </c>
      <c r="AM854" s="429"/>
      <c r="AS854" s="331">
        <f t="shared" si="231"/>
        <v>0</v>
      </c>
      <c r="AT854" s="331">
        <f t="shared" si="232"/>
        <v>304</v>
      </c>
      <c r="AU854" s="331">
        <f t="shared" si="233"/>
        <v>0</v>
      </c>
      <c r="AV854" s="331">
        <f t="shared" si="234"/>
        <v>0</v>
      </c>
      <c r="AW854" s="331">
        <f t="shared" si="235"/>
        <v>0</v>
      </c>
    </row>
    <row r="855" spans="1:49" s="365" customFormat="1" ht="30" hidden="1" customHeight="1" outlineLevel="1">
      <c r="A855" s="435"/>
      <c r="B855" s="436" t="s">
        <v>184</v>
      </c>
      <c r="C855" s="436">
        <v>7663552</v>
      </c>
      <c r="D855" s="435" t="s">
        <v>2874</v>
      </c>
      <c r="E855" s="435" t="s">
        <v>2821</v>
      </c>
      <c r="F855" s="435" t="s">
        <v>166</v>
      </c>
      <c r="G855" s="435" t="s">
        <v>2431</v>
      </c>
      <c r="H855" s="435" t="s">
        <v>185</v>
      </c>
      <c r="I855" s="437">
        <v>715</v>
      </c>
      <c r="J855" s="437">
        <v>622</v>
      </c>
      <c r="K855" s="437"/>
      <c r="L855" s="437">
        <v>72</v>
      </c>
      <c r="M855" s="437">
        <v>21</v>
      </c>
      <c r="N855" s="495"/>
      <c r="O855" s="437">
        <f t="shared" si="230"/>
        <v>715</v>
      </c>
      <c r="P855" s="437">
        <v>622</v>
      </c>
      <c r="Q855" s="495"/>
      <c r="R855" s="437">
        <v>72</v>
      </c>
      <c r="S855" s="437">
        <v>21</v>
      </c>
      <c r="T855" s="437"/>
      <c r="U855" s="437"/>
      <c r="V855" s="437"/>
      <c r="W855" s="437"/>
      <c r="X855" s="437"/>
      <c r="Y855" s="437"/>
      <c r="Z855" s="437">
        <v>715</v>
      </c>
      <c r="AA855" s="437">
        <v>622</v>
      </c>
      <c r="AB855" s="437"/>
      <c r="AC855" s="437">
        <v>72</v>
      </c>
      <c r="AD855" s="437"/>
      <c r="AE855" s="437">
        <v>21</v>
      </c>
      <c r="AF855" s="437">
        <v>715</v>
      </c>
      <c r="AG855" s="437">
        <v>622</v>
      </c>
      <c r="AH855" s="437"/>
      <c r="AI855" s="437">
        <v>72</v>
      </c>
      <c r="AJ855" s="437"/>
      <c r="AK855" s="437">
        <v>21</v>
      </c>
      <c r="AL855" s="438" t="s">
        <v>2862</v>
      </c>
      <c r="AM855" s="429"/>
      <c r="AS855" s="331">
        <f t="shared" si="231"/>
        <v>0</v>
      </c>
      <c r="AT855" s="331">
        <f t="shared" si="232"/>
        <v>622</v>
      </c>
      <c r="AU855" s="331">
        <f t="shared" si="233"/>
        <v>0</v>
      </c>
      <c r="AV855" s="331">
        <f t="shared" si="234"/>
        <v>0</v>
      </c>
      <c r="AW855" s="331">
        <f t="shared" si="235"/>
        <v>0</v>
      </c>
    </row>
    <row r="856" spans="1:49" s="365" customFormat="1" ht="30" hidden="1" customHeight="1" outlineLevel="1">
      <c r="A856" s="435"/>
      <c r="B856" s="436" t="s">
        <v>186</v>
      </c>
      <c r="C856" s="436">
        <v>7663542</v>
      </c>
      <c r="D856" s="435" t="s">
        <v>2739</v>
      </c>
      <c r="E856" s="435" t="s">
        <v>2739</v>
      </c>
      <c r="F856" s="435" t="s">
        <v>166</v>
      </c>
      <c r="G856" s="435" t="s">
        <v>2431</v>
      </c>
      <c r="H856" s="435" t="s">
        <v>187</v>
      </c>
      <c r="I856" s="437">
        <v>420</v>
      </c>
      <c r="J856" s="437">
        <v>365</v>
      </c>
      <c r="K856" s="437"/>
      <c r="L856" s="437">
        <v>42</v>
      </c>
      <c r="M856" s="437">
        <v>13</v>
      </c>
      <c r="N856" s="495"/>
      <c r="O856" s="437">
        <f t="shared" si="230"/>
        <v>420</v>
      </c>
      <c r="P856" s="437">
        <v>365</v>
      </c>
      <c r="Q856" s="495"/>
      <c r="R856" s="437">
        <v>42</v>
      </c>
      <c r="S856" s="437">
        <v>13</v>
      </c>
      <c r="T856" s="437"/>
      <c r="U856" s="437"/>
      <c r="V856" s="437"/>
      <c r="W856" s="437"/>
      <c r="X856" s="437"/>
      <c r="Y856" s="437"/>
      <c r="Z856" s="437">
        <v>420</v>
      </c>
      <c r="AA856" s="437">
        <v>365</v>
      </c>
      <c r="AB856" s="437"/>
      <c r="AC856" s="437">
        <v>42</v>
      </c>
      <c r="AD856" s="437"/>
      <c r="AE856" s="437">
        <v>13</v>
      </c>
      <c r="AF856" s="437">
        <v>420</v>
      </c>
      <c r="AG856" s="437">
        <v>365</v>
      </c>
      <c r="AH856" s="437"/>
      <c r="AI856" s="437">
        <v>42</v>
      </c>
      <c r="AJ856" s="437"/>
      <c r="AK856" s="437">
        <v>13</v>
      </c>
      <c r="AL856" s="438" t="s">
        <v>2862</v>
      </c>
      <c r="AM856" s="429"/>
      <c r="AS856" s="331">
        <f t="shared" si="231"/>
        <v>0</v>
      </c>
      <c r="AT856" s="331">
        <f t="shared" si="232"/>
        <v>365</v>
      </c>
      <c r="AU856" s="331">
        <f t="shared" si="233"/>
        <v>0</v>
      </c>
      <c r="AV856" s="331">
        <f t="shared" si="234"/>
        <v>0</v>
      </c>
      <c r="AW856" s="331">
        <f t="shared" si="235"/>
        <v>0</v>
      </c>
    </row>
    <row r="857" spans="1:49" s="365" customFormat="1" ht="30" hidden="1" customHeight="1" outlineLevel="1">
      <c r="A857" s="435"/>
      <c r="B857" s="436" t="s">
        <v>188</v>
      </c>
      <c r="C857" s="436"/>
      <c r="D857" s="435" t="s">
        <v>2908</v>
      </c>
      <c r="E857" s="435" t="s">
        <v>2758</v>
      </c>
      <c r="F857" s="435" t="s">
        <v>159</v>
      </c>
      <c r="G857" s="435" t="s">
        <v>2431</v>
      </c>
      <c r="H857" s="435"/>
      <c r="I857" s="437">
        <v>330</v>
      </c>
      <c r="J857" s="437">
        <v>287</v>
      </c>
      <c r="K857" s="437"/>
      <c r="L857" s="437">
        <v>33</v>
      </c>
      <c r="M857" s="437">
        <v>10</v>
      </c>
      <c r="N857" s="495"/>
      <c r="O857" s="437">
        <f t="shared" si="230"/>
        <v>330</v>
      </c>
      <c r="P857" s="437">
        <v>287</v>
      </c>
      <c r="Q857" s="495"/>
      <c r="R857" s="437">
        <v>33</v>
      </c>
      <c r="S857" s="437">
        <v>10</v>
      </c>
      <c r="T857" s="437"/>
      <c r="U857" s="437"/>
      <c r="V857" s="437"/>
      <c r="W857" s="437"/>
      <c r="X857" s="437"/>
      <c r="Y857" s="437"/>
      <c r="Z857" s="437">
        <v>330</v>
      </c>
      <c r="AA857" s="437">
        <v>287</v>
      </c>
      <c r="AB857" s="437"/>
      <c r="AC857" s="437">
        <v>33</v>
      </c>
      <c r="AD857" s="437"/>
      <c r="AE857" s="437">
        <v>10</v>
      </c>
      <c r="AF857" s="437">
        <v>330</v>
      </c>
      <c r="AG857" s="437">
        <v>287</v>
      </c>
      <c r="AH857" s="437"/>
      <c r="AI857" s="437">
        <v>33</v>
      </c>
      <c r="AJ857" s="437"/>
      <c r="AK857" s="437">
        <v>10</v>
      </c>
      <c r="AL857" s="438" t="s">
        <v>2862</v>
      </c>
      <c r="AM857" s="429"/>
      <c r="AS857" s="331">
        <f t="shared" si="231"/>
        <v>0</v>
      </c>
      <c r="AT857" s="331">
        <f t="shared" si="232"/>
        <v>287</v>
      </c>
      <c r="AU857" s="331">
        <f t="shared" si="233"/>
        <v>0</v>
      </c>
      <c r="AV857" s="331">
        <f t="shared" si="234"/>
        <v>0</v>
      </c>
      <c r="AW857" s="331">
        <f t="shared" si="235"/>
        <v>0</v>
      </c>
    </row>
    <row r="858" spans="1:49" s="365" customFormat="1" ht="30" hidden="1" customHeight="1" outlineLevel="1">
      <c r="A858" s="435"/>
      <c r="B858" s="436" t="s">
        <v>189</v>
      </c>
      <c r="C858" s="436">
        <v>7663538</v>
      </c>
      <c r="D858" s="435" t="s">
        <v>67</v>
      </c>
      <c r="E858" s="435" t="s">
        <v>2168</v>
      </c>
      <c r="F858" s="435" t="s">
        <v>166</v>
      </c>
      <c r="G858" s="435" t="s">
        <v>2431</v>
      </c>
      <c r="H858" s="435" t="s">
        <v>190</v>
      </c>
      <c r="I858" s="437">
        <v>360</v>
      </c>
      <c r="J858" s="437">
        <v>285</v>
      </c>
      <c r="K858" s="437"/>
      <c r="L858" s="437">
        <v>60</v>
      </c>
      <c r="M858" s="437">
        <v>15</v>
      </c>
      <c r="N858" s="495"/>
      <c r="O858" s="437">
        <f t="shared" si="230"/>
        <v>360</v>
      </c>
      <c r="P858" s="437">
        <v>285</v>
      </c>
      <c r="Q858" s="495"/>
      <c r="R858" s="437">
        <v>60</v>
      </c>
      <c r="S858" s="437">
        <v>15</v>
      </c>
      <c r="T858" s="437"/>
      <c r="U858" s="437"/>
      <c r="V858" s="437"/>
      <c r="W858" s="437"/>
      <c r="X858" s="437"/>
      <c r="Y858" s="437"/>
      <c r="Z858" s="437">
        <v>360</v>
      </c>
      <c r="AA858" s="437">
        <v>285</v>
      </c>
      <c r="AB858" s="437"/>
      <c r="AC858" s="437">
        <v>60</v>
      </c>
      <c r="AD858" s="437"/>
      <c r="AE858" s="437">
        <v>15</v>
      </c>
      <c r="AF858" s="437">
        <v>360</v>
      </c>
      <c r="AG858" s="437">
        <v>285</v>
      </c>
      <c r="AH858" s="437"/>
      <c r="AI858" s="437">
        <v>60</v>
      </c>
      <c r="AJ858" s="437"/>
      <c r="AK858" s="437">
        <v>15</v>
      </c>
      <c r="AL858" s="438" t="s">
        <v>2862</v>
      </c>
      <c r="AM858" s="429"/>
      <c r="AS858" s="331">
        <f t="shared" si="231"/>
        <v>0</v>
      </c>
      <c r="AT858" s="331">
        <f t="shared" si="232"/>
        <v>285</v>
      </c>
      <c r="AU858" s="331">
        <f t="shared" si="233"/>
        <v>0</v>
      </c>
      <c r="AV858" s="331">
        <f t="shared" si="234"/>
        <v>0</v>
      </c>
      <c r="AW858" s="331">
        <f t="shared" si="235"/>
        <v>0</v>
      </c>
    </row>
    <row r="859" spans="1:49" s="365" customFormat="1" ht="30" hidden="1" customHeight="1" outlineLevel="1">
      <c r="A859" s="435"/>
      <c r="B859" s="436" t="s">
        <v>191</v>
      </c>
      <c r="C859" s="436">
        <v>7663544</v>
      </c>
      <c r="D859" s="435" t="s">
        <v>2910</v>
      </c>
      <c r="E859" s="435" t="s">
        <v>2779</v>
      </c>
      <c r="F859" s="435" t="s">
        <v>192</v>
      </c>
      <c r="G859" s="435" t="s">
        <v>2431</v>
      </c>
      <c r="H859" s="435" t="s">
        <v>193</v>
      </c>
      <c r="I859" s="437">
        <v>75</v>
      </c>
      <c r="J859" s="437">
        <v>57</v>
      </c>
      <c r="K859" s="437"/>
      <c r="L859" s="437">
        <v>14</v>
      </c>
      <c r="M859" s="437">
        <v>4</v>
      </c>
      <c r="N859" s="495"/>
      <c r="O859" s="437">
        <f t="shared" si="230"/>
        <v>75</v>
      </c>
      <c r="P859" s="437">
        <v>57</v>
      </c>
      <c r="Q859" s="495"/>
      <c r="R859" s="437">
        <v>14</v>
      </c>
      <c r="S859" s="437">
        <v>4</v>
      </c>
      <c r="T859" s="437"/>
      <c r="U859" s="437"/>
      <c r="V859" s="437"/>
      <c r="W859" s="437"/>
      <c r="X859" s="437"/>
      <c r="Y859" s="437"/>
      <c r="Z859" s="437">
        <v>75</v>
      </c>
      <c r="AA859" s="437">
        <v>57</v>
      </c>
      <c r="AB859" s="437"/>
      <c r="AC859" s="437">
        <v>14</v>
      </c>
      <c r="AD859" s="437"/>
      <c r="AE859" s="437">
        <v>4</v>
      </c>
      <c r="AF859" s="437">
        <v>75</v>
      </c>
      <c r="AG859" s="437">
        <v>57</v>
      </c>
      <c r="AH859" s="437"/>
      <c r="AI859" s="437">
        <v>14</v>
      </c>
      <c r="AJ859" s="437"/>
      <c r="AK859" s="437">
        <v>4</v>
      </c>
      <c r="AL859" s="438" t="s">
        <v>2862</v>
      </c>
      <c r="AM859" s="429"/>
      <c r="AS859" s="331">
        <f t="shared" si="231"/>
        <v>0</v>
      </c>
      <c r="AT859" s="331">
        <f t="shared" si="232"/>
        <v>57</v>
      </c>
      <c r="AU859" s="331">
        <f t="shared" si="233"/>
        <v>0</v>
      </c>
      <c r="AV859" s="331">
        <f t="shared" si="234"/>
        <v>0</v>
      </c>
      <c r="AW859" s="331">
        <f t="shared" si="235"/>
        <v>0</v>
      </c>
    </row>
    <row r="860" spans="1:49" s="365" customFormat="1" ht="30" hidden="1" customHeight="1" outlineLevel="1">
      <c r="A860" s="435"/>
      <c r="B860" s="436" t="s">
        <v>194</v>
      </c>
      <c r="C860" s="436"/>
      <c r="D860" s="435" t="s">
        <v>2886</v>
      </c>
      <c r="E860" s="435" t="s">
        <v>2837</v>
      </c>
      <c r="F860" s="435" t="s">
        <v>195</v>
      </c>
      <c r="G860" s="435" t="s">
        <v>2365</v>
      </c>
      <c r="H860" s="435"/>
      <c r="I860" s="437">
        <f>J860+L860+M860</f>
        <v>964</v>
      </c>
      <c r="J860" s="437">
        <f>935-136</f>
        <v>799</v>
      </c>
      <c r="K860" s="437"/>
      <c r="L860" s="437">
        <v>110</v>
      </c>
      <c r="M860" s="437">
        <v>55</v>
      </c>
      <c r="N860" s="495"/>
      <c r="O860" s="437">
        <f t="shared" si="230"/>
        <v>1100</v>
      </c>
      <c r="P860" s="437">
        <v>935</v>
      </c>
      <c r="Q860" s="495"/>
      <c r="R860" s="437">
        <v>110</v>
      </c>
      <c r="S860" s="437">
        <v>55</v>
      </c>
      <c r="T860" s="437"/>
      <c r="U860" s="437"/>
      <c r="V860" s="437"/>
      <c r="W860" s="437"/>
      <c r="X860" s="437"/>
      <c r="Y860" s="437"/>
      <c r="Z860" s="437">
        <f>AA860+AC860+AE860</f>
        <v>964</v>
      </c>
      <c r="AA860" s="437">
        <f>935-136</f>
        <v>799</v>
      </c>
      <c r="AB860" s="437"/>
      <c r="AC860" s="437">
        <v>110</v>
      </c>
      <c r="AD860" s="437"/>
      <c r="AE860" s="437">
        <v>55</v>
      </c>
      <c r="AF860" s="437">
        <f>AG860+AI860+AK860</f>
        <v>964</v>
      </c>
      <c r="AG860" s="437">
        <f>935-136</f>
        <v>799</v>
      </c>
      <c r="AH860" s="437"/>
      <c r="AI860" s="437">
        <v>110</v>
      </c>
      <c r="AJ860" s="437"/>
      <c r="AK860" s="437">
        <v>55</v>
      </c>
      <c r="AL860" s="438"/>
      <c r="AM860" s="429"/>
      <c r="AS860" s="331">
        <f t="shared" si="231"/>
        <v>0</v>
      </c>
      <c r="AT860" s="331">
        <f t="shared" si="232"/>
        <v>799</v>
      </c>
      <c r="AU860" s="331">
        <f t="shared" si="233"/>
        <v>0</v>
      </c>
      <c r="AV860" s="331">
        <f t="shared" si="234"/>
        <v>0</v>
      </c>
      <c r="AW860" s="331">
        <f t="shared" si="235"/>
        <v>0</v>
      </c>
    </row>
    <row r="861" spans="1:49" s="365" customFormat="1" ht="30" hidden="1" customHeight="1" outlineLevel="1">
      <c r="A861" s="435"/>
      <c r="B861" s="436" t="s">
        <v>196</v>
      </c>
      <c r="C861" s="436"/>
      <c r="D861" s="435" t="s">
        <v>2874</v>
      </c>
      <c r="E861" s="435" t="s">
        <v>2821</v>
      </c>
      <c r="F861" s="435" t="s">
        <v>195</v>
      </c>
      <c r="G861" s="435" t="s">
        <v>2365</v>
      </c>
      <c r="H861" s="435"/>
      <c r="I861" s="437">
        <v>931</v>
      </c>
      <c r="J861" s="437">
        <v>791</v>
      </c>
      <c r="K861" s="437"/>
      <c r="L861" s="437">
        <v>93</v>
      </c>
      <c r="M861" s="437">
        <v>47</v>
      </c>
      <c r="N861" s="495"/>
      <c r="O861" s="437">
        <f t="shared" si="230"/>
        <v>931</v>
      </c>
      <c r="P861" s="437">
        <v>791</v>
      </c>
      <c r="Q861" s="495"/>
      <c r="R861" s="437">
        <v>93</v>
      </c>
      <c r="S861" s="437">
        <v>47</v>
      </c>
      <c r="T861" s="437"/>
      <c r="U861" s="437"/>
      <c r="V861" s="437"/>
      <c r="W861" s="437"/>
      <c r="X861" s="437"/>
      <c r="Y861" s="437"/>
      <c r="Z861" s="437">
        <v>931</v>
      </c>
      <c r="AA861" s="437">
        <v>791</v>
      </c>
      <c r="AB861" s="437"/>
      <c r="AC861" s="437">
        <v>93</v>
      </c>
      <c r="AD861" s="437"/>
      <c r="AE861" s="437">
        <v>47</v>
      </c>
      <c r="AF861" s="437">
        <v>931</v>
      </c>
      <c r="AG861" s="437">
        <v>791</v>
      </c>
      <c r="AH861" s="437"/>
      <c r="AI861" s="437">
        <v>93</v>
      </c>
      <c r="AJ861" s="437"/>
      <c r="AK861" s="437">
        <v>47</v>
      </c>
      <c r="AL861" s="438"/>
      <c r="AM861" s="429"/>
      <c r="AS861" s="331">
        <f t="shared" si="231"/>
        <v>0</v>
      </c>
      <c r="AT861" s="331">
        <f t="shared" si="232"/>
        <v>791</v>
      </c>
      <c r="AU861" s="331">
        <f t="shared" si="233"/>
        <v>0</v>
      </c>
      <c r="AV861" s="331">
        <f t="shared" si="234"/>
        <v>0</v>
      </c>
      <c r="AW861" s="331">
        <f t="shared" si="235"/>
        <v>0</v>
      </c>
    </row>
    <row r="862" spans="1:49" s="365" customFormat="1" ht="30" hidden="1" customHeight="1" outlineLevel="1">
      <c r="A862" s="435"/>
      <c r="B862" s="436" t="s">
        <v>197</v>
      </c>
      <c r="C862" s="436"/>
      <c r="D862" s="435" t="s">
        <v>2883</v>
      </c>
      <c r="E862" s="435" t="s">
        <v>2739</v>
      </c>
      <c r="F862" s="435" t="s">
        <v>170</v>
      </c>
      <c r="G862" s="435" t="s">
        <v>2365</v>
      </c>
      <c r="H862" s="435"/>
      <c r="I862" s="437">
        <v>508</v>
      </c>
      <c r="J862" s="437">
        <v>432</v>
      </c>
      <c r="K862" s="437"/>
      <c r="L862" s="437">
        <v>51</v>
      </c>
      <c r="M862" s="437">
        <v>25</v>
      </c>
      <c r="N862" s="495"/>
      <c r="O862" s="437">
        <f t="shared" si="230"/>
        <v>508</v>
      </c>
      <c r="P862" s="437">
        <v>432</v>
      </c>
      <c r="Q862" s="495"/>
      <c r="R862" s="437">
        <v>51</v>
      </c>
      <c r="S862" s="437">
        <v>25</v>
      </c>
      <c r="T862" s="437"/>
      <c r="U862" s="437"/>
      <c r="V862" s="437"/>
      <c r="W862" s="437"/>
      <c r="X862" s="437"/>
      <c r="Y862" s="437"/>
      <c r="Z862" s="437">
        <v>508</v>
      </c>
      <c r="AA862" s="437">
        <v>432</v>
      </c>
      <c r="AB862" s="437"/>
      <c r="AC862" s="437">
        <v>51</v>
      </c>
      <c r="AD862" s="437"/>
      <c r="AE862" s="437">
        <v>25</v>
      </c>
      <c r="AF862" s="437">
        <v>508</v>
      </c>
      <c r="AG862" s="437">
        <v>432</v>
      </c>
      <c r="AH862" s="437"/>
      <c r="AI862" s="437">
        <v>51</v>
      </c>
      <c r="AJ862" s="437"/>
      <c r="AK862" s="437">
        <v>25</v>
      </c>
      <c r="AL862" s="438"/>
      <c r="AM862" s="429"/>
      <c r="AS862" s="331">
        <f t="shared" si="231"/>
        <v>0</v>
      </c>
      <c r="AT862" s="331">
        <f t="shared" si="232"/>
        <v>432</v>
      </c>
      <c r="AU862" s="331">
        <f t="shared" si="233"/>
        <v>0</v>
      </c>
      <c r="AV862" s="331">
        <f t="shared" si="234"/>
        <v>0</v>
      </c>
      <c r="AW862" s="331">
        <f t="shared" si="235"/>
        <v>0</v>
      </c>
    </row>
    <row r="863" spans="1:49" s="365" customFormat="1" ht="30" hidden="1" customHeight="1" outlineLevel="1">
      <c r="A863" s="435"/>
      <c r="B863" s="436" t="s">
        <v>198</v>
      </c>
      <c r="C863" s="436"/>
      <c r="D863" s="435" t="s">
        <v>2867</v>
      </c>
      <c r="E863" s="435" t="s">
        <v>2798</v>
      </c>
      <c r="F863" s="435" t="s">
        <v>199</v>
      </c>
      <c r="G863" s="435" t="s">
        <v>2365</v>
      </c>
      <c r="H863" s="435"/>
      <c r="I863" s="437">
        <v>645</v>
      </c>
      <c r="J863" s="437">
        <v>548</v>
      </c>
      <c r="K863" s="437"/>
      <c r="L863" s="437">
        <v>65</v>
      </c>
      <c r="M863" s="437">
        <v>32</v>
      </c>
      <c r="N863" s="495"/>
      <c r="O863" s="437">
        <f t="shared" si="230"/>
        <v>645</v>
      </c>
      <c r="P863" s="437">
        <v>548</v>
      </c>
      <c r="Q863" s="495"/>
      <c r="R863" s="437">
        <v>65</v>
      </c>
      <c r="S863" s="437">
        <v>32</v>
      </c>
      <c r="T863" s="437"/>
      <c r="U863" s="437"/>
      <c r="V863" s="437"/>
      <c r="W863" s="437"/>
      <c r="X863" s="437"/>
      <c r="Y863" s="437"/>
      <c r="Z863" s="437">
        <v>645</v>
      </c>
      <c r="AA863" s="437">
        <v>548</v>
      </c>
      <c r="AB863" s="437"/>
      <c r="AC863" s="437">
        <v>65</v>
      </c>
      <c r="AD863" s="437"/>
      <c r="AE863" s="437">
        <v>32</v>
      </c>
      <c r="AF863" s="437">
        <v>645</v>
      </c>
      <c r="AG863" s="437">
        <v>548</v>
      </c>
      <c r="AH863" s="437"/>
      <c r="AI863" s="437">
        <v>65</v>
      </c>
      <c r="AJ863" s="437"/>
      <c r="AK863" s="437">
        <v>32</v>
      </c>
      <c r="AL863" s="438"/>
      <c r="AM863" s="429"/>
      <c r="AS863" s="331">
        <f t="shared" si="231"/>
        <v>0</v>
      </c>
      <c r="AT863" s="331">
        <f t="shared" si="232"/>
        <v>548</v>
      </c>
      <c r="AU863" s="331">
        <f t="shared" si="233"/>
        <v>0</v>
      </c>
      <c r="AV863" s="331">
        <f t="shared" si="234"/>
        <v>0</v>
      </c>
      <c r="AW863" s="331">
        <f t="shared" si="235"/>
        <v>0</v>
      </c>
    </row>
    <row r="864" spans="1:49" s="365" customFormat="1" ht="30" hidden="1" customHeight="1" outlineLevel="1">
      <c r="A864" s="435"/>
      <c r="B864" s="436" t="s">
        <v>200</v>
      </c>
      <c r="C864" s="436"/>
      <c r="D864" s="435" t="s">
        <v>2886</v>
      </c>
      <c r="E864" s="435" t="s">
        <v>2837</v>
      </c>
      <c r="F864" s="435" t="s">
        <v>166</v>
      </c>
      <c r="G864" s="435" t="s">
        <v>2365</v>
      </c>
      <c r="H864" s="435"/>
      <c r="I864" s="437">
        <v>539</v>
      </c>
      <c r="J864" s="437">
        <v>458</v>
      </c>
      <c r="K864" s="437"/>
      <c r="L864" s="437">
        <v>54</v>
      </c>
      <c r="M864" s="437">
        <v>27</v>
      </c>
      <c r="N864" s="495"/>
      <c r="O864" s="437">
        <f t="shared" si="230"/>
        <v>539</v>
      </c>
      <c r="P864" s="437">
        <v>458</v>
      </c>
      <c r="Q864" s="495"/>
      <c r="R864" s="437">
        <v>54</v>
      </c>
      <c r="S864" s="437">
        <v>27</v>
      </c>
      <c r="T864" s="437"/>
      <c r="U864" s="437"/>
      <c r="V864" s="437"/>
      <c r="W864" s="437"/>
      <c r="X864" s="437"/>
      <c r="Y864" s="437"/>
      <c r="Z864" s="437">
        <v>539</v>
      </c>
      <c r="AA864" s="437">
        <v>458</v>
      </c>
      <c r="AB864" s="437"/>
      <c r="AC864" s="437">
        <v>54</v>
      </c>
      <c r="AD864" s="437"/>
      <c r="AE864" s="437">
        <v>27</v>
      </c>
      <c r="AF864" s="437">
        <v>539</v>
      </c>
      <c r="AG864" s="437">
        <v>458</v>
      </c>
      <c r="AH864" s="437"/>
      <c r="AI864" s="437">
        <v>54</v>
      </c>
      <c r="AJ864" s="437"/>
      <c r="AK864" s="437">
        <v>27</v>
      </c>
      <c r="AL864" s="438" t="s">
        <v>2862</v>
      </c>
      <c r="AM864" s="429"/>
      <c r="AS864" s="331">
        <f t="shared" si="231"/>
        <v>0</v>
      </c>
      <c r="AT864" s="331">
        <f t="shared" si="232"/>
        <v>458</v>
      </c>
      <c r="AU864" s="331">
        <f t="shared" si="233"/>
        <v>0</v>
      </c>
      <c r="AV864" s="331">
        <f t="shared" si="234"/>
        <v>0</v>
      </c>
      <c r="AW864" s="331">
        <f t="shared" si="235"/>
        <v>0</v>
      </c>
    </row>
    <row r="865" spans="1:49" s="365" customFormat="1" ht="30" hidden="1" customHeight="1" outlineLevel="1">
      <c r="A865" s="435"/>
      <c r="B865" s="436" t="s">
        <v>201</v>
      </c>
      <c r="C865" s="436"/>
      <c r="D865" s="435" t="s">
        <v>2874</v>
      </c>
      <c r="E865" s="435" t="s">
        <v>2821</v>
      </c>
      <c r="F865" s="435" t="s">
        <v>166</v>
      </c>
      <c r="G865" s="435" t="s">
        <v>2365</v>
      </c>
      <c r="H865" s="435"/>
      <c r="I865" s="437">
        <v>1295</v>
      </c>
      <c r="J865" s="437">
        <v>1100</v>
      </c>
      <c r="K865" s="437"/>
      <c r="L865" s="437">
        <v>130</v>
      </c>
      <c r="M865" s="437">
        <v>65</v>
      </c>
      <c r="N865" s="495"/>
      <c r="O865" s="437">
        <f t="shared" si="230"/>
        <v>1295</v>
      </c>
      <c r="P865" s="437">
        <v>1100</v>
      </c>
      <c r="Q865" s="495"/>
      <c r="R865" s="437">
        <v>130</v>
      </c>
      <c r="S865" s="437">
        <v>65</v>
      </c>
      <c r="T865" s="437"/>
      <c r="U865" s="437"/>
      <c r="V865" s="437"/>
      <c r="W865" s="437"/>
      <c r="X865" s="437"/>
      <c r="Y865" s="437"/>
      <c r="Z865" s="437">
        <v>1295</v>
      </c>
      <c r="AA865" s="437">
        <v>1100</v>
      </c>
      <c r="AB865" s="437"/>
      <c r="AC865" s="437">
        <v>130</v>
      </c>
      <c r="AD865" s="437"/>
      <c r="AE865" s="437">
        <v>65</v>
      </c>
      <c r="AF865" s="437">
        <v>1295</v>
      </c>
      <c r="AG865" s="437">
        <v>1100</v>
      </c>
      <c r="AH865" s="437"/>
      <c r="AI865" s="437">
        <v>130</v>
      </c>
      <c r="AJ865" s="437"/>
      <c r="AK865" s="437">
        <v>65</v>
      </c>
      <c r="AL865" s="438" t="s">
        <v>2862</v>
      </c>
      <c r="AM865" s="429"/>
      <c r="AS865" s="331">
        <f t="shared" si="231"/>
        <v>0</v>
      </c>
      <c r="AT865" s="331">
        <f t="shared" si="232"/>
        <v>1100</v>
      </c>
      <c r="AU865" s="331">
        <f t="shared" si="233"/>
        <v>0</v>
      </c>
      <c r="AV865" s="331">
        <f t="shared" si="234"/>
        <v>0</v>
      </c>
      <c r="AW865" s="331">
        <f t="shared" si="235"/>
        <v>0</v>
      </c>
    </row>
    <row r="866" spans="1:49" s="365" customFormat="1" ht="30" hidden="1" customHeight="1" outlineLevel="1">
      <c r="A866" s="435"/>
      <c r="B866" s="436" t="s">
        <v>202</v>
      </c>
      <c r="C866" s="436"/>
      <c r="D866" s="435" t="s">
        <v>2883</v>
      </c>
      <c r="E866" s="435" t="s">
        <v>2739</v>
      </c>
      <c r="F866" s="435" t="s">
        <v>166</v>
      </c>
      <c r="G866" s="435" t="s">
        <v>2365</v>
      </c>
      <c r="H866" s="435"/>
      <c r="I866" s="437">
        <v>450</v>
      </c>
      <c r="J866" s="437">
        <v>382</v>
      </c>
      <c r="K866" s="437"/>
      <c r="L866" s="437">
        <v>45</v>
      </c>
      <c r="M866" s="437">
        <v>23</v>
      </c>
      <c r="N866" s="495"/>
      <c r="O866" s="437">
        <f t="shared" si="230"/>
        <v>450</v>
      </c>
      <c r="P866" s="437">
        <v>382</v>
      </c>
      <c r="Q866" s="495"/>
      <c r="R866" s="437">
        <v>45</v>
      </c>
      <c r="S866" s="437">
        <v>23</v>
      </c>
      <c r="T866" s="437"/>
      <c r="U866" s="437"/>
      <c r="V866" s="437"/>
      <c r="W866" s="437"/>
      <c r="X866" s="437"/>
      <c r="Y866" s="437"/>
      <c r="Z866" s="437">
        <v>450</v>
      </c>
      <c r="AA866" s="437">
        <v>382</v>
      </c>
      <c r="AB866" s="437"/>
      <c r="AC866" s="437">
        <v>45</v>
      </c>
      <c r="AD866" s="437"/>
      <c r="AE866" s="437">
        <v>23</v>
      </c>
      <c r="AF866" s="437">
        <v>450</v>
      </c>
      <c r="AG866" s="437">
        <v>382</v>
      </c>
      <c r="AH866" s="437"/>
      <c r="AI866" s="437">
        <v>45</v>
      </c>
      <c r="AJ866" s="437"/>
      <c r="AK866" s="437">
        <v>23</v>
      </c>
      <c r="AL866" s="438" t="s">
        <v>2862</v>
      </c>
      <c r="AM866" s="429"/>
      <c r="AS866" s="331">
        <f t="shared" si="231"/>
        <v>0</v>
      </c>
      <c r="AT866" s="331">
        <f t="shared" si="232"/>
        <v>382</v>
      </c>
      <c r="AU866" s="331">
        <f t="shared" si="233"/>
        <v>0</v>
      </c>
      <c r="AV866" s="331">
        <f t="shared" si="234"/>
        <v>0</v>
      </c>
      <c r="AW866" s="331">
        <f t="shared" si="235"/>
        <v>0</v>
      </c>
    </row>
    <row r="867" spans="1:49" s="365" customFormat="1" ht="30" hidden="1" customHeight="1" outlineLevel="1">
      <c r="A867" s="435"/>
      <c r="B867" s="436" t="s">
        <v>203</v>
      </c>
      <c r="C867" s="436"/>
      <c r="D867" s="435" t="s">
        <v>2899</v>
      </c>
      <c r="E867" s="435" t="s">
        <v>2772</v>
      </c>
      <c r="F867" s="435" t="s">
        <v>166</v>
      </c>
      <c r="G867" s="435" t="s">
        <v>2365</v>
      </c>
      <c r="H867" s="435"/>
      <c r="I867" s="437">
        <v>900</v>
      </c>
      <c r="J867" s="437">
        <v>765</v>
      </c>
      <c r="K867" s="437"/>
      <c r="L867" s="437">
        <v>90</v>
      </c>
      <c r="M867" s="437">
        <v>45</v>
      </c>
      <c r="N867" s="495"/>
      <c r="O867" s="437">
        <f t="shared" si="230"/>
        <v>900</v>
      </c>
      <c r="P867" s="437">
        <v>765</v>
      </c>
      <c r="Q867" s="495"/>
      <c r="R867" s="437">
        <v>90</v>
      </c>
      <c r="S867" s="437">
        <v>45</v>
      </c>
      <c r="T867" s="437"/>
      <c r="U867" s="437"/>
      <c r="V867" s="437"/>
      <c r="W867" s="437"/>
      <c r="X867" s="437"/>
      <c r="Y867" s="437"/>
      <c r="Z867" s="437">
        <v>900</v>
      </c>
      <c r="AA867" s="437">
        <v>765</v>
      </c>
      <c r="AB867" s="437"/>
      <c r="AC867" s="437">
        <v>90</v>
      </c>
      <c r="AD867" s="437"/>
      <c r="AE867" s="437">
        <v>45</v>
      </c>
      <c r="AF867" s="437">
        <v>900</v>
      </c>
      <c r="AG867" s="437">
        <v>765</v>
      </c>
      <c r="AH867" s="437"/>
      <c r="AI867" s="437">
        <v>90</v>
      </c>
      <c r="AJ867" s="437"/>
      <c r="AK867" s="437">
        <v>45</v>
      </c>
      <c r="AL867" s="438" t="s">
        <v>2862</v>
      </c>
      <c r="AM867" s="429"/>
      <c r="AS867" s="331">
        <f t="shared" si="231"/>
        <v>0</v>
      </c>
      <c r="AT867" s="331">
        <f t="shared" si="232"/>
        <v>765</v>
      </c>
      <c r="AU867" s="331">
        <f t="shared" si="233"/>
        <v>0</v>
      </c>
      <c r="AV867" s="331">
        <f t="shared" si="234"/>
        <v>0</v>
      </c>
      <c r="AW867" s="331">
        <f t="shared" si="235"/>
        <v>0</v>
      </c>
    </row>
    <row r="868" spans="1:49" s="365" customFormat="1" ht="30" hidden="1" customHeight="1" outlineLevel="1">
      <c r="A868" s="435"/>
      <c r="B868" s="436" t="s">
        <v>204</v>
      </c>
      <c r="C868" s="436"/>
      <c r="D868" s="435" t="s">
        <v>98</v>
      </c>
      <c r="E868" s="435" t="s">
        <v>2752</v>
      </c>
      <c r="F868" s="435" t="s">
        <v>170</v>
      </c>
      <c r="G868" s="435" t="s">
        <v>2365</v>
      </c>
      <c r="H868" s="435"/>
      <c r="I868" s="437">
        <v>479</v>
      </c>
      <c r="J868" s="437">
        <v>407</v>
      </c>
      <c r="K868" s="437"/>
      <c r="L868" s="437">
        <v>48</v>
      </c>
      <c r="M868" s="437">
        <v>24</v>
      </c>
      <c r="N868" s="495"/>
      <c r="O868" s="437">
        <f t="shared" si="230"/>
        <v>479</v>
      </c>
      <c r="P868" s="437">
        <v>407</v>
      </c>
      <c r="Q868" s="495"/>
      <c r="R868" s="437">
        <v>48</v>
      </c>
      <c r="S868" s="437">
        <v>24</v>
      </c>
      <c r="T868" s="437"/>
      <c r="U868" s="437"/>
      <c r="V868" s="437"/>
      <c r="W868" s="437"/>
      <c r="X868" s="437"/>
      <c r="Y868" s="437"/>
      <c r="Z868" s="437">
        <v>479</v>
      </c>
      <c r="AA868" s="437">
        <v>407</v>
      </c>
      <c r="AB868" s="437"/>
      <c r="AC868" s="437">
        <v>48</v>
      </c>
      <c r="AD868" s="437"/>
      <c r="AE868" s="437">
        <v>24</v>
      </c>
      <c r="AF868" s="437">
        <v>479</v>
      </c>
      <c r="AG868" s="437">
        <v>407</v>
      </c>
      <c r="AH868" s="437"/>
      <c r="AI868" s="437">
        <v>48</v>
      </c>
      <c r="AJ868" s="437"/>
      <c r="AK868" s="437">
        <v>24</v>
      </c>
      <c r="AL868" s="438" t="s">
        <v>2862</v>
      </c>
      <c r="AM868" s="429"/>
      <c r="AS868" s="331">
        <f t="shared" si="231"/>
        <v>0</v>
      </c>
      <c r="AT868" s="331">
        <f t="shared" si="232"/>
        <v>407</v>
      </c>
      <c r="AU868" s="331">
        <f t="shared" si="233"/>
        <v>0</v>
      </c>
      <c r="AV868" s="331">
        <f t="shared" si="234"/>
        <v>0</v>
      </c>
      <c r="AW868" s="331">
        <f t="shared" si="235"/>
        <v>0</v>
      </c>
    </row>
    <row r="869" spans="1:49" s="365" customFormat="1" ht="30" hidden="1" customHeight="1" outlineLevel="1">
      <c r="A869" s="435"/>
      <c r="B869" s="436" t="s">
        <v>205</v>
      </c>
      <c r="C869" s="436"/>
      <c r="D869" s="435" t="s">
        <v>2867</v>
      </c>
      <c r="E869" s="435" t="s">
        <v>2798</v>
      </c>
      <c r="F869" s="435" t="s">
        <v>206</v>
      </c>
      <c r="G869" s="435" t="s">
        <v>2365</v>
      </c>
      <c r="H869" s="435"/>
      <c r="I869" s="437">
        <v>551</v>
      </c>
      <c r="J869" s="437">
        <v>468</v>
      </c>
      <c r="K869" s="437"/>
      <c r="L869" s="437">
        <v>55</v>
      </c>
      <c r="M869" s="437">
        <v>28</v>
      </c>
      <c r="N869" s="495"/>
      <c r="O869" s="437">
        <f t="shared" si="230"/>
        <v>551</v>
      </c>
      <c r="P869" s="437">
        <v>468</v>
      </c>
      <c r="Q869" s="495"/>
      <c r="R869" s="437">
        <v>55</v>
      </c>
      <c r="S869" s="437">
        <v>28</v>
      </c>
      <c r="T869" s="437"/>
      <c r="U869" s="437"/>
      <c r="V869" s="437"/>
      <c r="W869" s="437"/>
      <c r="X869" s="437"/>
      <c r="Y869" s="437"/>
      <c r="Z869" s="437">
        <v>551</v>
      </c>
      <c r="AA869" s="437">
        <v>468</v>
      </c>
      <c r="AB869" s="437"/>
      <c r="AC869" s="437">
        <v>55</v>
      </c>
      <c r="AD869" s="437"/>
      <c r="AE869" s="437">
        <v>28</v>
      </c>
      <c r="AF869" s="437">
        <v>551</v>
      </c>
      <c r="AG869" s="437">
        <v>468</v>
      </c>
      <c r="AH869" s="437"/>
      <c r="AI869" s="437">
        <v>55</v>
      </c>
      <c r="AJ869" s="437"/>
      <c r="AK869" s="437">
        <v>28</v>
      </c>
      <c r="AL869" s="438" t="s">
        <v>2862</v>
      </c>
      <c r="AM869" s="429"/>
      <c r="AS869" s="331">
        <f t="shared" si="231"/>
        <v>0</v>
      </c>
      <c r="AT869" s="331">
        <f t="shared" si="232"/>
        <v>468</v>
      </c>
      <c r="AU869" s="331">
        <f t="shared" si="233"/>
        <v>0</v>
      </c>
      <c r="AV869" s="331">
        <f t="shared" si="234"/>
        <v>0</v>
      </c>
      <c r="AW869" s="331">
        <f t="shared" si="235"/>
        <v>0</v>
      </c>
    </row>
    <row r="870" spans="1:49" s="365" customFormat="1" ht="30" hidden="1" customHeight="1" outlineLevel="1">
      <c r="A870" s="435"/>
      <c r="B870" s="436" t="s">
        <v>207</v>
      </c>
      <c r="C870" s="436"/>
      <c r="D870" s="435" t="s">
        <v>2908</v>
      </c>
      <c r="E870" s="435" t="s">
        <v>2758</v>
      </c>
      <c r="F870" s="435" t="s">
        <v>166</v>
      </c>
      <c r="G870" s="435" t="s">
        <v>2365</v>
      </c>
      <c r="H870" s="435"/>
      <c r="I870" s="437">
        <v>366</v>
      </c>
      <c r="J870" s="437">
        <v>311</v>
      </c>
      <c r="K870" s="437"/>
      <c r="L870" s="437">
        <v>37</v>
      </c>
      <c r="M870" s="437">
        <v>18</v>
      </c>
      <c r="N870" s="495"/>
      <c r="O870" s="437">
        <f t="shared" si="230"/>
        <v>366</v>
      </c>
      <c r="P870" s="437">
        <v>311</v>
      </c>
      <c r="Q870" s="495"/>
      <c r="R870" s="437">
        <v>37</v>
      </c>
      <c r="S870" s="437">
        <v>18</v>
      </c>
      <c r="T870" s="437"/>
      <c r="U870" s="437"/>
      <c r="V870" s="437"/>
      <c r="W870" s="437"/>
      <c r="X870" s="437"/>
      <c r="Y870" s="437"/>
      <c r="Z870" s="437">
        <v>366</v>
      </c>
      <c r="AA870" s="437">
        <v>311</v>
      </c>
      <c r="AB870" s="437"/>
      <c r="AC870" s="437">
        <v>37</v>
      </c>
      <c r="AD870" s="437"/>
      <c r="AE870" s="437">
        <v>18</v>
      </c>
      <c r="AF870" s="437">
        <v>366</v>
      </c>
      <c r="AG870" s="437">
        <v>311</v>
      </c>
      <c r="AH870" s="437"/>
      <c r="AI870" s="437">
        <v>37</v>
      </c>
      <c r="AJ870" s="437"/>
      <c r="AK870" s="437">
        <v>18</v>
      </c>
      <c r="AL870" s="438" t="s">
        <v>2862</v>
      </c>
      <c r="AM870" s="429"/>
      <c r="AS870" s="331">
        <f t="shared" si="231"/>
        <v>0</v>
      </c>
      <c r="AT870" s="331">
        <f t="shared" si="232"/>
        <v>311</v>
      </c>
      <c r="AU870" s="331">
        <f t="shared" si="233"/>
        <v>0</v>
      </c>
      <c r="AV870" s="331">
        <f t="shared" si="234"/>
        <v>0</v>
      </c>
      <c r="AW870" s="331">
        <f t="shared" si="235"/>
        <v>0</v>
      </c>
    </row>
    <row r="871" spans="1:49" s="365" customFormat="1" ht="30" hidden="1" customHeight="1" outlineLevel="1">
      <c r="A871" s="435"/>
      <c r="B871" s="436" t="s">
        <v>208</v>
      </c>
      <c r="C871" s="436"/>
      <c r="D871" s="435" t="s">
        <v>88</v>
      </c>
      <c r="E871" s="435" t="s">
        <v>1918</v>
      </c>
      <c r="F871" s="435" t="s">
        <v>166</v>
      </c>
      <c r="G871" s="435" t="s">
        <v>2365</v>
      </c>
      <c r="H871" s="435"/>
      <c r="I871" s="437">
        <v>782</v>
      </c>
      <c r="J871" s="437">
        <v>665</v>
      </c>
      <c r="K871" s="437"/>
      <c r="L871" s="437">
        <v>78</v>
      </c>
      <c r="M871" s="437">
        <v>39</v>
      </c>
      <c r="N871" s="495"/>
      <c r="O871" s="437">
        <f t="shared" si="230"/>
        <v>782</v>
      </c>
      <c r="P871" s="437">
        <v>665</v>
      </c>
      <c r="Q871" s="495"/>
      <c r="R871" s="437">
        <v>78</v>
      </c>
      <c r="S871" s="437">
        <v>39</v>
      </c>
      <c r="T871" s="437"/>
      <c r="U871" s="437"/>
      <c r="V871" s="437"/>
      <c r="W871" s="437"/>
      <c r="X871" s="437"/>
      <c r="Y871" s="437"/>
      <c r="Z871" s="437">
        <v>782</v>
      </c>
      <c r="AA871" s="437">
        <v>665</v>
      </c>
      <c r="AB871" s="437"/>
      <c r="AC871" s="437">
        <v>78</v>
      </c>
      <c r="AD871" s="437"/>
      <c r="AE871" s="437">
        <v>39</v>
      </c>
      <c r="AF871" s="437">
        <v>782</v>
      </c>
      <c r="AG871" s="437">
        <v>665</v>
      </c>
      <c r="AH871" s="437"/>
      <c r="AI871" s="437">
        <v>78</v>
      </c>
      <c r="AJ871" s="437"/>
      <c r="AK871" s="437">
        <v>39</v>
      </c>
      <c r="AL871" s="438" t="s">
        <v>2862</v>
      </c>
      <c r="AM871" s="429"/>
      <c r="AS871" s="331">
        <f t="shared" si="231"/>
        <v>0</v>
      </c>
      <c r="AT871" s="331">
        <f t="shared" si="232"/>
        <v>665</v>
      </c>
      <c r="AU871" s="331">
        <f t="shared" si="233"/>
        <v>0</v>
      </c>
      <c r="AV871" s="331">
        <f t="shared" si="234"/>
        <v>0</v>
      </c>
      <c r="AW871" s="331">
        <f t="shared" si="235"/>
        <v>0</v>
      </c>
    </row>
    <row r="872" spans="1:49" s="365" customFormat="1" ht="30" hidden="1" customHeight="1" outlineLevel="1">
      <c r="A872" s="435"/>
      <c r="B872" s="436" t="s">
        <v>209</v>
      </c>
      <c r="C872" s="436"/>
      <c r="D872" s="435" t="s">
        <v>2540</v>
      </c>
      <c r="E872" s="435" t="s">
        <v>2156</v>
      </c>
      <c r="F872" s="435" t="s">
        <v>206</v>
      </c>
      <c r="G872" s="435" t="s">
        <v>2365</v>
      </c>
      <c r="H872" s="435"/>
      <c r="I872" s="437">
        <v>480</v>
      </c>
      <c r="J872" s="437">
        <v>408</v>
      </c>
      <c r="K872" s="437"/>
      <c r="L872" s="437">
        <v>48</v>
      </c>
      <c r="M872" s="437">
        <v>24</v>
      </c>
      <c r="N872" s="495"/>
      <c r="O872" s="437">
        <f t="shared" si="230"/>
        <v>480</v>
      </c>
      <c r="P872" s="437">
        <v>408</v>
      </c>
      <c r="Q872" s="495"/>
      <c r="R872" s="437">
        <v>48</v>
      </c>
      <c r="S872" s="437">
        <v>24</v>
      </c>
      <c r="T872" s="437"/>
      <c r="U872" s="437"/>
      <c r="V872" s="437"/>
      <c r="W872" s="437"/>
      <c r="X872" s="437"/>
      <c r="Y872" s="437"/>
      <c r="Z872" s="437">
        <v>480</v>
      </c>
      <c r="AA872" s="437">
        <v>408</v>
      </c>
      <c r="AB872" s="437"/>
      <c r="AC872" s="437">
        <v>48</v>
      </c>
      <c r="AD872" s="437"/>
      <c r="AE872" s="437">
        <v>24</v>
      </c>
      <c r="AF872" s="437">
        <v>480</v>
      </c>
      <c r="AG872" s="437">
        <v>408</v>
      </c>
      <c r="AH872" s="437"/>
      <c r="AI872" s="437">
        <v>48</v>
      </c>
      <c r="AJ872" s="437"/>
      <c r="AK872" s="437">
        <v>24</v>
      </c>
      <c r="AL872" s="438" t="s">
        <v>2862</v>
      </c>
      <c r="AM872" s="429"/>
      <c r="AS872" s="331">
        <f t="shared" si="231"/>
        <v>0</v>
      </c>
      <c r="AT872" s="331">
        <f t="shared" si="232"/>
        <v>408</v>
      </c>
      <c r="AU872" s="331">
        <f t="shared" si="233"/>
        <v>0</v>
      </c>
      <c r="AV872" s="331">
        <f t="shared" si="234"/>
        <v>0</v>
      </c>
      <c r="AW872" s="331">
        <f t="shared" si="235"/>
        <v>0</v>
      </c>
    </row>
    <row r="873" spans="1:49" s="365" customFormat="1" ht="30" hidden="1" customHeight="1" outlineLevel="1">
      <c r="A873" s="435"/>
      <c r="B873" s="436" t="s">
        <v>210</v>
      </c>
      <c r="C873" s="436"/>
      <c r="D873" s="435" t="s">
        <v>2540</v>
      </c>
      <c r="E873" s="435" t="s">
        <v>2156</v>
      </c>
      <c r="F873" s="435" t="s">
        <v>159</v>
      </c>
      <c r="G873" s="435" t="s">
        <v>2365</v>
      </c>
      <c r="H873" s="435"/>
      <c r="I873" s="437">
        <v>610</v>
      </c>
      <c r="J873" s="437">
        <v>540</v>
      </c>
      <c r="K873" s="437"/>
      <c r="L873" s="437">
        <v>20</v>
      </c>
      <c r="M873" s="437">
        <v>50</v>
      </c>
      <c r="N873" s="495"/>
      <c r="O873" s="437">
        <f t="shared" si="230"/>
        <v>0</v>
      </c>
      <c r="P873" s="437"/>
      <c r="Q873" s="495"/>
      <c r="R873" s="437"/>
      <c r="S873" s="437"/>
      <c r="T873" s="437"/>
      <c r="U873" s="437"/>
      <c r="V873" s="437"/>
      <c r="W873" s="437"/>
      <c r="X873" s="437"/>
      <c r="Y873" s="437"/>
      <c r="Z873" s="437">
        <v>610</v>
      </c>
      <c r="AA873" s="437">
        <v>540</v>
      </c>
      <c r="AB873" s="437"/>
      <c r="AC873" s="437">
        <v>20</v>
      </c>
      <c r="AD873" s="437"/>
      <c r="AE873" s="437">
        <v>50</v>
      </c>
      <c r="AF873" s="437">
        <v>610</v>
      </c>
      <c r="AG873" s="437">
        <v>540</v>
      </c>
      <c r="AH873" s="437"/>
      <c r="AI873" s="437">
        <v>20</v>
      </c>
      <c r="AJ873" s="437"/>
      <c r="AK873" s="437">
        <v>50</v>
      </c>
      <c r="AL873" s="438"/>
      <c r="AM873" s="429"/>
      <c r="AS873" s="331">
        <f t="shared" si="231"/>
        <v>0</v>
      </c>
      <c r="AT873" s="331">
        <f t="shared" si="232"/>
        <v>540</v>
      </c>
      <c r="AU873" s="331">
        <f t="shared" si="233"/>
        <v>0</v>
      </c>
      <c r="AV873" s="331">
        <f t="shared" si="234"/>
        <v>0</v>
      </c>
      <c r="AW873" s="331">
        <f t="shared" si="235"/>
        <v>0</v>
      </c>
    </row>
    <row r="874" spans="1:49" s="365" customFormat="1" ht="30" hidden="1" customHeight="1" outlineLevel="1">
      <c r="A874" s="435"/>
      <c r="B874" s="436" t="s">
        <v>211</v>
      </c>
      <c r="C874" s="436"/>
      <c r="D874" s="435" t="s">
        <v>2867</v>
      </c>
      <c r="E874" s="435" t="s">
        <v>2798</v>
      </c>
      <c r="F874" s="435" t="s">
        <v>212</v>
      </c>
      <c r="G874" s="435" t="s">
        <v>2371</v>
      </c>
      <c r="H874" s="435"/>
      <c r="I874" s="437">
        <v>504</v>
      </c>
      <c r="J874" s="437">
        <v>400</v>
      </c>
      <c r="K874" s="437"/>
      <c r="L874" s="437">
        <v>54</v>
      </c>
      <c r="M874" s="437">
        <v>50</v>
      </c>
      <c r="N874" s="495"/>
      <c r="O874" s="437">
        <f t="shared" si="230"/>
        <v>0</v>
      </c>
      <c r="P874" s="437"/>
      <c r="Q874" s="495"/>
      <c r="R874" s="437"/>
      <c r="S874" s="437"/>
      <c r="T874" s="437"/>
      <c r="U874" s="437"/>
      <c r="V874" s="437"/>
      <c r="W874" s="437"/>
      <c r="X874" s="437"/>
      <c r="Y874" s="437"/>
      <c r="Z874" s="437">
        <v>500</v>
      </c>
      <c r="AA874" s="437">
        <v>400</v>
      </c>
      <c r="AB874" s="437"/>
      <c r="AC874" s="437">
        <v>50</v>
      </c>
      <c r="AD874" s="437"/>
      <c r="AE874" s="437">
        <v>50</v>
      </c>
      <c r="AF874" s="437">
        <v>500</v>
      </c>
      <c r="AG874" s="437">
        <v>400</v>
      </c>
      <c r="AH874" s="437"/>
      <c r="AI874" s="437">
        <v>50</v>
      </c>
      <c r="AJ874" s="437"/>
      <c r="AK874" s="437">
        <v>50</v>
      </c>
      <c r="AL874" s="438"/>
      <c r="AM874" s="429"/>
      <c r="AS874" s="331">
        <f t="shared" si="231"/>
        <v>4</v>
      </c>
      <c r="AT874" s="331">
        <f t="shared" si="232"/>
        <v>400</v>
      </c>
      <c r="AU874" s="331">
        <f t="shared" si="233"/>
        <v>0</v>
      </c>
      <c r="AV874" s="331">
        <f t="shared" si="234"/>
        <v>0</v>
      </c>
      <c r="AW874" s="331">
        <f t="shared" si="235"/>
        <v>4</v>
      </c>
    </row>
    <row r="875" spans="1:49" s="365" customFormat="1" ht="30" hidden="1" customHeight="1" outlineLevel="1">
      <c r="A875" s="435"/>
      <c r="B875" s="436" t="s">
        <v>213</v>
      </c>
      <c r="C875" s="436"/>
      <c r="D875" s="435" t="s">
        <v>2883</v>
      </c>
      <c r="E875" s="435" t="s">
        <v>2739</v>
      </c>
      <c r="F875" s="435" t="s">
        <v>214</v>
      </c>
      <c r="G875" s="435" t="s">
        <v>2371</v>
      </c>
      <c r="H875" s="435"/>
      <c r="I875" s="437">
        <v>870</v>
      </c>
      <c r="J875" s="437">
        <v>713</v>
      </c>
      <c r="K875" s="437"/>
      <c r="L875" s="437">
        <v>87</v>
      </c>
      <c r="M875" s="437">
        <v>70</v>
      </c>
      <c r="N875" s="495"/>
      <c r="O875" s="437">
        <f t="shared" si="230"/>
        <v>0</v>
      </c>
      <c r="P875" s="437"/>
      <c r="Q875" s="495"/>
      <c r="R875" s="437"/>
      <c r="S875" s="437"/>
      <c r="T875" s="437"/>
      <c r="U875" s="437"/>
      <c r="V875" s="437"/>
      <c r="W875" s="437"/>
      <c r="X875" s="437"/>
      <c r="Y875" s="437"/>
      <c r="Z875" s="437">
        <v>870</v>
      </c>
      <c r="AA875" s="437">
        <v>713</v>
      </c>
      <c r="AB875" s="437"/>
      <c r="AC875" s="437">
        <v>87</v>
      </c>
      <c r="AD875" s="437"/>
      <c r="AE875" s="437">
        <v>70</v>
      </c>
      <c r="AF875" s="437">
        <v>870</v>
      </c>
      <c r="AG875" s="437">
        <v>713</v>
      </c>
      <c r="AH875" s="437"/>
      <c r="AI875" s="437">
        <v>87</v>
      </c>
      <c r="AJ875" s="437"/>
      <c r="AK875" s="437">
        <v>70</v>
      </c>
      <c r="AL875" s="438"/>
      <c r="AM875" s="429"/>
      <c r="AS875" s="331">
        <f t="shared" si="231"/>
        <v>0</v>
      </c>
      <c r="AT875" s="331">
        <f t="shared" si="232"/>
        <v>713</v>
      </c>
      <c r="AU875" s="331">
        <f t="shared" si="233"/>
        <v>0</v>
      </c>
      <c r="AV875" s="331">
        <f t="shared" si="234"/>
        <v>0</v>
      </c>
      <c r="AW875" s="331">
        <f t="shared" si="235"/>
        <v>0</v>
      </c>
    </row>
    <row r="876" spans="1:49" s="365" customFormat="1" ht="30" hidden="1" customHeight="1" outlineLevel="1">
      <c r="A876" s="435"/>
      <c r="B876" s="436" t="s">
        <v>215</v>
      </c>
      <c r="C876" s="436"/>
      <c r="D876" s="435" t="s">
        <v>88</v>
      </c>
      <c r="E876" s="435" t="s">
        <v>1918</v>
      </c>
      <c r="F876" s="435" t="s">
        <v>159</v>
      </c>
      <c r="G876" s="435" t="s">
        <v>2371</v>
      </c>
      <c r="H876" s="435"/>
      <c r="I876" s="437">
        <v>650</v>
      </c>
      <c r="J876" s="437">
        <v>540</v>
      </c>
      <c r="K876" s="437"/>
      <c r="L876" s="437">
        <v>60</v>
      </c>
      <c r="M876" s="437">
        <v>50</v>
      </c>
      <c r="N876" s="495"/>
      <c r="O876" s="437">
        <f t="shared" si="230"/>
        <v>0</v>
      </c>
      <c r="P876" s="437"/>
      <c r="Q876" s="495"/>
      <c r="R876" s="437"/>
      <c r="S876" s="437"/>
      <c r="T876" s="437"/>
      <c r="U876" s="437"/>
      <c r="V876" s="437"/>
      <c r="W876" s="437"/>
      <c r="X876" s="437"/>
      <c r="Y876" s="437"/>
      <c r="Z876" s="437">
        <v>650</v>
      </c>
      <c r="AA876" s="437">
        <v>540</v>
      </c>
      <c r="AB876" s="437"/>
      <c r="AC876" s="437">
        <v>60</v>
      </c>
      <c r="AD876" s="437"/>
      <c r="AE876" s="437">
        <v>50</v>
      </c>
      <c r="AF876" s="437">
        <v>650</v>
      </c>
      <c r="AG876" s="437">
        <v>540</v>
      </c>
      <c r="AH876" s="437"/>
      <c r="AI876" s="437">
        <v>60</v>
      </c>
      <c r="AJ876" s="437"/>
      <c r="AK876" s="437">
        <v>50</v>
      </c>
      <c r="AL876" s="438"/>
      <c r="AM876" s="429"/>
      <c r="AS876" s="331">
        <f t="shared" si="231"/>
        <v>0</v>
      </c>
      <c r="AT876" s="331">
        <f t="shared" si="232"/>
        <v>540</v>
      </c>
      <c r="AU876" s="331">
        <f t="shared" si="233"/>
        <v>0</v>
      </c>
      <c r="AV876" s="331">
        <f t="shared" si="234"/>
        <v>0</v>
      </c>
      <c r="AW876" s="331">
        <f t="shared" si="235"/>
        <v>0</v>
      </c>
    </row>
    <row r="877" spans="1:49" s="365" customFormat="1" ht="30" hidden="1" customHeight="1" outlineLevel="1">
      <c r="A877" s="435"/>
      <c r="B877" s="436" t="s">
        <v>216</v>
      </c>
      <c r="C877" s="436"/>
      <c r="D877" s="435" t="s">
        <v>2772</v>
      </c>
      <c r="E877" s="435" t="s">
        <v>2772</v>
      </c>
      <c r="F877" s="435" t="s">
        <v>170</v>
      </c>
      <c r="G877" s="435" t="s">
        <v>2371</v>
      </c>
      <c r="H877" s="435"/>
      <c r="I877" s="437">
        <v>623</v>
      </c>
      <c r="J877" s="437">
        <v>530</v>
      </c>
      <c r="K877" s="437"/>
      <c r="L877" s="437">
        <v>53</v>
      </c>
      <c r="M877" s="437">
        <v>40</v>
      </c>
      <c r="N877" s="495"/>
      <c r="O877" s="437">
        <f t="shared" ref="O877:O894" si="236">SUM(P877:S877)</f>
        <v>0</v>
      </c>
      <c r="P877" s="437"/>
      <c r="Q877" s="495"/>
      <c r="R877" s="437"/>
      <c r="S877" s="437"/>
      <c r="T877" s="437"/>
      <c r="U877" s="437"/>
      <c r="V877" s="437"/>
      <c r="W877" s="437"/>
      <c r="X877" s="437"/>
      <c r="Y877" s="437"/>
      <c r="Z877" s="437">
        <v>623</v>
      </c>
      <c r="AA877" s="437">
        <v>530</v>
      </c>
      <c r="AB877" s="437"/>
      <c r="AC877" s="437">
        <v>53</v>
      </c>
      <c r="AD877" s="437"/>
      <c r="AE877" s="437">
        <v>40</v>
      </c>
      <c r="AF877" s="437">
        <v>623</v>
      </c>
      <c r="AG877" s="437">
        <v>530</v>
      </c>
      <c r="AH877" s="437"/>
      <c r="AI877" s="437">
        <v>53</v>
      </c>
      <c r="AJ877" s="437"/>
      <c r="AK877" s="437">
        <v>40</v>
      </c>
      <c r="AL877" s="438"/>
      <c r="AM877" s="429"/>
      <c r="AS877" s="331">
        <f t="shared" si="231"/>
        <v>0</v>
      </c>
      <c r="AT877" s="331">
        <f t="shared" si="232"/>
        <v>530</v>
      </c>
      <c r="AU877" s="331">
        <f t="shared" si="233"/>
        <v>0</v>
      </c>
      <c r="AV877" s="331">
        <f t="shared" si="234"/>
        <v>0</v>
      </c>
      <c r="AW877" s="331">
        <f t="shared" si="235"/>
        <v>0</v>
      </c>
    </row>
    <row r="878" spans="1:49" s="365" customFormat="1" ht="30" hidden="1" customHeight="1" outlineLevel="1">
      <c r="A878" s="435"/>
      <c r="B878" s="436" t="s">
        <v>217</v>
      </c>
      <c r="C878" s="436"/>
      <c r="D878" s="435" t="s">
        <v>98</v>
      </c>
      <c r="E878" s="435" t="s">
        <v>2752</v>
      </c>
      <c r="F878" s="435" t="s">
        <v>175</v>
      </c>
      <c r="G878" s="435" t="s">
        <v>2371</v>
      </c>
      <c r="H878" s="435"/>
      <c r="I878" s="437">
        <v>688</v>
      </c>
      <c r="J878" s="437">
        <v>571</v>
      </c>
      <c r="K878" s="437"/>
      <c r="L878" s="437">
        <v>69</v>
      </c>
      <c r="M878" s="437">
        <v>48</v>
      </c>
      <c r="N878" s="495"/>
      <c r="O878" s="437">
        <f t="shared" si="236"/>
        <v>0</v>
      </c>
      <c r="P878" s="437"/>
      <c r="Q878" s="495"/>
      <c r="R878" s="437"/>
      <c r="S878" s="437"/>
      <c r="T878" s="437"/>
      <c r="U878" s="437"/>
      <c r="V878" s="437"/>
      <c r="W878" s="437"/>
      <c r="X878" s="437"/>
      <c r="Y878" s="437"/>
      <c r="Z878" s="437">
        <v>688</v>
      </c>
      <c r="AA878" s="437">
        <v>571</v>
      </c>
      <c r="AB878" s="437"/>
      <c r="AC878" s="437">
        <v>69</v>
      </c>
      <c r="AD878" s="437"/>
      <c r="AE878" s="437">
        <v>48</v>
      </c>
      <c r="AF878" s="437">
        <v>688</v>
      </c>
      <c r="AG878" s="437">
        <v>571</v>
      </c>
      <c r="AH878" s="437"/>
      <c r="AI878" s="437">
        <v>69</v>
      </c>
      <c r="AJ878" s="437"/>
      <c r="AK878" s="437">
        <v>48</v>
      </c>
      <c r="AL878" s="438"/>
      <c r="AM878" s="429"/>
      <c r="AS878" s="331">
        <f t="shared" si="231"/>
        <v>0</v>
      </c>
      <c r="AT878" s="331">
        <f t="shared" si="232"/>
        <v>571</v>
      </c>
      <c r="AU878" s="331">
        <f t="shared" si="233"/>
        <v>0</v>
      </c>
      <c r="AV878" s="331">
        <f t="shared" si="234"/>
        <v>0</v>
      </c>
      <c r="AW878" s="331">
        <f t="shared" si="235"/>
        <v>0</v>
      </c>
    </row>
    <row r="879" spans="1:49" s="365" customFormat="1" ht="30" hidden="1" customHeight="1" outlineLevel="1">
      <c r="A879" s="435"/>
      <c r="B879" s="436" t="s">
        <v>218</v>
      </c>
      <c r="C879" s="436"/>
      <c r="D879" s="435" t="s">
        <v>98</v>
      </c>
      <c r="E879" s="435" t="s">
        <v>98</v>
      </c>
      <c r="F879" s="435" t="s">
        <v>175</v>
      </c>
      <c r="G879" s="435" t="s">
        <v>2371</v>
      </c>
      <c r="H879" s="435"/>
      <c r="I879" s="437">
        <v>640</v>
      </c>
      <c r="J879" s="437">
        <v>531</v>
      </c>
      <c r="K879" s="437"/>
      <c r="L879" s="437">
        <v>64</v>
      </c>
      <c r="M879" s="437">
        <v>45</v>
      </c>
      <c r="N879" s="495"/>
      <c r="O879" s="437">
        <f t="shared" si="236"/>
        <v>0</v>
      </c>
      <c r="P879" s="437"/>
      <c r="Q879" s="495"/>
      <c r="R879" s="437"/>
      <c r="S879" s="437"/>
      <c r="T879" s="437"/>
      <c r="U879" s="437"/>
      <c r="V879" s="437"/>
      <c r="W879" s="437"/>
      <c r="X879" s="437"/>
      <c r="Y879" s="437"/>
      <c r="Z879" s="437">
        <v>640</v>
      </c>
      <c r="AA879" s="437">
        <v>531</v>
      </c>
      <c r="AB879" s="437"/>
      <c r="AC879" s="437">
        <v>64</v>
      </c>
      <c r="AD879" s="437"/>
      <c r="AE879" s="437">
        <v>45</v>
      </c>
      <c r="AF879" s="437">
        <v>640</v>
      </c>
      <c r="AG879" s="437">
        <v>531</v>
      </c>
      <c r="AH879" s="437"/>
      <c r="AI879" s="437">
        <v>64</v>
      </c>
      <c r="AJ879" s="437"/>
      <c r="AK879" s="437">
        <v>45</v>
      </c>
      <c r="AL879" s="438"/>
      <c r="AM879" s="429"/>
      <c r="AS879" s="331">
        <f t="shared" si="231"/>
        <v>0</v>
      </c>
      <c r="AT879" s="331">
        <f t="shared" si="232"/>
        <v>531</v>
      </c>
      <c r="AU879" s="331">
        <f t="shared" si="233"/>
        <v>0</v>
      </c>
      <c r="AV879" s="331">
        <f t="shared" si="234"/>
        <v>0</v>
      </c>
      <c r="AW879" s="331">
        <f t="shared" si="235"/>
        <v>0</v>
      </c>
    </row>
    <row r="880" spans="1:49" s="365" customFormat="1" ht="30" hidden="1" customHeight="1" outlineLevel="1">
      <c r="A880" s="435"/>
      <c r="B880" s="436" t="s">
        <v>219</v>
      </c>
      <c r="C880" s="436"/>
      <c r="D880" s="435" t="s">
        <v>2908</v>
      </c>
      <c r="E880" s="435" t="s">
        <v>2908</v>
      </c>
      <c r="F880" s="435" t="s">
        <v>175</v>
      </c>
      <c r="G880" s="435" t="s">
        <v>2371</v>
      </c>
      <c r="H880" s="435"/>
      <c r="I880" s="437">
        <v>1307</v>
      </c>
      <c r="J880" s="437">
        <v>1100</v>
      </c>
      <c r="K880" s="437"/>
      <c r="L880" s="437">
        <v>120</v>
      </c>
      <c r="M880" s="437">
        <v>87</v>
      </c>
      <c r="N880" s="495"/>
      <c r="O880" s="437">
        <f t="shared" si="236"/>
        <v>0</v>
      </c>
      <c r="P880" s="437"/>
      <c r="Q880" s="495"/>
      <c r="R880" s="437"/>
      <c r="S880" s="437"/>
      <c r="T880" s="437"/>
      <c r="U880" s="437"/>
      <c r="V880" s="437"/>
      <c r="W880" s="437"/>
      <c r="X880" s="437"/>
      <c r="Y880" s="437"/>
      <c r="Z880" s="437">
        <v>1307</v>
      </c>
      <c r="AA880" s="437">
        <v>1100</v>
      </c>
      <c r="AB880" s="437"/>
      <c r="AC880" s="437">
        <v>120</v>
      </c>
      <c r="AD880" s="437"/>
      <c r="AE880" s="437">
        <v>87</v>
      </c>
      <c r="AF880" s="437">
        <v>1307</v>
      </c>
      <c r="AG880" s="437">
        <v>1100</v>
      </c>
      <c r="AH880" s="437"/>
      <c r="AI880" s="437">
        <v>120</v>
      </c>
      <c r="AJ880" s="437"/>
      <c r="AK880" s="437">
        <v>87</v>
      </c>
      <c r="AL880" s="438"/>
      <c r="AM880" s="429"/>
      <c r="AS880" s="331">
        <f t="shared" si="231"/>
        <v>0</v>
      </c>
      <c r="AT880" s="331">
        <f t="shared" si="232"/>
        <v>1100</v>
      </c>
      <c r="AU880" s="331">
        <f t="shared" si="233"/>
        <v>0</v>
      </c>
      <c r="AV880" s="331">
        <f t="shared" si="234"/>
        <v>0</v>
      </c>
      <c r="AW880" s="331">
        <f t="shared" si="235"/>
        <v>0</v>
      </c>
    </row>
    <row r="881" spans="1:49" s="365" customFormat="1" ht="30" hidden="1" customHeight="1" outlineLevel="1">
      <c r="A881" s="435"/>
      <c r="B881" s="436" t="s">
        <v>220</v>
      </c>
      <c r="C881" s="436"/>
      <c r="D881" s="435" t="s">
        <v>2908</v>
      </c>
      <c r="E881" s="435" t="s">
        <v>2908</v>
      </c>
      <c r="F881" s="435" t="s">
        <v>175</v>
      </c>
      <c r="G881" s="435" t="s">
        <v>2371</v>
      </c>
      <c r="H881" s="435"/>
      <c r="I881" s="437">
        <v>950</v>
      </c>
      <c r="J881" s="437">
        <v>788</v>
      </c>
      <c r="K881" s="437"/>
      <c r="L881" s="437">
        <v>95</v>
      </c>
      <c r="M881" s="437">
        <v>67</v>
      </c>
      <c r="N881" s="495"/>
      <c r="O881" s="437">
        <f t="shared" si="236"/>
        <v>0</v>
      </c>
      <c r="P881" s="437"/>
      <c r="Q881" s="495"/>
      <c r="R881" s="437"/>
      <c r="S881" s="437"/>
      <c r="T881" s="437"/>
      <c r="U881" s="437"/>
      <c r="V881" s="437"/>
      <c r="W881" s="437"/>
      <c r="X881" s="437"/>
      <c r="Y881" s="437"/>
      <c r="Z881" s="437">
        <v>950</v>
      </c>
      <c r="AA881" s="437">
        <v>788</v>
      </c>
      <c r="AB881" s="437"/>
      <c r="AC881" s="437">
        <v>95</v>
      </c>
      <c r="AD881" s="437"/>
      <c r="AE881" s="437">
        <v>67</v>
      </c>
      <c r="AF881" s="437">
        <v>950</v>
      </c>
      <c r="AG881" s="437">
        <v>788</v>
      </c>
      <c r="AH881" s="437"/>
      <c r="AI881" s="437">
        <v>95</v>
      </c>
      <c r="AJ881" s="437"/>
      <c r="AK881" s="437">
        <v>67</v>
      </c>
      <c r="AL881" s="438"/>
      <c r="AM881" s="429"/>
      <c r="AS881" s="331">
        <f t="shared" si="231"/>
        <v>0</v>
      </c>
      <c r="AT881" s="331">
        <f t="shared" si="232"/>
        <v>788</v>
      </c>
      <c r="AU881" s="331">
        <f t="shared" si="233"/>
        <v>0</v>
      </c>
      <c r="AV881" s="331">
        <f t="shared" si="234"/>
        <v>0</v>
      </c>
      <c r="AW881" s="331">
        <f t="shared" si="235"/>
        <v>0</v>
      </c>
    </row>
    <row r="882" spans="1:49" s="365" customFormat="1" ht="30" hidden="1" customHeight="1" outlineLevel="1">
      <c r="A882" s="435"/>
      <c r="B882" s="436" t="s">
        <v>221</v>
      </c>
      <c r="C882" s="436"/>
      <c r="D882" s="435" t="s">
        <v>2908</v>
      </c>
      <c r="E882" s="435" t="s">
        <v>2908</v>
      </c>
      <c r="F882" s="435" t="s">
        <v>159</v>
      </c>
      <c r="G882" s="435" t="s">
        <v>2371</v>
      </c>
      <c r="H882" s="435"/>
      <c r="I882" s="437">
        <v>450</v>
      </c>
      <c r="J882" s="437">
        <v>405</v>
      </c>
      <c r="K882" s="437"/>
      <c r="L882" s="437">
        <v>45</v>
      </c>
      <c r="M882" s="437"/>
      <c r="N882" s="495"/>
      <c r="O882" s="437">
        <f t="shared" si="236"/>
        <v>0</v>
      </c>
      <c r="P882" s="437"/>
      <c r="Q882" s="495"/>
      <c r="R882" s="437"/>
      <c r="S882" s="437"/>
      <c r="T882" s="437"/>
      <c r="U882" s="437"/>
      <c r="V882" s="437"/>
      <c r="W882" s="437"/>
      <c r="X882" s="437"/>
      <c r="Y882" s="437"/>
      <c r="Z882" s="437">
        <v>450</v>
      </c>
      <c r="AA882" s="437">
        <v>405</v>
      </c>
      <c r="AB882" s="437"/>
      <c r="AC882" s="437">
        <v>45</v>
      </c>
      <c r="AD882" s="437"/>
      <c r="AE882" s="437"/>
      <c r="AF882" s="437">
        <v>450</v>
      </c>
      <c r="AG882" s="437">
        <v>405</v>
      </c>
      <c r="AH882" s="437"/>
      <c r="AI882" s="437">
        <v>45</v>
      </c>
      <c r="AJ882" s="437"/>
      <c r="AK882" s="437"/>
      <c r="AL882" s="438"/>
      <c r="AM882" s="429"/>
      <c r="AS882" s="331">
        <f t="shared" si="231"/>
        <v>0</v>
      </c>
      <c r="AT882" s="331">
        <f t="shared" si="232"/>
        <v>405</v>
      </c>
      <c r="AU882" s="331">
        <f t="shared" si="233"/>
        <v>0</v>
      </c>
      <c r="AV882" s="331">
        <f t="shared" si="234"/>
        <v>0</v>
      </c>
      <c r="AW882" s="331">
        <f t="shared" si="235"/>
        <v>0</v>
      </c>
    </row>
    <row r="883" spans="1:49" s="365" customFormat="1" ht="30" hidden="1" customHeight="1" outlineLevel="1">
      <c r="A883" s="435"/>
      <c r="B883" s="436" t="s">
        <v>222</v>
      </c>
      <c r="C883" s="436"/>
      <c r="D883" s="435" t="s">
        <v>44</v>
      </c>
      <c r="E883" s="435" t="s">
        <v>44</v>
      </c>
      <c r="F883" s="435" t="s">
        <v>159</v>
      </c>
      <c r="G883" s="435" t="s">
        <v>2371</v>
      </c>
      <c r="H883" s="435"/>
      <c r="I883" s="437">
        <v>175</v>
      </c>
      <c r="J883" s="437">
        <v>150</v>
      </c>
      <c r="K883" s="437"/>
      <c r="L883" s="437">
        <v>15</v>
      </c>
      <c r="M883" s="437">
        <v>10</v>
      </c>
      <c r="N883" s="495"/>
      <c r="O883" s="437">
        <f t="shared" si="236"/>
        <v>0</v>
      </c>
      <c r="P883" s="437"/>
      <c r="Q883" s="495"/>
      <c r="R883" s="437"/>
      <c r="S883" s="437"/>
      <c r="T883" s="437"/>
      <c r="U883" s="437"/>
      <c r="V883" s="437"/>
      <c r="W883" s="437"/>
      <c r="X883" s="437"/>
      <c r="Y883" s="437"/>
      <c r="Z883" s="437">
        <v>175</v>
      </c>
      <c r="AA883" s="437">
        <v>150</v>
      </c>
      <c r="AB883" s="437"/>
      <c r="AC883" s="437">
        <v>15</v>
      </c>
      <c r="AD883" s="437"/>
      <c r="AE883" s="437">
        <v>10</v>
      </c>
      <c r="AF883" s="437">
        <v>175</v>
      </c>
      <c r="AG883" s="437">
        <v>150</v>
      </c>
      <c r="AH883" s="437"/>
      <c r="AI883" s="437">
        <v>15</v>
      </c>
      <c r="AJ883" s="437"/>
      <c r="AK883" s="437">
        <v>10</v>
      </c>
      <c r="AL883" s="438"/>
      <c r="AM883" s="429"/>
      <c r="AS883" s="331">
        <f t="shared" si="231"/>
        <v>0</v>
      </c>
      <c r="AT883" s="331">
        <f t="shared" si="232"/>
        <v>150</v>
      </c>
      <c r="AU883" s="331">
        <f t="shared" si="233"/>
        <v>0</v>
      </c>
      <c r="AV883" s="331">
        <f t="shared" si="234"/>
        <v>0</v>
      </c>
      <c r="AW883" s="331">
        <f t="shared" si="235"/>
        <v>0</v>
      </c>
    </row>
    <row r="884" spans="1:49" s="365" customFormat="1" ht="30" hidden="1" customHeight="1" outlineLevel="1">
      <c r="A884" s="435"/>
      <c r="B884" s="436" t="s">
        <v>223</v>
      </c>
      <c r="C884" s="436"/>
      <c r="D884" s="435" t="s">
        <v>44</v>
      </c>
      <c r="E884" s="435" t="s">
        <v>44</v>
      </c>
      <c r="F884" s="435" t="s">
        <v>159</v>
      </c>
      <c r="G884" s="435" t="s">
        <v>2371</v>
      </c>
      <c r="H884" s="435"/>
      <c r="I884" s="437">
        <v>175</v>
      </c>
      <c r="J884" s="437">
        <v>150</v>
      </c>
      <c r="K884" s="437"/>
      <c r="L884" s="437">
        <v>15</v>
      </c>
      <c r="M884" s="437">
        <v>10</v>
      </c>
      <c r="N884" s="495"/>
      <c r="O884" s="437">
        <f t="shared" si="236"/>
        <v>0</v>
      </c>
      <c r="P884" s="437"/>
      <c r="Q884" s="495"/>
      <c r="R884" s="437"/>
      <c r="S884" s="437"/>
      <c r="T884" s="437"/>
      <c r="U884" s="437"/>
      <c r="V884" s="437"/>
      <c r="W884" s="437"/>
      <c r="X884" s="437"/>
      <c r="Y884" s="437"/>
      <c r="Z884" s="437">
        <v>175</v>
      </c>
      <c r="AA884" s="437">
        <v>150</v>
      </c>
      <c r="AB884" s="437"/>
      <c r="AC884" s="437">
        <v>15</v>
      </c>
      <c r="AD884" s="437"/>
      <c r="AE884" s="437">
        <v>10</v>
      </c>
      <c r="AF884" s="437">
        <v>175</v>
      </c>
      <c r="AG884" s="437">
        <v>150</v>
      </c>
      <c r="AH884" s="437"/>
      <c r="AI884" s="437">
        <v>15</v>
      </c>
      <c r="AJ884" s="437"/>
      <c r="AK884" s="437">
        <v>10</v>
      </c>
      <c r="AL884" s="438"/>
      <c r="AM884" s="429"/>
      <c r="AS884" s="331">
        <f t="shared" si="231"/>
        <v>0</v>
      </c>
      <c r="AT884" s="331">
        <f t="shared" si="232"/>
        <v>150</v>
      </c>
      <c r="AU884" s="331">
        <f t="shared" si="233"/>
        <v>0</v>
      </c>
      <c r="AV884" s="331">
        <f t="shared" si="234"/>
        <v>0</v>
      </c>
      <c r="AW884" s="331">
        <f t="shared" si="235"/>
        <v>0</v>
      </c>
    </row>
    <row r="885" spans="1:49" s="365" customFormat="1" ht="30" hidden="1" customHeight="1" outlineLevel="1">
      <c r="A885" s="435"/>
      <c r="B885" s="436" t="s">
        <v>224</v>
      </c>
      <c r="C885" s="436"/>
      <c r="D885" s="435" t="s">
        <v>2540</v>
      </c>
      <c r="E885" s="435" t="s">
        <v>2156</v>
      </c>
      <c r="F885" s="435" t="s">
        <v>206</v>
      </c>
      <c r="G885" s="435" t="s">
        <v>2371</v>
      </c>
      <c r="H885" s="435"/>
      <c r="I885" s="437">
        <v>680</v>
      </c>
      <c r="J885" s="437">
        <v>600</v>
      </c>
      <c r="K885" s="437"/>
      <c r="L885" s="437">
        <v>20</v>
      </c>
      <c r="M885" s="437">
        <v>60</v>
      </c>
      <c r="N885" s="495"/>
      <c r="O885" s="437">
        <f t="shared" si="236"/>
        <v>0</v>
      </c>
      <c r="P885" s="437"/>
      <c r="Q885" s="495"/>
      <c r="R885" s="437"/>
      <c r="S885" s="437"/>
      <c r="T885" s="437"/>
      <c r="U885" s="437"/>
      <c r="V885" s="437"/>
      <c r="W885" s="437"/>
      <c r="X885" s="437"/>
      <c r="Y885" s="437"/>
      <c r="Z885" s="437">
        <v>680</v>
      </c>
      <c r="AA885" s="437">
        <v>600</v>
      </c>
      <c r="AB885" s="437"/>
      <c r="AC885" s="437">
        <v>20</v>
      </c>
      <c r="AD885" s="437"/>
      <c r="AE885" s="437">
        <v>60</v>
      </c>
      <c r="AF885" s="437">
        <v>680</v>
      </c>
      <c r="AG885" s="437">
        <v>600</v>
      </c>
      <c r="AH885" s="437"/>
      <c r="AI885" s="437">
        <v>20</v>
      </c>
      <c r="AJ885" s="437"/>
      <c r="AK885" s="437">
        <v>60</v>
      </c>
      <c r="AL885" s="438" t="s">
        <v>2862</v>
      </c>
      <c r="AM885" s="429"/>
      <c r="AS885" s="331">
        <f t="shared" si="231"/>
        <v>0</v>
      </c>
      <c r="AT885" s="331">
        <f t="shared" si="232"/>
        <v>600</v>
      </c>
      <c r="AU885" s="331">
        <f t="shared" si="233"/>
        <v>0</v>
      </c>
      <c r="AV885" s="331">
        <f t="shared" si="234"/>
        <v>0</v>
      </c>
      <c r="AW885" s="331">
        <f t="shared" si="235"/>
        <v>0</v>
      </c>
    </row>
    <row r="886" spans="1:49" s="365" customFormat="1" ht="30" hidden="1" customHeight="1" outlineLevel="1">
      <c r="A886" s="435"/>
      <c r="B886" s="436" t="s">
        <v>225</v>
      </c>
      <c r="C886" s="436"/>
      <c r="D886" s="435" t="s">
        <v>2867</v>
      </c>
      <c r="E886" s="435" t="s">
        <v>2798</v>
      </c>
      <c r="F886" s="435" t="s">
        <v>195</v>
      </c>
      <c r="G886" s="435" t="s">
        <v>2371</v>
      </c>
      <c r="H886" s="435"/>
      <c r="I886" s="437">
        <v>1140</v>
      </c>
      <c r="J886" s="437">
        <v>1000</v>
      </c>
      <c r="K886" s="437"/>
      <c r="L886" s="437">
        <v>70</v>
      </c>
      <c r="M886" s="437">
        <v>70</v>
      </c>
      <c r="N886" s="495"/>
      <c r="O886" s="437">
        <f t="shared" si="236"/>
        <v>0</v>
      </c>
      <c r="P886" s="437"/>
      <c r="Q886" s="495"/>
      <c r="R886" s="437"/>
      <c r="S886" s="437"/>
      <c r="T886" s="437"/>
      <c r="U886" s="437"/>
      <c r="V886" s="437"/>
      <c r="W886" s="437"/>
      <c r="X886" s="437"/>
      <c r="Y886" s="437"/>
      <c r="Z886" s="437">
        <v>1140</v>
      </c>
      <c r="AA886" s="437">
        <v>1000</v>
      </c>
      <c r="AB886" s="437"/>
      <c r="AC886" s="437">
        <v>70</v>
      </c>
      <c r="AD886" s="437"/>
      <c r="AE886" s="437">
        <v>70</v>
      </c>
      <c r="AF886" s="437">
        <v>1140</v>
      </c>
      <c r="AG886" s="437">
        <v>1000</v>
      </c>
      <c r="AH886" s="437"/>
      <c r="AI886" s="437">
        <v>70</v>
      </c>
      <c r="AJ886" s="437"/>
      <c r="AK886" s="437">
        <v>70</v>
      </c>
      <c r="AL886" s="438" t="s">
        <v>2862</v>
      </c>
      <c r="AM886" s="429"/>
      <c r="AS886" s="331">
        <f t="shared" si="231"/>
        <v>0</v>
      </c>
      <c r="AT886" s="331">
        <f t="shared" si="232"/>
        <v>1000</v>
      </c>
      <c r="AU886" s="331">
        <f t="shared" si="233"/>
        <v>0</v>
      </c>
      <c r="AV886" s="331">
        <f t="shared" si="234"/>
        <v>0</v>
      </c>
      <c r="AW886" s="331">
        <f t="shared" si="235"/>
        <v>0</v>
      </c>
    </row>
    <row r="887" spans="1:49" s="365" customFormat="1" ht="30" hidden="1" customHeight="1" outlineLevel="1">
      <c r="A887" s="435"/>
      <c r="B887" s="436" t="s">
        <v>226</v>
      </c>
      <c r="C887" s="436"/>
      <c r="D887" s="435" t="s">
        <v>2883</v>
      </c>
      <c r="E887" s="435" t="s">
        <v>2739</v>
      </c>
      <c r="F887" s="435" t="s">
        <v>175</v>
      </c>
      <c r="G887" s="435" t="s">
        <v>2371</v>
      </c>
      <c r="H887" s="435"/>
      <c r="I887" s="437">
        <v>390</v>
      </c>
      <c r="J887" s="437">
        <v>323</v>
      </c>
      <c r="K887" s="437"/>
      <c r="L887" s="437">
        <v>39</v>
      </c>
      <c r="M887" s="437">
        <v>28</v>
      </c>
      <c r="N887" s="495"/>
      <c r="O887" s="437">
        <f t="shared" si="236"/>
        <v>0</v>
      </c>
      <c r="P887" s="437"/>
      <c r="Q887" s="495"/>
      <c r="R887" s="437"/>
      <c r="S887" s="437"/>
      <c r="T887" s="437"/>
      <c r="U887" s="437"/>
      <c r="V887" s="437"/>
      <c r="W887" s="437"/>
      <c r="X887" s="437"/>
      <c r="Y887" s="437"/>
      <c r="Z887" s="437">
        <v>390</v>
      </c>
      <c r="AA887" s="437">
        <v>323</v>
      </c>
      <c r="AB887" s="437"/>
      <c r="AC887" s="437">
        <v>39</v>
      </c>
      <c r="AD887" s="437"/>
      <c r="AE887" s="437">
        <v>28</v>
      </c>
      <c r="AF887" s="437">
        <v>390</v>
      </c>
      <c r="AG887" s="437">
        <v>323</v>
      </c>
      <c r="AH887" s="437"/>
      <c r="AI887" s="437">
        <v>39</v>
      </c>
      <c r="AJ887" s="437"/>
      <c r="AK887" s="437">
        <v>28</v>
      </c>
      <c r="AL887" s="438" t="s">
        <v>2862</v>
      </c>
      <c r="AM887" s="429"/>
      <c r="AS887" s="331">
        <f t="shared" si="231"/>
        <v>0</v>
      </c>
      <c r="AT887" s="331">
        <f t="shared" si="232"/>
        <v>323</v>
      </c>
      <c r="AU887" s="331">
        <f t="shared" si="233"/>
        <v>0</v>
      </c>
      <c r="AV887" s="331">
        <f t="shared" si="234"/>
        <v>0</v>
      </c>
      <c r="AW887" s="331">
        <f t="shared" si="235"/>
        <v>0</v>
      </c>
    </row>
    <row r="888" spans="1:49" s="365" customFormat="1" ht="30" hidden="1" customHeight="1" outlineLevel="1">
      <c r="A888" s="435"/>
      <c r="B888" s="436" t="s">
        <v>227</v>
      </c>
      <c r="C888" s="436"/>
      <c r="D888" s="435" t="s">
        <v>88</v>
      </c>
      <c r="E888" s="435" t="s">
        <v>1918</v>
      </c>
      <c r="F888" s="435" t="s">
        <v>199</v>
      </c>
      <c r="G888" s="435" t="s">
        <v>2371</v>
      </c>
      <c r="H888" s="435"/>
      <c r="I888" s="437">
        <v>590</v>
      </c>
      <c r="J888" s="437">
        <v>500</v>
      </c>
      <c r="K888" s="437"/>
      <c r="L888" s="437">
        <v>50</v>
      </c>
      <c r="M888" s="437">
        <v>40</v>
      </c>
      <c r="N888" s="495"/>
      <c r="O888" s="437">
        <f t="shared" si="236"/>
        <v>0</v>
      </c>
      <c r="P888" s="437"/>
      <c r="Q888" s="495"/>
      <c r="R888" s="437"/>
      <c r="S888" s="437"/>
      <c r="T888" s="437"/>
      <c r="U888" s="437"/>
      <c r="V888" s="437"/>
      <c r="W888" s="437"/>
      <c r="X888" s="437"/>
      <c r="Y888" s="437"/>
      <c r="Z888" s="437">
        <v>590</v>
      </c>
      <c r="AA888" s="437">
        <v>500</v>
      </c>
      <c r="AB888" s="437"/>
      <c r="AC888" s="437">
        <v>50</v>
      </c>
      <c r="AD888" s="437"/>
      <c r="AE888" s="437">
        <v>40</v>
      </c>
      <c r="AF888" s="437">
        <v>590</v>
      </c>
      <c r="AG888" s="437">
        <v>500</v>
      </c>
      <c r="AH888" s="437"/>
      <c r="AI888" s="437">
        <v>50</v>
      </c>
      <c r="AJ888" s="437"/>
      <c r="AK888" s="437">
        <v>40</v>
      </c>
      <c r="AL888" s="438" t="s">
        <v>2862</v>
      </c>
      <c r="AM888" s="429"/>
      <c r="AS888" s="331">
        <f t="shared" si="231"/>
        <v>0</v>
      </c>
      <c r="AT888" s="331">
        <f t="shared" si="232"/>
        <v>500</v>
      </c>
      <c r="AU888" s="331">
        <f t="shared" si="233"/>
        <v>0</v>
      </c>
      <c r="AV888" s="331">
        <f t="shared" si="234"/>
        <v>0</v>
      </c>
      <c r="AW888" s="331">
        <f t="shared" si="235"/>
        <v>0</v>
      </c>
    </row>
    <row r="889" spans="1:49" s="365" customFormat="1" ht="30" hidden="1" customHeight="1" outlineLevel="1">
      <c r="A889" s="435"/>
      <c r="B889" s="436" t="s">
        <v>228</v>
      </c>
      <c r="C889" s="436"/>
      <c r="D889" s="435" t="s">
        <v>88</v>
      </c>
      <c r="E889" s="435" t="s">
        <v>1918</v>
      </c>
      <c r="F889" s="435" t="s">
        <v>175</v>
      </c>
      <c r="G889" s="435" t="s">
        <v>2371</v>
      </c>
      <c r="H889" s="435"/>
      <c r="I889" s="437">
        <v>530</v>
      </c>
      <c r="J889" s="437">
        <v>466</v>
      </c>
      <c r="K889" s="437"/>
      <c r="L889" s="437">
        <v>38</v>
      </c>
      <c r="M889" s="437">
        <v>26</v>
      </c>
      <c r="N889" s="495"/>
      <c r="O889" s="437">
        <f t="shared" si="236"/>
        <v>0</v>
      </c>
      <c r="P889" s="437"/>
      <c r="Q889" s="495"/>
      <c r="R889" s="437"/>
      <c r="S889" s="437"/>
      <c r="T889" s="437"/>
      <c r="U889" s="437"/>
      <c r="V889" s="437"/>
      <c r="W889" s="437"/>
      <c r="X889" s="437"/>
      <c r="Y889" s="437"/>
      <c r="Z889" s="437">
        <v>530</v>
      </c>
      <c r="AA889" s="437">
        <v>466</v>
      </c>
      <c r="AB889" s="437"/>
      <c r="AC889" s="437">
        <v>38</v>
      </c>
      <c r="AD889" s="437"/>
      <c r="AE889" s="437">
        <v>26</v>
      </c>
      <c r="AF889" s="437">
        <v>530</v>
      </c>
      <c r="AG889" s="437">
        <v>466</v>
      </c>
      <c r="AH889" s="437"/>
      <c r="AI889" s="437">
        <v>38</v>
      </c>
      <c r="AJ889" s="437"/>
      <c r="AK889" s="437">
        <v>26</v>
      </c>
      <c r="AL889" s="438" t="s">
        <v>2862</v>
      </c>
      <c r="AM889" s="429"/>
      <c r="AS889" s="331">
        <f t="shared" si="231"/>
        <v>0</v>
      </c>
      <c r="AT889" s="331">
        <f t="shared" si="232"/>
        <v>466</v>
      </c>
      <c r="AU889" s="331">
        <f t="shared" si="233"/>
        <v>0</v>
      </c>
      <c r="AV889" s="331">
        <f t="shared" si="234"/>
        <v>0</v>
      </c>
      <c r="AW889" s="331">
        <f t="shared" si="235"/>
        <v>0</v>
      </c>
    </row>
    <row r="890" spans="1:49" s="365" customFormat="1" ht="30" hidden="1" customHeight="1" outlineLevel="1">
      <c r="A890" s="435"/>
      <c r="B890" s="436" t="s">
        <v>229</v>
      </c>
      <c r="C890" s="436"/>
      <c r="D890" s="435" t="s">
        <v>2772</v>
      </c>
      <c r="E890" s="435" t="s">
        <v>2772</v>
      </c>
      <c r="F890" s="435" t="s">
        <v>175</v>
      </c>
      <c r="G890" s="435" t="s">
        <v>2371</v>
      </c>
      <c r="H890" s="435"/>
      <c r="I890" s="437">
        <v>945</v>
      </c>
      <c r="J890" s="437">
        <v>800</v>
      </c>
      <c r="K890" s="437"/>
      <c r="L890" s="437">
        <v>80</v>
      </c>
      <c r="M890" s="437">
        <v>65</v>
      </c>
      <c r="N890" s="495"/>
      <c r="O890" s="437">
        <f t="shared" si="236"/>
        <v>0</v>
      </c>
      <c r="P890" s="437"/>
      <c r="Q890" s="495"/>
      <c r="R890" s="437"/>
      <c r="S890" s="437"/>
      <c r="T890" s="437"/>
      <c r="U890" s="437"/>
      <c r="V890" s="437"/>
      <c r="W890" s="437"/>
      <c r="X890" s="437"/>
      <c r="Y890" s="437"/>
      <c r="Z890" s="437">
        <v>945</v>
      </c>
      <c r="AA890" s="437">
        <v>800</v>
      </c>
      <c r="AB890" s="437"/>
      <c r="AC890" s="437">
        <v>80</v>
      </c>
      <c r="AD890" s="437"/>
      <c r="AE890" s="437">
        <v>65</v>
      </c>
      <c r="AF890" s="437">
        <v>945</v>
      </c>
      <c r="AG890" s="437">
        <v>800</v>
      </c>
      <c r="AH890" s="437"/>
      <c r="AI890" s="437">
        <v>80</v>
      </c>
      <c r="AJ890" s="437"/>
      <c r="AK890" s="437">
        <v>65</v>
      </c>
      <c r="AL890" s="438" t="s">
        <v>2862</v>
      </c>
      <c r="AM890" s="429"/>
      <c r="AS890" s="331">
        <f t="shared" si="231"/>
        <v>0</v>
      </c>
      <c r="AT890" s="331">
        <f t="shared" si="232"/>
        <v>800</v>
      </c>
      <c r="AU890" s="331">
        <f t="shared" si="233"/>
        <v>0</v>
      </c>
      <c r="AV890" s="331">
        <f t="shared" si="234"/>
        <v>0</v>
      </c>
      <c r="AW890" s="331">
        <f t="shared" si="235"/>
        <v>0</v>
      </c>
    </row>
    <row r="891" spans="1:49" s="365" customFormat="1" ht="30" hidden="1" customHeight="1" outlineLevel="1">
      <c r="A891" s="435"/>
      <c r="B891" s="436" t="s">
        <v>230</v>
      </c>
      <c r="C891" s="436"/>
      <c r="D891" s="435" t="s">
        <v>98</v>
      </c>
      <c r="E891" s="435" t="s">
        <v>98</v>
      </c>
      <c r="F891" s="435" t="s">
        <v>175</v>
      </c>
      <c r="G891" s="435" t="s">
        <v>2371</v>
      </c>
      <c r="H891" s="435"/>
      <c r="I891" s="437">
        <v>1066</v>
      </c>
      <c r="J891" s="437">
        <v>896</v>
      </c>
      <c r="K891" s="437"/>
      <c r="L891" s="437">
        <v>90</v>
      </c>
      <c r="M891" s="437">
        <v>80</v>
      </c>
      <c r="N891" s="495"/>
      <c r="O891" s="437">
        <f t="shared" si="236"/>
        <v>0</v>
      </c>
      <c r="P891" s="437"/>
      <c r="Q891" s="495"/>
      <c r="R891" s="437"/>
      <c r="S891" s="437"/>
      <c r="T891" s="437"/>
      <c r="U891" s="437"/>
      <c r="V891" s="437"/>
      <c r="W891" s="437"/>
      <c r="X891" s="437"/>
      <c r="Y891" s="437"/>
      <c r="Z891" s="437">
        <v>1066</v>
      </c>
      <c r="AA891" s="437">
        <v>896</v>
      </c>
      <c r="AB891" s="437"/>
      <c r="AC891" s="437">
        <v>90</v>
      </c>
      <c r="AD891" s="437"/>
      <c r="AE891" s="437">
        <v>80</v>
      </c>
      <c r="AF891" s="437">
        <v>1066</v>
      </c>
      <c r="AG891" s="437">
        <v>896</v>
      </c>
      <c r="AH891" s="437"/>
      <c r="AI891" s="437">
        <v>90</v>
      </c>
      <c r="AJ891" s="437"/>
      <c r="AK891" s="437">
        <v>80</v>
      </c>
      <c r="AL891" s="438" t="s">
        <v>2862</v>
      </c>
      <c r="AM891" s="429"/>
      <c r="AS891" s="331">
        <f t="shared" si="231"/>
        <v>0</v>
      </c>
      <c r="AT891" s="331">
        <f t="shared" si="232"/>
        <v>896</v>
      </c>
      <c r="AU891" s="331">
        <f t="shared" si="233"/>
        <v>0</v>
      </c>
      <c r="AV891" s="331">
        <f t="shared" si="234"/>
        <v>0</v>
      </c>
      <c r="AW891" s="331">
        <f t="shared" si="235"/>
        <v>0</v>
      </c>
    </row>
    <row r="892" spans="1:49" s="365" customFormat="1" ht="30" hidden="1" customHeight="1" outlineLevel="1">
      <c r="A892" s="435"/>
      <c r="B892" s="436" t="s">
        <v>231</v>
      </c>
      <c r="C892" s="436"/>
      <c r="D892" s="435" t="s">
        <v>2874</v>
      </c>
      <c r="E892" s="435" t="s">
        <v>2874</v>
      </c>
      <c r="F892" s="435" t="s">
        <v>199</v>
      </c>
      <c r="G892" s="435" t="s">
        <v>2371</v>
      </c>
      <c r="H892" s="435"/>
      <c r="I892" s="437">
        <v>1100</v>
      </c>
      <c r="J892" s="437">
        <v>927</v>
      </c>
      <c r="K892" s="437"/>
      <c r="L892" s="437">
        <v>110</v>
      </c>
      <c r="M892" s="437">
        <v>63</v>
      </c>
      <c r="N892" s="495"/>
      <c r="O892" s="437">
        <f t="shared" si="236"/>
        <v>0</v>
      </c>
      <c r="P892" s="437"/>
      <c r="Q892" s="495"/>
      <c r="R892" s="437"/>
      <c r="S892" s="437"/>
      <c r="T892" s="437"/>
      <c r="U892" s="437"/>
      <c r="V892" s="437"/>
      <c r="W892" s="437"/>
      <c r="X892" s="437"/>
      <c r="Y892" s="437"/>
      <c r="Z892" s="437">
        <v>1100</v>
      </c>
      <c r="AA892" s="437">
        <v>927</v>
      </c>
      <c r="AB892" s="437"/>
      <c r="AC892" s="437">
        <v>110</v>
      </c>
      <c r="AD892" s="437"/>
      <c r="AE892" s="437">
        <v>63</v>
      </c>
      <c r="AF892" s="437">
        <v>1100</v>
      </c>
      <c r="AG892" s="437">
        <v>927</v>
      </c>
      <c r="AH892" s="437"/>
      <c r="AI892" s="437">
        <v>110</v>
      </c>
      <c r="AJ892" s="437"/>
      <c r="AK892" s="437">
        <v>63</v>
      </c>
      <c r="AL892" s="438" t="s">
        <v>2862</v>
      </c>
      <c r="AM892" s="429"/>
      <c r="AS892" s="331">
        <f t="shared" si="231"/>
        <v>0</v>
      </c>
      <c r="AT892" s="331">
        <f t="shared" si="232"/>
        <v>927</v>
      </c>
      <c r="AU892" s="331">
        <f t="shared" si="233"/>
        <v>0</v>
      </c>
      <c r="AV892" s="331">
        <f t="shared" si="234"/>
        <v>0</v>
      </c>
      <c r="AW892" s="331">
        <f t="shared" si="235"/>
        <v>0</v>
      </c>
    </row>
    <row r="893" spans="1:49" s="365" customFormat="1" ht="30" hidden="1" customHeight="1" outlineLevel="1">
      <c r="A893" s="435"/>
      <c r="B893" s="436" t="s">
        <v>232</v>
      </c>
      <c r="C893" s="436"/>
      <c r="D893" s="435" t="s">
        <v>2908</v>
      </c>
      <c r="E893" s="435" t="s">
        <v>2908</v>
      </c>
      <c r="F893" s="435" t="s">
        <v>175</v>
      </c>
      <c r="G893" s="435" t="s">
        <v>2371</v>
      </c>
      <c r="H893" s="435"/>
      <c r="I893" s="437">
        <v>1006</v>
      </c>
      <c r="J893" s="437">
        <v>851</v>
      </c>
      <c r="K893" s="437"/>
      <c r="L893" s="437">
        <v>85</v>
      </c>
      <c r="M893" s="437">
        <v>70</v>
      </c>
      <c r="N893" s="495"/>
      <c r="O893" s="437">
        <f t="shared" si="236"/>
        <v>0</v>
      </c>
      <c r="P893" s="437"/>
      <c r="Q893" s="495"/>
      <c r="R893" s="437"/>
      <c r="S893" s="437"/>
      <c r="T893" s="437"/>
      <c r="U893" s="437"/>
      <c r="V893" s="437"/>
      <c r="W893" s="437"/>
      <c r="X893" s="437"/>
      <c r="Y893" s="437"/>
      <c r="Z893" s="437">
        <v>1006</v>
      </c>
      <c r="AA893" s="437">
        <v>851</v>
      </c>
      <c r="AB893" s="437"/>
      <c r="AC893" s="437">
        <v>85</v>
      </c>
      <c r="AD893" s="437"/>
      <c r="AE893" s="437">
        <v>70</v>
      </c>
      <c r="AF893" s="437">
        <v>1006</v>
      </c>
      <c r="AG893" s="437">
        <v>851</v>
      </c>
      <c r="AH893" s="437"/>
      <c r="AI893" s="437">
        <v>85</v>
      </c>
      <c r="AJ893" s="437"/>
      <c r="AK893" s="437">
        <v>70</v>
      </c>
      <c r="AL893" s="438" t="s">
        <v>2862</v>
      </c>
      <c r="AM893" s="429"/>
      <c r="AS893" s="331">
        <f t="shared" si="231"/>
        <v>0</v>
      </c>
      <c r="AT893" s="331">
        <f t="shared" si="232"/>
        <v>851</v>
      </c>
      <c r="AU893" s="331">
        <f t="shared" si="233"/>
        <v>0</v>
      </c>
      <c r="AV893" s="331">
        <f t="shared" si="234"/>
        <v>0</v>
      </c>
      <c r="AW893" s="331">
        <f t="shared" si="235"/>
        <v>0</v>
      </c>
    </row>
    <row r="894" spans="1:49" s="365" customFormat="1" ht="30" hidden="1" customHeight="1" outlineLevel="1">
      <c r="A894" s="435"/>
      <c r="B894" s="436" t="s">
        <v>233</v>
      </c>
      <c r="C894" s="436"/>
      <c r="D894" s="435" t="s">
        <v>2910</v>
      </c>
      <c r="E894" s="435" t="s">
        <v>2910</v>
      </c>
      <c r="F894" s="435" t="s">
        <v>159</v>
      </c>
      <c r="G894" s="435" t="s">
        <v>2371</v>
      </c>
      <c r="H894" s="435"/>
      <c r="I894" s="437">
        <v>175</v>
      </c>
      <c r="J894" s="437">
        <v>150</v>
      </c>
      <c r="K894" s="437"/>
      <c r="L894" s="437">
        <v>15</v>
      </c>
      <c r="M894" s="437">
        <v>10</v>
      </c>
      <c r="N894" s="495"/>
      <c r="O894" s="437">
        <f t="shared" si="236"/>
        <v>0</v>
      </c>
      <c r="P894" s="437"/>
      <c r="Q894" s="495"/>
      <c r="R894" s="437"/>
      <c r="S894" s="437"/>
      <c r="T894" s="437"/>
      <c r="U894" s="437"/>
      <c r="V894" s="437"/>
      <c r="W894" s="437"/>
      <c r="X894" s="437"/>
      <c r="Y894" s="437"/>
      <c r="Z894" s="437">
        <v>175</v>
      </c>
      <c r="AA894" s="437">
        <v>150</v>
      </c>
      <c r="AB894" s="437"/>
      <c r="AC894" s="437">
        <v>15</v>
      </c>
      <c r="AD894" s="437"/>
      <c r="AE894" s="437">
        <v>10</v>
      </c>
      <c r="AF894" s="437">
        <v>175</v>
      </c>
      <c r="AG894" s="437">
        <v>150</v>
      </c>
      <c r="AH894" s="437"/>
      <c r="AI894" s="437">
        <v>15</v>
      </c>
      <c r="AJ894" s="437"/>
      <c r="AK894" s="437">
        <v>10</v>
      </c>
      <c r="AL894" s="438" t="s">
        <v>2862</v>
      </c>
      <c r="AM894" s="429"/>
      <c r="AS894" s="331">
        <f t="shared" si="231"/>
        <v>0</v>
      </c>
      <c r="AT894" s="331">
        <f t="shared" si="232"/>
        <v>150</v>
      </c>
      <c r="AU894" s="331">
        <f t="shared" si="233"/>
        <v>0</v>
      </c>
      <c r="AV894" s="331">
        <f t="shared" si="234"/>
        <v>0</v>
      </c>
      <c r="AW894" s="331">
        <f t="shared" si="235"/>
        <v>0</v>
      </c>
    </row>
    <row r="895" spans="1:49" s="365" customFormat="1" ht="30" customHeight="1" collapsed="1">
      <c r="A895" s="449" t="s">
        <v>2042</v>
      </c>
      <c r="B895" s="450" t="s">
        <v>2030</v>
      </c>
      <c r="C895" s="450"/>
      <c r="D895" s="449"/>
      <c r="E895" s="449"/>
      <c r="F895" s="449"/>
      <c r="G895" s="449"/>
      <c r="H895" s="449"/>
      <c r="I895" s="451">
        <f>I896+I910</f>
        <v>77335.520837999982</v>
      </c>
      <c r="J895" s="451">
        <f>J896+J910</f>
        <v>68507.29701900002</v>
      </c>
      <c r="K895" s="531">
        <f>K896+K910</f>
        <v>0</v>
      </c>
      <c r="L895" s="451">
        <f>L896+L910</f>
        <v>777.24000000000035</v>
      </c>
      <c r="M895" s="451">
        <f>M896+M910</f>
        <v>8052.2417699999942</v>
      </c>
      <c r="N895" s="532"/>
      <c r="O895" s="451">
        <f>O896+O910</f>
        <v>31842</v>
      </c>
      <c r="P895" s="451">
        <f>P896+P910</f>
        <v>29091</v>
      </c>
      <c r="Q895" s="532"/>
      <c r="R895" s="451">
        <f t="shared" ref="R895:AK895" si="237">R896+R910</f>
        <v>308</v>
      </c>
      <c r="S895" s="451">
        <f t="shared" si="237"/>
        <v>2443</v>
      </c>
      <c r="T895" s="451">
        <f t="shared" si="237"/>
        <v>12369</v>
      </c>
      <c r="U895" s="451">
        <f t="shared" si="237"/>
        <v>12369</v>
      </c>
      <c r="V895" s="451">
        <f t="shared" si="237"/>
        <v>0</v>
      </c>
      <c r="W895" s="451">
        <f t="shared" si="237"/>
        <v>12369</v>
      </c>
      <c r="X895" s="451">
        <f t="shared" si="237"/>
        <v>12369</v>
      </c>
      <c r="Y895" s="531">
        <f t="shared" si="237"/>
        <v>0</v>
      </c>
      <c r="Z895" s="451">
        <f t="shared" si="237"/>
        <v>55438.094520000028</v>
      </c>
      <c r="AA895" s="451">
        <f t="shared" si="237"/>
        <v>51675.408999999985</v>
      </c>
      <c r="AB895" s="451">
        <f t="shared" si="237"/>
        <v>0</v>
      </c>
      <c r="AC895" s="451">
        <f t="shared" si="237"/>
        <v>729.36363999999935</v>
      </c>
      <c r="AD895" s="451">
        <f t="shared" si="237"/>
        <v>0</v>
      </c>
      <c r="AE895" s="451">
        <f t="shared" si="237"/>
        <v>3032.9091000000039</v>
      </c>
      <c r="AF895" s="451">
        <f t="shared" si="237"/>
        <v>55437.285740000028</v>
      </c>
      <c r="AG895" s="451">
        <f t="shared" si="237"/>
        <v>51675.012999999984</v>
      </c>
      <c r="AH895" s="452">
        <f t="shared" si="237"/>
        <v>0</v>
      </c>
      <c r="AI895" s="451">
        <f t="shared" si="237"/>
        <v>729.36363999999935</v>
      </c>
      <c r="AJ895" s="451">
        <f t="shared" si="237"/>
        <v>0</v>
      </c>
      <c r="AK895" s="451">
        <f t="shared" si="237"/>
        <v>3032.9091000000039</v>
      </c>
      <c r="AL895" s="453"/>
      <c r="AM895" s="429"/>
      <c r="AS895" s="331">
        <f t="shared" si="231"/>
        <v>9529.2350979999537</v>
      </c>
      <c r="AT895" s="331">
        <f t="shared" si="232"/>
        <v>51675.013000000028</v>
      </c>
      <c r="AU895" s="331">
        <f t="shared" si="233"/>
        <v>0</v>
      </c>
      <c r="AV895" s="331">
        <f t="shared" si="234"/>
        <v>16832.284019000035</v>
      </c>
      <c r="AW895" s="331">
        <f t="shared" si="235"/>
        <v>21898.235097999954</v>
      </c>
    </row>
    <row r="896" spans="1:49" ht="25.5" hidden="1" outlineLevel="1">
      <c r="A896" s="454" t="s">
        <v>1909</v>
      </c>
      <c r="B896" s="455" t="s">
        <v>2328</v>
      </c>
      <c r="C896" s="455"/>
      <c r="D896" s="454"/>
      <c r="E896" s="454"/>
      <c r="F896" s="454"/>
      <c r="G896" s="454"/>
      <c r="H896" s="454"/>
      <c r="I896" s="456">
        <f>I897</f>
        <v>19329.396000000001</v>
      </c>
      <c r="J896" s="456">
        <f>J897</f>
        <v>19329.396000000001</v>
      </c>
      <c r="K896" s="456">
        <f>K897</f>
        <v>0</v>
      </c>
      <c r="L896" s="456">
        <f>L897</f>
        <v>0</v>
      </c>
      <c r="M896" s="456">
        <f>M897</f>
        <v>0</v>
      </c>
      <c r="N896" s="457"/>
      <c r="O896" s="456">
        <f>O897</f>
        <v>0</v>
      </c>
      <c r="P896" s="456">
        <f>P897</f>
        <v>0</v>
      </c>
      <c r="Q896" s="457"/>
      <c r="R896" s="456">
        <f t="shared" ref="R896:AK896" si="238">R897</f>
        <v>0</v>
      </c>
      <c r="S896" s="456">
        <f t="shared" si="238"/>
        <v>0</v>
      </c>
      <c r="T896" s="456">
        <f t="shared" si="238"/>
        <v>12369</v>
      </c>
      <c r="U896" s="456">
        <f t="shared" si="238"/>
        <v>12369</v>
      </c>
      <c r="V896" s="456">
        <f t="shared" si="238"/>
        <v>0</v>
      </c>
      <c r="W896" s="456">
        <f t="shared" si="238"/>
        <v>12369</v>
      </c>
      <c r="X896" s="456">
        <f t="shared" si="238"/>
        <v>12369</v>
      </c>
      <c r="Y896" s="456">
        <f t="shared" si="238"/>
        <v>0</v>
      </c>
      <c r="Z896" s="456">
        <f t="shared" si="238"/>
        <v>6219</v>
      </c>
      <c r="AA896" s="456">
        <f t="shared" si="238"/>
        <v>6219</v>
      </c>
      <c r="AB896" s="456">
        <f t="shared" si="238"/>
        <v>0</v>
      </c>
      <c r="AC896" s="456">
        <f t="shared" si="238"/>
        <v>0</v>
      </c>
      <c r="AD896" s="456">
        <f t="shared" si="238"/>
        <v>0</v>
      </c>
      <c r="AE896" s="456">
        <f t="shared" si="238"/>
        <v>0</v>
      </c>
      <c r="AF896" s="456">
        <f t="shared" si="238"/>
        <v>6219</v>
      </c>
      <c r="AG896" s="458">
        <f t="shared" si="238"/>
        <v>6219</v>
      </c>
      <c r="AH896" s="456">
        <f t="shared" si="238"/>
        <v>0</v>
      </c>
      <c r="AI896" s="456">
        <f t="shared" si="238"/>
        <v>0</v>
      </c>
      <c r="AJ896" s="456">
        <f t="shared" si="238"/>
        <v>0</v>
      </c>
      <c r="AK896" s="456">
        <f t="shared" si="238"/>
        <v>0</v>
      </c>
      <c r="AL896" s="459"/>
      <c r="AM896" s="305"/>
      <c r="AS896" s="307">
        <f t="shared" si="231"/>
        <v>741.39600000000064</v>
      </c>
      <c r="AT896" s="307">
        <f t="shared" si="232"/>
        <v>6219</v>
      </c>
      <c r="AU896" s="307">
        <f t="shared" si="233"/>
        <v>0</v>
      </c>
    </row>
    <row r="897" spans="1:47" ht="25.5" hidden="1" outlineLevel="1">
      <c r="A897" s="460" t="s">
        <v>3002</v>
      </c>
      <c r="B897" s="461" t="s">
        <v>2329</v>
      </c>
      <c r="C897" s="461"/>
      <c r="D897" s="460"/>
      <c r="E897" s="460"/>
      <c r="F897" s="460"/>
      <c r="G897" s="460"/>
      <c r="H897" s="460"/>
      <c r="I897" s="462">
        <f>SUM(I898:I909)</f>
        <v>19329.396000000001</v>
      </c>
      <c r="J897" s="462">
        <f>SUM(J898:J909)</f>
        <v>19329.396000000001</v>
      </c>
      <c r="K897" s="462">
        <f>SUM(K898:K909)</f>
        <v>0</v>
      </c>
      <c r="L897" s="462">
        <f>SUM(L898:L909)</f>
        <v>0</v>
      </c>
      <c r="M897" s="462">
        <f>SUM(M898:M909)</f>
        <v>0</v>
      </c>
      <c r="N897" s="352"/>
      <c r="O897" s="462">
        <f>SUM(O898:O909)</f>
        <v>0</v>
      </c>
      <c r="P897" s="462">
        <f>SUM(P898:P909)</f>
        <v>0</v>
      </c>
      <c r="Q897" s="352"/>
      <c r="R897" s="462">
        <f t="shared" ref="R897:AK897" si="239">SUM(R898:R909)</f>
        <v>0</v>
      </c>
      <c r="S897" s="462">
        <f t="shared" si="239"/>
        <v>0</v>
      </c>
      <c r="T897" s="462">
        <f t="shared" si="239"/>
        <v>12369</v>
      </c>
      <c r="U897" s="462">
        <f t="shared" si="239"/>
        <v>12369</v>
      </c>
      <c r="V897" s="462">
        <f t="shared" si="239"/>
        <v>0</v>
      </c>
      <c r="W897" s="462">
        <f t="shared" si="239"/>
        <v>12369</v>
      </c>
      <c r="X897" s="462">
        <f t="shared" si="239"/>
        <v>12369</v>
      </c>
      <c r="Y897" s="462">
        <f t="shared" si="239"/>
        <v>0</v>
      </c>
      <c r="Z897" s="462">
        <f t="shared" si="239"/>
        <v>6219</v>
      </c>
      <c r="AA897" s="462">
        <f t="shared" si="239"/>
        <v>6219</v>
      </c>
      <c r="AB897" s="462">
        <f t="shared" si="239"/>
        <v>0</v>
      </c>
      <c r="AC897" s="462">
        <f t="shared" si="239"/>
        <v>0</v>
      </c>
      <c r="AD897" s="462">
        <f t="shared" si="239"/>
        <v>0</v>
      </c>
      <c r="AE897" s="462">
        <f t="shared" si="239"/>
        <v>0</v>
      </c>
      <c r="AF897" s="462">
        <f t="shared" si="239"/>
        <v>6219</v>
      </c>
      <c r="AG897" s="463">
        <f t="shared" si="239"/>
        <v>6219</v>
      </c>
      <c r="AH897" s="462">
        <f t="shared" si="239"/>
        <v>0</v>
      </c>
      <c r="AI897" s="462">
        <f t="shared" si="239"/>
        <v>0</v>
      </c>
      <c r="AJ897" s="462">
        <f t="shared" si="239"/>
        <v>0</v>
      </c>
      <c r="AK897" s="462">
        <f t="shared" si="239"/>
        <v>0</v>
      </c>
      <c r="AL897" s="464"/>
      <c r="AM897" s="305"/>
      <c r="AS897" s="307">
        <f t="shared" si="231"/>
        <v>741.39600000000064</v>
      </c>
      <c r="AT897" s="307">
        <f t="shared" si="232"/>
        <v>6219</v>
      </c>
      <c r="AU897" s="307">
        <f t="shared" si="233"/>
        <v>0</v>
      </c>
    </row>
    <row r="898" spans="1:47" ht="51" hidden="1" outlineLevel="1">
      <c r="A898" s="465"/>
      <c r="B898" s="466" t="s">
        <v>234</v>
      </c>
      <c r="C898" s="466"/>
      <c r="D898" s="465" t="s">
        <v>2489</v>
      </c>
      <c r="E898" s="465" t="s">
        <v>2399</v>
      </c>
      <c r="F898" s="465" t="s">
        <v>235</v>
      </c>
      <c r="G898" s="465">
        <v>2014</v>
      </c>
      <c r="H898" s="465" t="s">
        <v>236</v>
      </c>
      <c r="I898" s="467">
        <v>747</v>
      </c>
      <c r="J898" s="467">
        <v>747</v>
      </c>
      <c r="K898" s="467"/>
      <c r="L898" s="467"/>
      <c r="M898" s="467"/>
      <c r="N898" s="352"/>
      <c r="O898" s="467">
        <f t="shared" ref="O898:O909" si="240">SUM(P898:S898)</f>
        <v>0</v>
      </c>
      <c r="P898" s="467"/>
      <c r="Q898" s="352"/>
      <c r="R898" s="467"/>
      <c r="S898" s="467"/>
      <c r="T898" s="467">
        <v>500</v>
      </c>
      <c r="U898" s="467">
        <v>500</v>
      </c>
      <c r="V898" s="467"/>
      <c r="W898" s="467">
        <v>500</v>
      </c>
      <c r="X898" s="467">
        <v>500</v>
      </c>
      <c r="Y898" s="467"/>
      <c r="Z898" s="467">
        <v>247</v>
      </c>
      <c r="AA898" s="467">
        <v>247</v>
      </c>
      <c r="AB898" s="467"/>
      <c r="AC898" s="467"/>
      <c r="AD898" s="467"/>
      <c r="AE898" s="467"/>
      <c r="AF898" s="467">
        <v>247</v>
      </c>
      <c r="AG898" s="468">
        <v>247</v>
      </c>
      <c r="AH898" s="467"/>
      <c r="AI898" s="467"/>
      <c r="AJ898" s="467"/>
      <c r="AK898" s="467"/>
      <c r="AL898" s="469"/>
      <c r="AM898" s="305"/>
      <c r="AS898" s="307">
        <f t="shared" si="231"/>
        <v>0</v>
      </c>
      <c r="AT898" s="307">
        <f t="shared" si="232"/>
        <v>247</v>
      </c>
      <c r="AU898" s="307">
        <f t="shared" si="233"/>
        <v>0</v>
      </c>
    </row>
    <row r="899" spans="1:47" ht="76.5" hidden="1" outlineLevel="1">
      <c r="A899" s="465"/>
      <c r="B899" s="466" t="s">
        <v>237</v>
      </c>
      <c r="C899" s="466"/>
      <c r="D899" s="465" t="s">
        <v>2407</v>
      </c>
      <c r="E899" s="465" t="s">
        <v>2333</v>
      </c>
      <c r="F899" s="465" t="s">
        <v>238</v>
      </c>
      <c r="G899" s="465">
        <v>2014</v>
      </c>
      <c r="H899" s="465" t="s">
        <v>239</v>
      </c>
      <c r="I899" s="467">
        <v>326</v>
      </c>
      <c r="J899" s="467">
        <v>326</v>
      </c>
      <c r="K899" s="467"/>
      <c r="L899" s="467"/>
      <c r="M899" s="467"/>
      <c r="N899" s="352"/>
      <c r="O899" s="467">
        <f t="shared" si="240"/>
        <v>0</v>
      </c>
      <c r="P899" s="467"/>
      <c r="Q899" s="352"/>
      <c r="R899" s="467"/>
      <c r="S899" s="467"/>
      <c r="T899" s="467">
        <v>50</v>
      </c>
      <c r="U899" s="467">
        <v>50</v>
      </c>
      <c r="V899" s="467"/>
      <c r="W899" s="467">
        <v>50</v>
      </c>
      <c r="X899" s="467">
        <v>50</v>
      </c>
      <c r="Y899" s="467"/>
      <c r="Z899" s="467">
        <v>276</v>
      </c>
      <c r="AA899" s="467">
        <v>276</v>
      </c>
      <c r="AB899" s="467"/>
      <c r="AC899" s="467"/>
      <c r="AD899" s="467"/>
      <c r="AE899" s="467"/>
      <c r="AF899" s="467">
        <v>276</v>
      </c>
      <c r="AG899" s="468">
        <v>276</v>
      </c>
      <c r="AH899" s="467"/>
      <c r="AI899" s="467"/>
      <c r="AJ899" s="467"/>
      <c r="AK899" s="467"/>
      <c r="AL899" s="469"/>
      <c r="AM899" s="305"/>
      <c r="AS899" s="307">
        <f t="shared" si="231"/>
        <v>0</v>
      </c>
      <c r="AT899" s="307">
        <f t="shared" si="232"/>
        <v>276</v>
      </c>
      <c r="AU899" s="307">
        <f t="shared" si="233"/>
        <v>0</v>
      </c>
    </row>
    <row r="900" spans="1:47" ht="89.25" hidden="1" outlineLevel="1">
      <c r="A900" s="465"/>
      <c r="B900" s="466" t="s">
        <v>240</v>
      </c>
      <c r="C900" s="466"/>
      <c r="D900" s="465" t="s">
        <v>2425</v>
      </c>
      <c r="E900" s="465" t="s">
        <v>2426</v>
      </c>
      <c r="F900" s="465" t="s">
        <v>241</v>
      </c>
      <c r="G900" s="465">
        <v>2015</v>
      </c>
      <c r="H900" s="465" t="s">
        <v>242</v>
      </c>
      <c r="I900" s="467">
        <v>1212</v>
      </c>
      <c r="J900" s="467">
        <v>1212</v>
      </c>
      <c r="K900" s="467"/>
      <c r="L900" s="467"/>
      <c r="M900" s="467"/>
      <c r="N900" s="352"/>
      <c r="O900" s="467">
        <f t="shared" si="240"/>
        <v>0</v>
      </c>
      <c r="P900" s="467"/>
      <c r="Q900" s="352"/>
      <c r="R900" s="467"/>
      <c r="S900" s="467"/>
      <c r="T900" s="467">
        <v>729</v>
      </c>
      <c r="U900" s="467">
        <v>729</v>
      </c>
      <c r="V900" s="467"/>
      <c r="W900" s="467">
        <v>729</v>
      </c>
      <c r="X900" s="467">
        <v>729</v>
      </c>
      <c r="Y900" s="467"/>
      <c r="Z900" s="467">
        <v>483</v>
      </c>
      <c r="AA900" s="467">
        <v>483</v>
      </c>
      <c r="AB900" s="467"/>
      <c r="AC900" s="467"/>
      <c r="AD900" s="467"/>
      <c r="AE900" s="467"/>
      <c r="AF900" s="467">
        <v>483</v>
      </c>
      <c r="AG900" s="468">
        <v>483</v>
      </c>
      <c r="AH900" s="467"/>
      <c r="AI900" s="467"/>
      <c r="AJ900" s="467"/>
      <c r="AK900" s="467"/>
      <c r="AL900" s="469"/>
      <c r="AM900" s="305"/>
      <c r="AS900" s="307">
        <f t="shared" si="231"/>
        <v>0</v>
      </c>
      <c r="AT900" s="307">
        <f t="shared" si="232"/>
        <v>483</v>
      </c>
      <c r="AU900" s="307">
        <f t="shared" si="233"/>
        <v>0</v>
      </c>
    </row>
    <row r="901" spans="1:47" ht="63.75" hidden="1" outlineLevel="1">
      <c r="A901" s="465"/>
      <c r="B901" s="466" t="s">
        <v>243</v>
      </c>
      <c r="C901" s="466"/>
      <c r="D901" s="465" t="s">
        <v>2407</v>
      </c>
      <c r="E901" s="465" t="s">
        <v>2333</v>
      </c>
      <c r="F901" s="465" t="s">
        <v>244</v>
      </c>
      <c r="G901" s="465">
        <v>2014</v>
      </c>
      <c r="H901" s="465" t="s">
        <v>245</v>
      </c>
      <c r="I901" s="467">
        <v>1517</v>
      </c>
      <c r="J901" s="467">
        <v>1517</v>
      </c>
      <c r="K901" s="467"/>
      <c r="L901" s="467"/>
      <c r="M901" s="467"/>
      <c r="N901" s="352"/>
      <c r="O901" s="467">
        <f t="shared" si="240"/>
        <v>0</v>
      </c>
      <c r="P901" s="467"/>
      <c r="Q901" s="352"/>
      <c r="R901" s="467"/>
      <c r="S901" s="467"/>
      <c r="T901" s="467">
        <v>919</v>
      </c>
      <c r="U901" s="467">
        <v>919</v>
      </c>
      <c r="V901" s="467"/>
      <c r="W901" s="467">
        <v>919</v>
      </c>
      <c r="X901" s="467">
        <v>919</v>
      </c>
      <c r="Y901" s="467"/>
      <c r="Z901" s="467">
        <v>598</v>
      </c>
      <c r="AA901" s="467">
        <v>598</v>
      </c>
      <c r="AB901" s="467"/>
      <c r="AC901" s="467"/>
      <c r="AD901" s="467"/>
      <c r="AE901" s="467"/>
      <c r="AF901" s="467">
        <v>598</v>
      </c>
      <c r="AG901" s="468">
        <v>598</v>
      </c>
      <c r="AH901" s="467"/>
      <c r="AI901" s="467"/>
      <c r="AJ901" s="467"/>
      <c r="AK901" s="467"/>
      <c r="AL901" s="469"/>
      <c r="AM901" s="305"/>
      <c r="AS901" s="307">
        <f t="shared" si="231"/>
        <v>0</v>
      </c>
      <c r="AT901" s="307">
        <f t="shared" si="232"/>
        <v>598</v>
      </c>
      <c r="AU901" s="307">
        <f t="shared" si="233"/>
        <v>0</v>
      </c>
    </row>
    <row r="902" spans="1:47" ht="76.5" hidden="1" outlineLevel="1">
      <c r="A902" s="465"/>
      <c r="B902" s="466" t="s">
        <v>246</v>
      </c>
      <c r="C902" s="466"/>
      <c r="D902" s="465" t="s">
        <v>2393</v>
      </c>
      <c r="E902" s="465" t="s">
        <v>2394</v>
      </c>
      <c r="F902" s="465" t="s">
        <v>247</v>
      </c>
      <c r="G902" s="465">
        <v>2014</v>
      </c>
      <c r="H902" s="465" t="s">
        <v>248</v>
      </c>
      <c r="I902" s="467">
        <v>4989</v>
      </c>
      <c r="J902" s="467">
        <v>4989</v>
      </c>
      <c r="K902" s="467"/>
      <c r="L902" s="467"/>
      <c r="M902" s="467"/>
      <c r="N902" s="352"/>
      <c r="O902" s="467">
        <f t="shared" si="240"/>
        <v>0</v>
      </c>
      <c r="P902" s="467"/>
      <c r="Q902" s="352"/>
      <c r="R902" s="467"/>
      <c r="S902" s="467"/>
      <c r="T902" s="467">
        <v>3520</v>
      </c>
      <c r="U902" s="467">
        <v>3520</v>
      </c>
      <c r="V902" s="467"/>
      <c r="W902" s="467">
        <v>3520</v>
      </c>
      <c r="X902" s="467">
        <v>3520</v>
      </c>
      <c r="Y902" s="467"/>
      <c r="Z902" s="467">
        <v>1199</v>
      </c>
      <c r="AA902" s="467">
        <v>1199</v>
      </c>
      <c r="AB902" s="467"/>
      <c r="AC902" s="467"/>
      <c r="AD902" s="467"/>
      <c r="AE902" s="467"/>
      <c r="AF902" s="467">
        <v>1199</v>
      </c>
      <c r="AG902" s="468">
        <v>1199</v>
      </c>
      <c r="AH902" s="467"/>
      <c r="AI902" s="467"/>
      <c r="AJ902" s="467"/>
      <c r="AK902" s="467"/>
      <c r="AL902" s="469"/>
      <c r="AM902" s="305"/>
      <c r="AS902" s="307">
        <f t="shared" si="231"/>
        <v>270</v>
      </c>
      <c r="AT902" s="307">
        <f t="shared" si="232"/>
        <v>1199</v>
      </c>
      <c r="AU902" s="307">
        <f t="shared" si="233"/>
        <v>0</v>
      </c>
    </row>
    <row r="903" spans="1:47" ht="114.75" hidden="1" outlineLevel="1">
      <c r="A903" s="465"/>
      <c r="B903" s="466" t="s">
        <v>249</v>
      </c>
      <c r="C903" s="466"/>
      <c r="D903" s="465" t="s">
        <v>2467</v>
      </c>
      <c r="E903" s="465" t="s">
        <v>250</v>
      </c>
      <c r="F903" s="465" t="s">
        <v>251</v>
      </c>
      <c r="G903" s="465">
        <v>2014</v>
      </c>
      <c r="H903" s="465" t="s">
        <v>252</v>
      </c>
      <c r="I903" s="467">
        <v>666.5</v>
      </c>
      <c r="J903" s="467">
        <v>666.5</v>
      </c>
      <c r="K903" s="467"/>
      <c r="L903" s="467"/>
      <c r="M903" s="467"/>
      <c r="N903" s="352"/>
      <c r="O903" s="467">
        <f t="shared" si="240"/>
        <v>0</v>
      </c>
      <c r="P903" s="467"/>
      <c r="Q903" s="352"/>
      <c r="R903" s="467"/>
      <c r="S903" s="467"/>
      <c r="T903" s="467">
        <v>0</v>
      </c>
      <c r="U903" s="467">
        <v>0</v>
      </c>
      <c r="V903" s="467"/>
      <c r="W903" s="467">
        <v>0</v>
      </c>
      <c r="X903" s="467">
        <v>0</v>
      </c>
      <c r="Y903" s="467"/>
      <c r="Z903" s="467">
        <v>600</v>
      </c>
      <c r="AA903" s="467">
        <v>600</v>
      </c>
      <c r="AB903" s="467"/>
      <c r="AC903" s="467"/>
      <c r="AD903" s="467"/>
      <c r="AE903" s="467"/>
      <c r="AF903" s="467">
        <v>600</v>
      </c>
      <c r="AG903" s="468">
        <v>600</v>
      </c>
      <c r="AH903" s="467"/>
      <c r="AI903" s="467"/>
      <c r="AJ903" s="467"/>
      <c r="AK903" s="467"/>
      <c r="AL903" s="469"/>
      <c r="AM903" s="305"/>
      <c r="AS903" s="307">
        <f t="shared" si="231"/>
        <v>66.5</v>
      </c>
      <c r="AT903" s="307">
        <f t="shared" si="232"/>
        <v>600</v>
      </c>
      <c r="AU903" s="307">
        <f t="shared" si="233"/>
        <v>0</v>
      </c>
    </row>
    <row r="904" spans="1:47" ht="102" hidden="1" outlineLevel="1">
      <c r="A904" s="465"/>
      <c r="B904" s="466" t="s">
        <v>253</v>
      </c>
      <c r="C904" s="466"/>
      <c r="D904" s="465" t="s">
        <v>2467</v>
      </c>
      <c r="E904" s="465" t="s">
        <v>250</v>
      </c>
      <c r="F904" s="465" t="s">
        <v>254</v>
      </c>
      <c r="G904" s="465">
        <v>2014</v>
      </c>
      <c r="H904" s="465" t="s">
        <v>239</v>
      </c>
      <c r="I904" s="467">
        <v>2660</v>
      </c>
      <c r="J904" s="467">
        <v>2660</v>
      </c>
      <c r="K904" s="467"/>
      <c r="L904" s="467"/>
      <c r="M904" s="467"/>
      <c r="N904" s="352"/>
      <c r="O904" s="467">
        <f t="shared" si="240"/>
        <v>0</v>
      </c>
      <c r="P904" s="467"/>
      <c r="Q904" s="352"/>
      <c r="R904" s="467"/>
      <c r="S904" s="467"/>
      <c r="T904" s="467">
        <v>2532</v>
      </c>
      <c r="U904" s="467">
        <v>2532</v>
      </c>
      <c r="V904" s="467"/>
      <c r="W904" s="467">
        <v>2532</v>
      </c>
      <c r="X904" s="467">
        <v>2532</v>
      </c>
      <c r="Y904" s="467"/>
      <c r="Z904" s="467">
        <v>128</v>
      </c>
      <c r="AA904" s="467">
        <v>128</v>
      </c>
      <c r="AB904" s="467"/>
      <c r="AC904" s="467"/>
      <c r="AD904" s="467"/>
      <c r="AE904" s="467"/>
      <c r="AF904" s="467">
        <v>128</v>
      </c>
      <c r="AG904" s="468">
        <v>128</v>
      </c>
      <c r="AH904" s="467"/>
      <c r="AI904" s="467"/>
      <c r="AJ904" s="467"/>
      <c r="AK904" s="467"/>
      <c r="AL904" s="469"/>
      <c r="AM904" s="305"/>
      <c r="AS904" s="307">
        <f t="shared" si="231"/>
        <v>0</v>
      </c>
      <c r="AT904" s="307">
        <f t="shared" si="232"/>
        <v>128</v>
      </c>
      <c r="AU904" s="307">
        <f t="shared" si="233"/>
        <v>0</v>
      </c>
    </row>
    <row r="905" spans="1:47" ht="114.75" hidden="1" outlineLevel="1">
      <c r="A905" s="465"/>
      <c r="B905" s="466" t="s">
        <v>255</v>
      </c>
      <c r="C905" s="466"/>
      <c r="D905" s="465" t="s">
        <v>2398</v>
      </c>
      <c r="E905" s="465" t="s">
        <v>2149</v>
      </c>
      <c r="F905" s="465" t="s">
        <v>256</v>
      </c>
      <c r="G905" s="465">
        <v>2014</v>
      </c>
      <c r="H905" s="465" t="s">
        <v>257</v>
      </c>
      <c r="I905" s="467">
        <v>2361</v>
      </c>
      <c r="J905" s="467">
        <v>2361</v>
      </c>
      <c r="K905" s="467"/>
      <c r="L905" s="467"/>
      <c r="M905" s="467"/>
      <c r="N905" s="352"/>
      <c r="O905" s="467">
        <f t="shared" si="240"/>
        <v>0</v>
      </c>
      <c r="P905" s="467"/>
      <c r="Q905" s="352"/>
      <c r="R905" s="467"/>
      <c r="S905" s="467"/>
      <c r="T905" s="467">
        <v>1634</v>
      </c>
      <c r="U905" s="467">
        <v>1634</v>
      </c>
      <c r="V905" s="467"/>
      <c r="W905" s="467">
        <v>1634</v>
      </c>
      <c r="X905" s="467">
        <v>1634</v>
      </c>
      <c r="Y905" s="467"/>
      <c r="Z905" s="467">
        <v>588</v>
      </c>
      <c r="AA905" s="467">
        <v>588</v>
      </c>
      <c r="AB905" s="467"/>
      <c r="AC905" s="467"/>
      <c r="AD905" s="467"/>
      <c r="AE905" s="467"/>
      <c r="AF905" s="467">
        <v>588</v>
      </c>
      <c r="AG905" s="468">
        <v>588</v>
      </c>
      <c r="AH905" s="467"/>
      <c r="AI905" s="467"/>
      <c r="AJ905" s="467"/>
      <c r="AK905" s="467"/>
      <c r="AL905" s="469"/>
      <c r="AM905" s="305"/>
      <c r="AS905" s="307">
        <f t="shared" si="231"/>
        <v>139</v>
      </c>
      <c r="AT905" s="307">
        <f t="shared" si="232"/>
        <v>588</v>
      </c>
      <c r="AU905" s="307">
        <f t="shared" si="233"/>
        <v>0</v>
      </c>
    </row>
    <row r="906" spans="1:47" ht="114.75" hidden="1" outlineLevel="1">
      <c r="A906" s="465"/>
      <c r="B906" s="466" t="s">
        <v>258</v>
      </c>
      <c r="C906" s="466"/>
      <c r="D906" s="465" t="s">
        <v>259</v>
      </c>
      <c r="E906" s="465" t="s">
        <v>2146</v>
      </c>
      <c r="F906" s="465" t="s">
        <v>260</v>
      </c>
      <c r="G906" s="465">
        <v>2015</v>
      </c>
      <c r="H906" s="465" t="s">
        <v>261</v>
      </c>
      <c r="I906" s="467">
        <v>972.43499999999995</v>
      </c>
      <c r="J906" s="467">
        <v>972.43499999999995</v>
      </c>
      <c r="K906" s="467"/>
      <c r="L906" s="467"/>
      <c r="M906" s="467"/>
      <c r="N906" s="352"/>
      <c r="O906" s="467">
        <f t="shared" si="240"/>
        <v>0</v>
      </c>
      <c r="P906" s="467"/>
      <c r="Q906" s="352"/>
      <c r="R906" s="467"/>
      <c r="S906" s="467"/>
      <c r="T906" s="467">
        <v>418</v>
      </c>
      <c r="U906" s="467">
        <v>418</v>
      </c>
      <c r="V906" s="467"/>
      <c r="W906" s="467">
        <v>418</v>
      </c>
      <c r="X906" s="467">
        <v>418</v>
      </c>
      <c r="Y906" s="467"/>
      <c r="Z906" s="467">
        <v>554</v>
      </c>
      <c r="AA906" s="467">
        <v>554</v>
      </c>
      <c r="AB906" s="467"/>
      <c r="AC906" s="467"/>
      <c r="AD906" s="467"/>
      <c r="AE906" s="467"/>
      <c r="AF906" s="467">
        <v>554</v>
      </c>
      <c r="AG906" s="468">
        <v>554</v>
      </c>
      <c r="AH906" s="467"/>
      <c r="AI906" s="467"/>
      <c r="AJ906" s="467"/>
      <c r="AK906" s="467"/>
      <c r="AL906" s="469"/>
      <c r="AM906" s="305"/>
      <c r="AS906" s="307">
        <f t="shared" si="231"/>
        <v>0.43499999999994543</v>
      </c>
      <c r="AT906" s="307">
        <f t="shared" si="232"/>
        <v>554</v>
      </c>
      <c r="AU906" s="307">
        <f t="shared" si="233"/>
        <v>0</v>
      </c>
    </row>
    <row r="907" spans="1:47" ht="102" hidden="1" outlineLevel="1">
      <c r="A907" s="465"/>
      <c r="B907" s="466" t="s">
        <v>262</v>
      </c>
      <c r="C907" s="466"/>
      <c r="D907" s="465" t="s">
        <v>2416</v>
      </c>
      <c r="E907" s="465" t="s">
        <v>2144</v>
      </c>
      <c r="F907" s="465" t="s">
        <v>263</v>
      </c>
      <c r="G907" s="465">
        <v>2014</v>
      </c>
      <c r="H907" s="465" t="s">
        <v>264</v>
      </c>
      <c r="I907" s="467">
        <v>609.46100000000001</v>
      </c>
      <c r="J907" s="467">
        <v>609.46100000000001</v>
      </c>
      <c r="K907" s="467"/>
      <c r="L907" s="467"/>
      <c r="M907" s="467"/>
      <c r="N907" s="352"/>
      <c r="O907" s="467">
        <f t="shared" si="240"/>
        <v>0</v>
      </c>
      <c r="P907" s="467"/>
      <c r="Q907" s="352"/>
      <c r="R907" s="467"/>
      <c r="S907" s="467"/>
      <c r="T907" s="467">
        <v>457</v>
      </c>
      <c r="U907" s="467">
        <v>457</v>
      </c>
      <c r="V907" s="467"/>
      <c r="W907" s="467">
        <v>457</v>
      </c>
      <c r="X907" s="467">
        <v>457</v>
      </c>
      <c r="Y907" s="467"/>
      <c r="Z907" s="467">
        <v>116</v>
      </c>
      <c r="AA907" s="467">
        <v>116</v>
      </c>
      <c r="AB907" s="467"/>
      <c r="AC907" s="467"/>
      <c r="AD907" s="467"/>
      <c r="AE907" s="467"/>
      <c r="AF907" s="467">
        <v>116</v>
      </c>
      <c r="AG907" s="468">
        <v>116</v>
      </c>
      <c r="AH907" s="467"/>
      <c r="AI907" s="467"/>
      <c r="AJ907" s="467"/>
      <c r="AK907" s="467"/>
      <c r="AL907" s="469"/>
      <c r="AM907" s="305"/>
      <c r="AS907" s="307">
        <f t="shared" si="231"/>
        <v>36.461000000000013</v>
      </c>
      <c r="AT907" s="307">
        <f t="shared" si="232"/>
        <v>116</v>
      </c>
      <c r="AU907" s="307">
        <f t="shared" si="233"/>
        <v>0</v>
      </c>
    </row>
    <row r="908" spans="1:47" ht="51" hidden="1" outlineLevel="1">
      <c r="A908" s="465"/>
      <c r="B908" s="466" t="s">
        <v>265</v>
      </c>
      <c r="C908" s="466"/>
      <c r="D908" s="465" t="s">
        <v>2421</v>
      </c>
      <c r="E908" s="465" t="s">
        <v>2339</v>
      </c>
      <c r="F908" s="465" t="s">
        <v>266</v>
      </c>
      <c r="G908" s="465">
        <v>2014</v>
      </c>
      <c r="H908" s="465" t="s">
        <v>267</v>
      </c>
      <c r="I908" s="467">
        <v>2376</v>
      </c>
      <c r="J908" s="467">
        <v>2376</v>
      </c>
      <c r="K908" s="467"/>
      <c r="L908" s="467"/>
      <c r="M908" s="467"/>
      <c r="N908" s="352"/>
      <c r="O908" s="467">
        <f t="shared" si="240"/>
        <v>0</v>
      </c>
      <c r="P908" s="467"/>
      <c r="Q908" s="352"/>
      <c r="R908" s="467"/>
      <c r="S908" s="467"/>
      <c r="T908" s="467">
        <v>1320</v>
      </c>
      <c r="U908" s="467">
        <v>1320</v>
      </c>
      <c r="V908" s="467"/>
      <c r="W908" s="467">
        <v>1320</v>
      </c>
      <c r="X908" s="467">
        <v>1320</v>
      </c>
      <c r="Y908" s="467"/>
      <c r="Z908" s="467">
        <v>925</v>
      </c>
      <c r="AA908" s="467">
        <v>925</v>
      </c>
      <c r="AB908" s="467"/>
      <c r="AC908" s="467"/>
      <c r="AD908" s="467"/>
      <c r="AE908" s="467"/>
      <c r="AF908" s="467">
        <v>925</v>
      </c>
      <c r="AG908" s="468">
        <v>925</v>
      </c>
      <c r="AH908" s="467"/>
      <c r="AI908" s="467"/>
      <c r="AJ908" s="467"/>
      <c r="AK908" s="467"/>
      <c r="AL908" s="469"/>
      <c r="AM908" s="305"/>
      <c r="AS908" s="307">
        <f t="shared" si="231"/>
        <v>131</v>
      </c>
      <c r="AT908" s="307">
        <f t="shared" si="232"/>
        <v>925</v>
      </c>
      <c r="AU908" s="307">
        <f t="shared" si="233"/>
        <v>0</v>
      </c>
    </row>
    <row r="909" spans="1:47" ht="89.25" hidden="1" outlineLevel="1">
      <c r="A909" s="465"/>
      <c r="B909" s="466" t="s">
        <v>268</v>
      </c>
      <c r="C909" s="466"/>
      <c r="D909" s="465" t="s">
        <v>2411</v>
      </c>
      <c r="E909" s="465" t="s">
        <v>2412</v>
      </c>
      <c r="F909" s="465" t="s">
        <v>269</v>
      </c>
      <c r="G909" s="465" t="s">
        <v>2378</v>
      </c>
      <c r="H909" s="465" t="s">
        <v>270</v>
      </c>
      <c r="I909" s="467">
        <v>893</v>
      </c>
      <c r="J909" s="467">
        <v>893</v>
      </c>
      <c r="K909" s="467"/>
      <c r="L909" s="467"/>
      <c r="M909" s="467"/>
      <c r="N909" s="352"/>
      <c r="O909" s="467">
        <f t="shared" si="240"/>
        <v>0</v>
      </c>
      <c r="P909" s="467"/>
      <c r="Q909" s="352"/>
      <c r="R909" s="467"/>
      <c r="S909" s="467"/>
      <c r="T909" s="467">
        <v>290</v>
      </c>
      <c r="U909" s="467">
        <v>290</v>
      </c>
      <c r="V909" s="467"/>
      <c r="W909" s="467">
        <v>290</v>
      </c>
      <c r="X909" s="467">
        <v>290</v>
      </c>
      <c r="Y909" s="467"/>
      <c r="Z909" s="467">
        <v>505</v>
      </c>
      <c r="AA909" s="467">
        <v>505</v>
      </c>
      <c r="AB909" s="467"/>
      <c r="AC909" s="467"/>
      <c r="AD909" s="467"/>
      <c r="AE909" s="467">
        <v>0</v>
      </c>
      <c r="AF909" s="467">
        <v>505</v>
      </c>
      <c r="AG909" s="468">
        <v>505</v>
      </c>
      <c r="AH909" s="467"/>
      <c r="AI909" s="467"/>
      <c r="AJ909" s="467"/>
      <c r="AK909" s="467"/>
      <c r="AL909" s="469"/>
      <c r="AM909" s="305"/>
      <c r="AS909" s="307">
        <f t="shared" ref="AS909:AS972" si="241">I909-W909-AF909</f>
        <v>98</v>
      </c>
      <c r="AT909" s="307">
        <f t="shared" ref="AT909:AT972" si="242">AF909-AH909-AI909-AK909</f>
        <v>505</v>
      </c>
      <c r="AU909" s="307">
        <f t="shared" ref="AU909:AU972" si="243">AG909-AT909</f>
        <v>0</v>
      </c>
    </row>
    <row r="910" spans="1:47" ht="25.5" hidden="1" outlineLevel="1">
      <c r="A910" s="460" t="s">
        <v>1923</v>
      </c>
      <c r="B910" s="461" t="s">
        <v>2361</v>
      </c>
      <c r="C910" s="461"/>
      <c r="D910" s="460"/>
      <c r="E910" s="460"/>
      <c r="F910" s="460"/>
      <c r="G910" s="460"/>
      <c r="H910" s="460"/>
      <c r="I910" s="462">
        <f>I911</f>
        <v>58006.124837999982</v>
      </c>
      <c r="J910" s="462">
        <f>J911</f>
        <v>49177.901019000012</v>
      </c>
      <c r="K910" s="462">
        <f>K911</f>
        <v>0</v>
      </c>
      <c r="L910" s="462">
        <f>L911</f>
        <v>777.24000000000035</v>
      </c>
      <c r="M910" s="462">
        <f>M911</f>
        <v>8052.2417699999942</v>
      </c>
      <c r="N910" s="352"/>
      <c r="O910" s="462">
        <f>O911</f>
        <v>31842</v>
      </c>
      <c r="P910" s="462">
        <f>P911</f>
        <v>29091</v>
      </c>
      <c r="Q910" s="352"/>
      <c r="R910" s="462">
        <f t="shared" ref="R910:AK910" si="244">R911</f>
        <v>308</v>
      </c>
      <c r="S910" s="462">
        <f t="shared" si="244"/>
        <v>2443</v>
      </c>
      <c r="T910" s="462">
        <f t="shared" si="244"/>
        <v>0</v>
      </c>
      <c r="U910" s="462">
        <f t="shared" si="244"/>
        <v>0</v>
      </c>
      <c r="V910" s="462">
        <f t="shared" si="244"/>
        <v>0</v>
      </c>
      <c r="W910" s="462">
        <f t="shared" si="244"/>
        <v>0</v>
      </c>
      <c r="X910" s="462">
        <f t="shared" si="244"/>
        <v>0</v>
      </c>
      <c r="Y910" s="462">
        <f t="shared" si="244"/>
        <v>0</v>
      </c>
      <c r="Z910" s="462">
        <f t="shared" si="244"/>
        <v>49219.094520000028</v>
      </c>
      <c r="AA910" s="462">
        <f t="shared" si="244"/>
        <v>45456.408999999985</v>
      </c>
      <c r="AB910" s="462">
        <f t="shared" si="244"/>
        <v>0</v>
      </c>
      <c r="AC910" s="462">
        <f t="shared" si="244"/>
        <v>729.36363999999935</v>
      </c>
      <c r="AD910" s="462">
        <f t="shared" si="244"/>
        <v>0</v>
      </c>
      <c r="AE910" s="462">
        <f t="shared" si="244"/>
        <v>3032.9091000000039</v>
      </c>
      <c r="AF910" s="462">
        <f t="shared" si="244"/>
        <v>49218.285740000028</v>
      </c>
      <c r="AG910" s="463">
        <f t="shared" si="244"/>
        <v>45456.012999999984</v>
      </c>
      <c r="AH910" s="462">
        <f t="shared" si="244"/>
        <v>0</v>
      </c>
      <c r="AI910" s="462">
        <f t="shared" si="244"/>
        <v>729.36363999999935</v>
      </c>
      <c r="AJ910" s="462">
        <f t="shared" si="244"/>
        <v>0</v>
      </c>
      <c r="AK910" s="462">
        <f t="shared" si="244"/>
        <v>3032.9091000000039</v>
      </c>
      <c r="AL910" s="464"/>
      <c r="AM910" s="305"/>
      <c r="AS910" s="307">
        <f t="shared" si="241"/>
        <v>8787.8390979999531</v>
      </c>
      <c r="AT910" s="307">
        <f t="shared" si="242"/>
        <v>45456.013000000028</v>
      </c>
      <c r="AU910" s="307">
        <f t="shared" si="243"/>
        <v>0</v>
      </c>
    </row>
    <row r="911" spans="1:47" ht="25.5" hidden="1" outlineLevel="1">
      <c r="A911" s="460"/>
      <c r="B911" s="461" t="s">
        <v>1493</v>
      </c>
      <c r="C911" s="461"/>
      <c r="D911" s="460"/>
      <c r="E911" s="460"/>
      <c r="F911" s="460"/>
      <c r="G911" s="460"/>
      <c r="H911" s="460"/>
      <c r="I911" s="462">
        <f>SUM(I912:I1023)</f>
        <v>58006.124837999982</v>
      </c>
      <c r="J911" s="462">
        <f>SUM(J912:J1023)</f>
        <v>49177.901019000012</v>
      </c>
      <c r="K911" s="462">
        <f>SUM(K912:K1023)</f>
        <v>0</v>
      </c>
      <c r="L911" s="462">
        <f>SUM(L912:L1023)</f>
        <v>777.24000000000035</v>
      </c>
      <c r="M911" s="462">
        <f>SUM(M912:M1023)</f>
        <v>8052.2417699999942</v>
      </c>
      <c r="N911" s="352"/>
      <c r="O911" s="462">
        <f>SUM(O912:O1023)</f>
        <v>31842</v>
      </c>
      <c r="P911" s="462">
        <f>SUM(P912:P1023)</f>
        <v>29091</v>
      </c>
      <c r="Q911" s="352"/>
      <c r="R911" s="462">
        <f t="shared" ref="R911:AK911" si="245">SUM(R912:R1023)</f>
        <v>308</v>
      </c>
      <c r="S911" s="462">
        <f t="shared" si="245"/>
        <v>2443</v>
      </c>
      <c r="T911" s="462">
        <f t="shared" si="245"/>
        <v>0</v>
      </c>
      <c r="U911" s="462">
        <f t="shared" si="245"/>
        <v>0</v>
      </c>
      <c r="V911" s="462">
        <f t="shared" si="245"/>
        <v>0</v>
      </c>
      <c r="W911" s="462">
        <f t="shared" si="245"/>
        <v>0</v>
      </c>
      <c r="X911" s="462">
        <f t="shared" si="245"/>
        <v>0</v>
      </c>
      <c r="Y911" s="462">
        <f t="shared" si="245"/>
        <v>0</v>
      </c>
      <c r="Z911" s="462">
        <f t="shared" si="245"/>
        <v>49219.094520000028</v>
      </c>
      <c r="AA911" s="462">
        <f t="shared" si="245"/>
        <v>45456.408999999985</v>
      </c>
      <c r="AB911" s="462">
        <f t="shared" si="245"/>
        <v>0</v>
      </c>
      <c r="AC911" s="462">
        <f t="shared" si="245"/>
        <v>729.36363999999935</v>
      </c>
      <c r="AD911" s="462">
        <f t="shared" si="245"/>
        <v>0</v>
      </c>
      <c r="AE911" s="462">
        <f t="shared" si="245"/>
        <v>3032.9091000000039</v>
      </c>
      <c r="AF911" s="462">
        <f t="shared" si="245"/>
        <v>49218.285740000028</v>
      </c>
      <c r="AG911" s="463">
        <f t="shared" si="245"/>
        <v>45456.012999999984</v>
      </c>
      <c r="AH911" s="462">
        <f t="shared" si="245"/>
        <v>0</v>
      </c>
      <c r="AI911" s="462">
        <f t="shared" si="245"/>
        <v>729.36363999999935</v>
      </c>
      <c r="AJ911" s="462">
        <f t="shared" si="245"/>
        <v>0</v>
      </c>
      <c r="AK911" s="462">
        <f t="shared" si="245"/>
        <v>3032.9091000000039</v>
      </c>
      <c r="AL911" s="464"/>
      <c r="AM911" s="305"/>
      <c r="AS911" s="307">
        <f t="shared" si="241"/>
        <v>8787.8390979999531</v>
      </c>
      <c r="AT911" s="307">
        <f t="shared" si="242"/>
        <v>45456.013000000028</v>
      </c>
      <c r="AU911" s="307">
        <f t="shared" si="243"/>
        <v>0</v>
      </c>
    </row>
    <row r="912" spans="1:47" ht="76.5" hidden="1" outlineLevel="1">
      <c r="A912" s="465"/>
      <c r="B912" s="470" t="s">
        <v>271</v>
      </c>
      <c r="C912" s="466"/>
      <c r="D912" s="465" t="s">
        <v>2467</v>
      </c>
      <c r="E912" s="465" t="s">
        <v>2412</v>
      </c>
      <c r="F912" s="465" t="s">
        <v>272</v>
      </c>
      <c r="G912" s="465" t="s">
        <v>2378</v>
      </c>
      <c r="H912" s="465" t="s">
        <v>273</v>
      </c>
      <c r="I912" s="467">
        <v>747.71022700000003</v>
      </c>
      <c r="J912" s="471">
        <v>680.65880900000002</v>
      </c>
      <c r="K912" s="467"/>
      <c r="L912" s="467"/>
      <c r="M912" s="471">
        <v>67.051417999999998</v>
      </c>
      <c r="N912" s="352"/>
      <c r="O912" s="467">
        <f t="shared" ref="O912:O943" si="246">SUM(P912:S912)</f>
        <v>740</v>
      </c>
      <c r="P912" s="467">
        <v>650</v>
      </c>
      <c r="Q912" s="352"/>
      <c r="R912" s="467"/>
      <c r="S912" s="467">
        <v>90</v>
      </c>
      <c r="T912" s="467"/>
      <c r="U912" s="467"/>
      <c r="V912" s="467"/>
      <c r="W912" s="467"/>
      <c r="X912" s="467"/>
      <c r="Y912" s="467"/>
      <c r="Z912" s="467">
        <v>740</v>
      </c>
      <c r="AA912" s="467">
        <v>650</v>
      </c>
      <c r="AB912" s="467"/>
      <c r="AC912" s="467">
        <v>23</v>
      </c>
      <c r="AD912" s="467"/>
      <c r="AE912" s="467">
        <v>67</v>
      </c>
      <c r="AF912" s="467">
        <v>740</v>
      </c>
      <c r="AG912" s="468">
        <v>650</v>
      </c>
      <c r="AH912" s="467"/>
      <c r="AI912" s="467">
        <v>23</v>
      </c>
      <c r="AJ912" s="467"/>
      <c r="AK912" s="467">
        <v>67</v>
      </c>
      <c r="AL912" s="469"/>
      <c r="AM912" s="305"/>
      <c r="AS912" s="307">
        <f t="shared" si="241"/>
        <v>7.7102270000000317</v>
      </c>
      <c r="AT912" s="307">
        <f t="shared" si="242"/>
        <v>650</v>
      </c>
      <c r="AU912" s="307">
        <f t="shared" si="243"/>
        <v>0</v>
      </c>
    </row>
    <row r="913" spans="1:47" ht="63.75" hidden="1" outlineLevel="1">
      <c r="A913" s="465"/>
      <c r="B913" s="470" t="s">
        <v>274</v>
      </c>
      <c r="C913" s="466"/>
      <c r="D913" s="465" t="s">
        <v>2467</v>
      </c>
      <c r="E913" s="465" t="s">
        <v>275</v>
      </c>
      <c r="F913" s="465" t="s">
        <v>276</v>
      </c>
      <c r="G913" s="465" t="s">
        <v>2378</v>
      </c>
      <c r="H913" s="465" t="s">
        <v>277</v>
      </c>
      <c r="I913" s="467">
        <v>689.51444400000003</v>
      </c>
      <c r="J913" s="471">
        <v>608.51444400000003</v>
      </c>
      <c r="K913" s="467"/>
      <c r="L913" s="467"/>
      <c r="M913" s="471">
        <v>81</v>
      </c>
      <c r="N913" s="352"/>
      <c r="O913" s="467">
        <f t="shared" si="246"/>
        <v>659</v>
      </c>
      <c r="P913" s="467">
        <v>563</v>
      </c>
      <c r="Q913" s="352"/>
      <c r="R913" s="467"/>
      <c r="S913" s="467">
        <v>96</v>
      </c>
      <c r="T913" s="467"/>
      <c r="U913" s="467"/>
      <c r="V913" s="467"/>
      <c r="W913" s="467"/>
      <c r="X913" s="467"/>
      <c r="Y913" s="467"/>
      <c r="Z913" s="467">
        <v>659</v>
      </c>
      <c r="AA913" s="467">
        <v>563</v>
      </c>
      <c r="AB913" s="467"/>
      <c r="AC913" s="467"/>
      <c r="AD913" s="467"/>
      <c r="AE913" s="467">
        <v>96</v>
      </c>
      <c r="AF913" s="467">
        <v>659</v>
      </c>
      <c r="AG913" s="468">
        <v>563</v>
      </c>
      <c r="AH913" s="467"/>
      <c r="AI913" s="467"/>
      <c r="AJ913" s="467"/>
      <c r="AK913" s="467">
        <v>96</v>
      </c>
      <c r="AL913" s="469"/>
      <c r="AM913" s="305"/>
      <c r="AS913" s="307">
        <f t="shared" si="241"/>
        <v>30.514444000000026</v>
      </c>
      <c r="AT913" s="307">
        <f t="shared" si="242"/>
        <v>563</v>
      </c>
      <c r="AU913" s="307">
        <f t="shared" si="243"/>
        <v>0</v>
      </c>
    </row>
    <row r="914" spans="1:47" ht="51" hidden="1" outlineLevel="1">
      <c r="A914" s="465"/>
      <c r="B914" s="470" t="s">
        <v>278</v>
      </c>
      <c r="C914" s="466"/>
      <c r="D914" s="465" t="s">
        <v>2467</v>
      </c>
      <c r="E914" s="465" t="s">
        <v>2349</v>
      </c>
      <c r="F914" s="465" t="s">
        <v>279</v>
      </c>
      <c r="G914" s="465" t="s">
        <v>2378</v>
      </c>
      <c r="H914" s="465" t="s">
        <v>280</v>
      </c>
      <c r="I914" s="467">
        <v>592</v>
      </c>
      <c r="J914" s="467">
        <v>476</v>
      </c>
      <c r="K914" s="467"/>
      <c r="L914" s="467"/>
      <c r="M914" s="467">
        <v>116</v>
      </c>
      <c r="N914" s="352"/>
      <c r="O914" s="467">
        <f t="shared" si="246"/>
        <v>565</v>
      </c>
      <c r="P914" s="467">
        <v>476</v>
      </c>
      <c r="Q914" s="352"/>
      <c r="R914" s="467"/>
      <c r="S914" s="467">
        <v>89</v>
      </c>
      <c r="T914" s="467"/>
      <c r="U914" s="467"/>
      <c r="V914" s="467"/>
      <c r="W914" s="467"/>
      <c r="X914" s="467"/>
      <c r="Y914" s="467"/>
      <c r="Z914" s="467">
        <v>565</v>
      </c>
      <c r="AA914" s="467">
        <v>476</v>
      </c>
      <c r="AB914" s="467"/>
      <c r="AC914" s="467">
        <v>11</v>
      </c>
      <c r="AD914" s="467"/>
      <c r="AE914" s="467">
        <v>78</v>
      </c>
      <c r="AF914" s="467">
        <v>565</v>
      </c>
      <c r="AG914" s="468">
        <v>476</v>
      </c>
      <c r="AH914" s="467"/>
      <c r="AI914" s="467">
        <v>11</v>
      </c>
      <c r="AJ914" s="467"/>
      <c r="AK914" s="467">
        <v>78</v>
      </c>
      <c r="AL914" s="469"/>
      <c r="AM914" s="305"/>
      <c r="AS914" s="307">
        <f t="shared" si="241"/>
        <v>27</v>
      </c>
      <c r="AT914" s="307">
        <f t="shared" si="242"/>
        <v>476</v>
      </c>
      <c r="AU914" s="307">
        <f t="shared" si="243"/>
        <v>0</v>
      </c>
    </row>
    <row r="915" spans="1:47" ht="51" hidden="1" outlineLevel="1">
      <c r="A915" s="465"/>
      <c r="B915" s="470" t="s">
        <v>281</v>
      </c>
      <c r="C915" s="466"/>
      <c r="D915" s="465" t="s">
        <v>2467</v>
      </c>
      <c r="E915" s="465" t="s">
        <v>282</v>
      </c>
      <c r="F915" s="465" t="s">
        <v>283</v>
      </c>
      <c r="G915" s="465" t="s">
        <v>2378</v>
      </c>
      <c r="H915" s="465" t="s">
        <v>284</v>
      </c>
      <c r="I915" s="467">
        <v>546.72</v>
      </c>
      <c r="J915" s="471">
        <v>459.72</v>
      </c>
      <c r="K915" s="467"/>
      <c r="L915" s="467"/>
      <c r="M915" s="471">
        <v>87</v>
      </c>
      <c r="N915" s="352"/>
      <c r="O915" s="467">
        <f t="shared" si="246"/>
        <v>521</v>
      </c>
      <c r="P915" s="467">
        <v>434</v>
      </c>
      <c r="Q915" s="352"/>
      <c r="R915" s="467"/>
      <c r="S915" s="467">
        <v>87</v>
      </c>
      <c r="T915" s="467"/>
      <c r="U915" s="467"/>
      <c r="V915" s="467"/>
      <c r="W915" s="467"/>
      <c r="X915" s="467"/>
      <c r="Y915" s="467"/>
      <c r="Z915" s="467">
        <v>521</v>
      </c>
      <c r="AA915" s="467">
        <v>434</v>
      </c>
      <c r="AB915" s="467"/>
      <c r="AC915" s="467"/>
      <c r="AD915" s="467"/>
      <c r="AE915" s="467">
        <v>87</v>
      </c>
      <c r="AF915" s="467">
        <v>521</v>
      </c>
      <c r="AG915" s="468">
        <v>434</v>
      </c>
      <c r="AH915" s="467"/>
      <c r="AI915" s="467"/>
      <c r="AJ915" s="467"/>
      <c r="AK915" s="467">
        <v>87</v>
      </c>
      <c r="AL915" s="469"/>
      <c r="AM915" s="305"/>
      <c r="AS915" s="307">
        <f t="shared" si="241"/>
        <v>25.720000000000027</v>
      </c>
      <c r="AT915" s="307">
        <f t="shared" si="242"/>
        <v>434</v>
      </c>
      <c r="AU915" s="307">
        <f t="shared" si="243"/>
        <v>0</v>
      </c>
    </row>
    <row r="916" spans="1:47" ht="38.25" hidden="1" outlineLevel="1">
      <c r="A916" s="465"/>
      <c r="B916" s="470" t="s">
        <v>285</v>
      </c>
      <c r="C916" s="466"/>
      <c r="D916" s="465" t="s">
        <v>2467</v>
      </c>
      <c r="E916" s="465" t="s">
        <v>2399</v>
      </c>
      <c r="F916" s="465" t="s">
        <v>286</v>
      </c>
      <c r="G916" s="465" t="s">
        <v>2378</v>
      </c>
      <c r="H916" s="465" t="s">
        <v>287</v>
      </c>
      <c r="I916" s="467">
        <v>478.76536599999997</v>
      </c>
      <c r="J916" s="471">
        <v>383.76536599999997</v>
      </c>
      <c r="K916" s="467"/>
      <c r="L916" s="467"/>
      <c r="M916" s="471">
        <v>95</v>
      </c>
      <c r="N916" s="352"/>
      <c r="O916" s="467">
        <f t="shared" si="246"/>
        <v>456</v>
      </c>
      <c r="P916" s="467">
        <v>360</v>
      </c>
      <c r="Q916" s="352"/>
      <c r="R916" s="467"/>
      <c r="S916" s="467">
        <v>96</v>
      </c>
      <c r="T916" s="467"/>
      <c r="U916" s="467"/>
      <c r="V916" s="467"/>
      <c r="W916" s="467"/>
      <c r="X916" s="467"/>
      <c r="Y916" s="467"/>
      <c r="Z916" s="467">
        <v>455</v>
      </c>
      <c r="AA916" s="467">
        <v>360</v>
      </c>
      <c r="AB916" s="467"/>
      <c r="AC916" s="467"/>
      <c r="AD916" s="467"/>
      <c r="AE916" s="467">
        <v>95</v>
      </c>
      <c r="AF916" s="467">
        <f>SUM(AG916:AK916)</f>
        <v>455</v>
      </c>
      <c r="AG916" s="468">
        <v>360</v>
      </c>
      <c r="AH916" s="467"/>
      <c r="AI916" s="472"/>
      <c r="AJ916" s="467"/>
      <c r="AK916" s="467">
        <v>95</v>
      </c>
      <c r="AL916" s="469"/>
      <c r="AM916" s="305"/>
      <c r="AS916" s="307">
        <f t="shared" si="241"/>
        <v>23.765365999999972</v>
      </c>
      <c r="AT916" s="307">
        <f t="shared" si="242"/>
        <v>360</v>
      </c>
      <c r="AU916" s="307">
        <f t="shared" si="243"/>
        <v>0</v>
      </c>
    </row>
    <row r="917" spans="1:47" ht="38.25" hidden="1" outlineLevel="1">
      <c r="A917" s="465"/>
      <c r="B917" s="470" t="s">
        <v>288</v>
      </c>
      <c r="C917" s="466"/>
      <c r="D917" s="465" t="s">
        <v>2467</v>
      </c>
      <c r="E917" s="465" t="s">
        <v>2389</v>
      </c>
      <c r="F917" s="465" t="s">
        <v>289</v>
      </c>
      <c r="G917" s="465" t="s">
        <v>2378</v>
      </c>
      <c r="H917" s="465" t="s">
        <v>290</v>
      </c>
      <c r="I917" s="467">
        <v>556.34699999999998</v>
      </c>
      <c r="J917" s="471">
        <v>467.34699999999998</v>
      </c>
      <c r="K917" s="467"/>
      <c r="L917" s="467"/>
      <c r="M917" s="471">
        <v>89</v>
      </c>
      <c r="N917" s="352"/>
      <c r="O917" s="467">
        <f t="shared" si="246"/>
        <v>523</v>
      </c>
      <c r="P917" s="467">
        <v>434</v>
      </c>
      <c r="Q917" s="352"/>
      <c r="R917" s="467"/>
      <c r="S917" s="467">
        <v>89</v>
      </c>
      <c r="T917" s="467"/>
      <c r="U917" s="467"/>
      <c r="V917" s="467"/>
      <c r="W917" s="467"/>
      <c r="X917" s="467"/>
      <c r="Y917" s="467"/>
      <c r="Z917" s="467">
        <v>523</v>
      </c>
      <c r="AA917" s="467">
        <v>434</v>
      </c>
      <c r="AB917" s="467"/>
      <c r="AC917" s="467"/>
      <c r="AD917" s="467"/>
      <c r="AE917" s="467">
        <v>89</v>
      </c>
      <c r="AF917" s="467">
        <v>523</v>
      </c>
      <c r="AG917" s="468">
        <v>434</v>
      </c>
      <c r="AH917" s="467"/>
      <c r="AI917" s="467"/>
      <c r="AJ917" s="467"/>
      <c r="AK917" s="467">
        <v>89</v>
      </c>
      <c r="AL917" s="469"/>
      <c r="AM917" s="305"/>
      <c r="AS917" s="307">
        <f t="shared" si="241"/>
        <v>33.34699999999998</v>
      </c>
      <c r="AT917" s="307">
        <f t="shared" si="242"/>
        <v>434</v>
      </c>
      <c r="AU917" s="307">
        <f t="shared" si="243"/>
        <v>0</v>
      </c>
    </row>
    <row r="918" spans="1:47" ht="63.75" hidden="1" outlineLevel="1">
      <c r="A918" s="465"/>
      <c r="B918" s="470" t="s">
        <v>291</v>
      </c>
      <c r="C918" s="466"/>
      <c r="D918" s="465" t="s">
        <v>2467</v>
      </c>
      <c r="E918" s="465" t="s">
        <v>2417</v>
      </c>
      <c r="F918" s="465" t="s">
        <v>292</v>
      </c>
      <c r="G918" s="465" t="s">
        <v>2378</v>
      </c>
      <c r="H918" s="465" t="s">
        <v>293</v>
      </c>
      <c r="I918" s="467">
        <v>791.66580199999999</v>
      </c>
      <c r="J918" s="471">
        <v>741.66579999999999</v>
      </c>
      <c r="K918" s="467"/>
      <c r="L918" s="467"/>
      <c r="M918" s="471">
        <v>50</v>
      </c>
      <c r="N918" s="352"/>
      <c r="O918" s="467">
        <f t="shared" si="246"/>
        <v>745</v>
      </c>
      <c r="P918" s="467">
        <v>650</v>
      </c>
      <c r="Q918" s="352"/>
      <c r="R918" s="467"/>
      <c r="S918" s="467">
        <v>95</v>
      </c>
      <c r="T918" s="467"/>
      <c r="U918" s="467"/>
      <c r="V918" s="467"/>
      <c r="W918" s="467"/>
      <c r="X918" s="467"/>
      <c r="Y918" s="467"/>
      <c r="Z918" s="467">
        <v>745</v>
      </c>
      <c r="AA918" s="467">
        <v>650</v>
      </c>
      <c r="AB918" s="467"/>
      <c r="AC918" s="467">
        <v>45</v>
      </c>
      <c r="AD918" s="467"/>
      <c r="AE918" s="467">
        <v>50</v>
      </c>
      <c r="AF918" s="467">
        <v>745</v>
      </c>
      <c r="AG918" s="468">
        <v>650</v>
      </c>
      <c r="AH918" s="467"/>
      <c r="AI918" s="467">
        <v>45</v>
      </c>
      <c r="AJ918" s="467"/>
      <c r="AK918" s="467">
        <v>50</v>
      </c>
      <c r="AL918" s="469"/>
      <c r="AM918" s="305"/>
      <c r="AS918" s="307">
        <f t="shared" si="241"/>
        <v>46.665801999999985</v>
      </c>
      <c r="AT918" s="307">
        <f t="shared" si="242"/>
        <v>650</v>
      </c>
      <c r="AU918" s="307">
        <f t="shared" si="243"/>
        <v>0</v>
      </c>
    </row>
    <row r="919" spans="1:47" ht="51" hidden="1" outlineLevel="1">
      <c r="A919" s="465"/>
      <c r="B919" s="470" t="s">
        <v>294</v>
      </c>
      <c r="C919" s="466"/>
      <c r="D919" s="465" t="s">
        <v>2403</v>
      </c>
      <c r="E919" s="465" t="s">
        <v>2344</v>
      </c>
      <c r="F919" s="465" t="s">
        <v>295</v>
      </c>
      <c r="G919" s="465" t="s">
        <v>2378</v>
      </c>
      <c r="H919" s="465" t="s">
        <v>296</v>
      </c>
      <c r="I919" s="471">
        <v>223.816</v>
      </c>
      <c r="J919" s="467">
        <v>224</v>
      </c>
      <c r="K919" s="467"/>
      <c r="L919" s="467"/>
      <c r="M919" s="467"/>
      <c r="N919" s="352"/>
      <c r="O919" s="467">
        <f t="shared" si="246"/>
        <v>246</v>
      </c>
      <c r="P919" s="467">
        <v>224</v>
      </c>
      <c r="Q919" s="352"/>
      <c r="R919" s="467"/>
      <c r="S919" s="467">
        <v>22</v>
      </c>
      <c r="T919" s="467"/>
      <c r="U919" s="467"/>
      <c r="V919" s="467"/>
      <c r="W919" s="467"/>
      <c r="X919" s="467"/>
      <c r="Y919" s="467"/>
      <c r="Z919" s="471">
        <f>AA919</f>
        <v>224</v>
      </c>
      <c r="AA919" s="467">
        <v>224</v>
      </c>
      <c r="AB919" s="467"/>
      <c r="AC919" s="467">
        <v>0</v>
      </c>
      <c r="AD919" s="467"/>
      <c r="AE919" s="472"/>
      <c r="AF919" s="471">
        <f>AG919</f>
        <v>224</v>
      </c>
      <c r="AG919" s="468">
        <v>224</v>
      </c>
      <c r="AH919" s="467"/>
      <c r="AI919" s="467"/>
      <c r="AJ919" s="467"/>
      <c r="AK919" s="472"/>
      <c r="AL919" s="469" t="s">
        <v>2862</v>
      </c>
      <c r="AM919" s="305"/>
      <c r="AS919" s="307">
        <f t="shared" si="241"/>
        <v>-0.1839999999999975</v>
      </c>
      <c r="AT919" s="307">
        <f t="shared" si="242"/>
        <v>224</v>
      </c>
      <c r="AU919" s="307">
        <f t="shared" si="243"/>
        <v>0</v>
      </c>
    </row>
    <row r="920" spans="1:47" ht="63.75" hidden="1" outlineLevel="1">
      <c r="A920" s="465"/>
      <c r="B920" s="470" t="s">
        <v>297</v>
      </c>
      <c r="C920" s="466"/>
      <c r="D920" s="465" t="s">
        <v>259</v>
      </c>
      <c r="E920" s="465" t="s">
        <v>2412</v>
      </c>
      <c r="F920" s="465" t="s">
        <v>298</v>
      </c>
      <c r="G920" s="465" t="s">
        <v>2378</v>
      </c>
      <c r="H920" s="465" t="s">
        <v>299</v>
      </c>
      <c r="I920" s="467">
        <v>307.83733599999999</v>
      </c>
      <c r="J920" s="467">
        <v>280</v>
      </c>
      <c r="K920" s="467"/>
      <c r="L920" s="467"/>
      <c r="M920" s="467">
        <v>28</v>
      </c>
      <c r="N920" s="352"/>
      <c r="O920" s="467">
        <f t="shared" si="246"/>
        <v>308</v>
      </c>
      <c r="P920" s="467">
        <v>280</v>
      </c>
      <c r="Q920" s="352"/>
      <c r="R920" s="467"/>
      <c r="S920" s="467">
        <v>28</v>
      </c>
      <c r="T920" s="467"/>
      <c r="U920" s="467"/>
      <c r="V920" s="467"/>
      <c r="W920" s="467"/>
      <c r="X920" s="467"/>
      <c r="Y920" s="467"/>
      <c r="Z920" s="467">
        <v>308</v>
      </c>
      <c r="AA920" s="467">
        <v>280</v>
      </c>
      <c r="AB920" s="467"/>
      <c r="AC920" s="467">
        <v>0</v>
      </c>
      <c r="AD920" s="467"/>
      <c r="AE920" s="467">
        <v>28</v>
      </c>
      <c r="AF920" s="467">
        <v>308</v>
      </c>
      <c r="AG920" s="468">
        <v>280</v>
      </c>
      <c r="AH920" s="467"/>
      <c r="AI920" s="467"/>
      <c r="AJ920" s="467"/>
      <c r="AK920" s="467">
        <v>28</v>
      </c>
      <c r="AL920" s="469" t="s">
        <v>2862</v>
      </c>
      <c r="AM920" s="305"/>
      <c r="AS920" s="307">
        <f t="shared" si="241"/>
        <v>-0.16266400000000658</v>
      </c>
      <c r="AT920" s="307">
        <f t="shared" si="242"/>
        <v>280</v>
      </c>
      <c r="AU920" s="307">
        <f t="shared" si="243"/>
        <v>0</v>
      </c>
    </row>
    <row r="921" spans="1:47" ht="51" hidden="1" outlineLevel="1">
      <c r="A921" s="465"/>
      <c r="B921" s="470" t="s">
        <v>300</v>
      </c>
      <c r="C921" s="466"/>
      <c r="D921" s="465" t="s">
        <v>301</v>
      </c>
      <c r="E921" s="465" t="s">
        <v>2389</v>
      </c>
      <c r="F921" s="465" t="s">
        <v>302</v>
      </c>
      <c r="G921" s="465" t="s">
        <v>2378</v>
      </c>
      <c r="H921" s="465" t="s">
        <v>303</v>
      </c>
      <c r="I921" s="471">
        <v>206</v>
      </c>
      <c r="J921" s="467">
        <v>206</v>
      </c>
      <c r="K921" s="467"/>
      <c r="L921" s="467"/>
      <c r="M921" s="467"/>
      <c r="N921" s="352"/>
      <c r="O921" s="467">
        <f t="shared" si="246"/>
        <v>227</v>
      </c>
      <c r="P921" s="467">
        <v>206</v>
      </c>
      <c r="Q921" s="352"/>
      <c r="R921" s="467"/>
      <c r="S921" s="467">
        <v>21</v>
      </c>
      <c r="T921" s="467"/>
      <c r="U921" s="467"/>
      <c r="V921" s="467"/>
      <c r="W921" s="467"/>
      <c r="X921" s="467"/>
      <c r="Y921" s="467"/>
      <c r="Z921" s="471">
        <f>AA921</f>
        <v>206</v>
      </c>
      <c r="AA921" s="467">
        <v>206</v>
      </c>
      <c r="AB921" s="467"/>
      <c r="AC921" s="467">
        <v>0</v>
      </c>
      <c r="AD921" s="467"/>
      <c r="AE921" s="472"/>
      <c r="AF921" s="471">
        <f>AG921</f>
        <v>206</v>
      </c>
      <c r="AG921" s="468">
        <v>206</v>
      </c>
      <c r="AH921" s="467"/>
      <c r="AI921" s="467"/>
      <c r="AJ921" s="467"/>
      <c r="AK921" s="472"/>
      <c r="AL921" s="469" t="s">
        <v>2862</v>
      </c>
      <c r="AM921" s="305"/>
      <c r="AS921" s="307">
        <f t="shared" si="241"/>
        <v>0</v>
      </c>
      <c r="AT921" s="307">
        <f t="shared" si="242"/>
        <v>206</v>
      </c>
      <c r="AU921" s="307">
        <f t="shared" si="243"/>
        <v>0</v>
      </c>
    </row>
    <row r="922" spans="1:47" ht="51" hidden="1" outlineLevel="1">
      <c r="A922" s="465"/>
      <c r="B922" s="470" t="s">
        <v>304</v>
      </c>
      <c r="C922" s="466"/>
      <c r="D922" s="465" t="s">
        <v>305</v>
      </c>
      <c r="E922" s="465" t="s">
        <v>2349</v>
      </c>
      <c r="F922" s="465" t="s">
        <v>306</v>
      </c>
      <c r="G922" s="465" t="s">
        <v>2378</v>
      </c>
      <c r="H922" s="465" t="s">
        <v>307</v>
      </c>
      <c r="I922" s="467">
        <v>765</v>
      </c>
      <c r="J922" s="467">
        <v>205</v>
      </c>
      <c r="K922" s="467"/>
      <c r="L922" s="467"/>
      <c r="M922" s="467">
        <v>560</v>
      </c>
      <c r="N922" s="352"/>
      <c r="O922" s="467">
        <f t="shared" si="246"/>
        <v>226</v>
      </c>
      <c r="P922" s="467">
        <v>205</v>
      </c>
      <c r="Q922" s="352"/>
      <c r="R922" s="467"/>
      <c r="S922" s="467">
        <v>21</v>
      </c>
      <c r="T922" s="467"/>
      <c r="U922" s="467"/>
      <c r="V922" s="467"/>
      <c r="W922" s="467"/>
      <c r="X922" s="467"/>
      <c r="Y922" s="467"/>
      <c r="Z922" s="467">
        <v>226</v>
      </c>
      <c r="AA922" s="467">
        <v>205</v>
      </c>
      <c r="AB922" s="467"/>
      <c r="AC922" s="467">
        <v>0</v>
      </c>
      <c r="AD922" s="467"/>
      <c r="AE922" s="467">
        <v>21</v>
      </c>
      <c r="AF922" s="467">
        <v>226</v>
      </c>
      <c r="AG922" s="468">
        <v>205</v>
      </c>
      <c r="AH922" s="467"/>
      <c r="AI922" s="467"/>
      <c r="AJ922" s="467"/>
      <c r="AK922" s="467">
        <v>21</v>
      </c>
      <c r="AL922" s="469" t="s">
        <v>2862</v>
      </c>
      <c r="AM922" s="305"/>
      <c r="AS922" s="307">
        <f t="shared" si="241"/>
        <v>539</v>
      </c>
      <c r="AT922" s="307">
        <f t="shared" si="242"/>
        <v>205</v>
      </c>
      <c r="AU922" s="307">
        <f t="shared" si="243"/>
        <v>0</v>
      </c>
    </row>
    <row r="923" spans="1:47" ht="51" hidden="1" outlineLevel="1">
      <c r="A923" s="465"/>
      <c r="B923" s="470" t="s">
        <v>308</v>
      </c>
      <c r="C923" s="466"/>
      <c r="D923" s="465" t="s">
        <v>309</v>
      </c>
      <c r="E923" s="465" t="s">
        <v>2339</v>
      </c>
      <c r="F923" s="465" t="s">
        <v>310</v>
      </c>
      <c r="G923" s="465" t="s">
        <v>2378</v>
      </c>
      <c r="H923" s="465" t="s">
        <v>311</v>
      </c>
      <c r="I923" s="467">
        <v>205.14046200000001</v>
      </c>
      <c r="J923" s="467">
        <v>205</v>
      </c>
      <c r="K923" s="467"/>
      <c r="L923" s="467"/>
      <c r="M923" s="467"/>
      <c r="N923" s="352"/>
      <c r="O923" s="467">
        <f t="shared" si="246"/>
        <v>226</v>
      </c>
      <c r="P923" s="467">
        <v>205</v>
      </c>
      <c r="Q923" s="352"/>
      <c r="R923" s="467"/>
      <c r="S923" s="467">
        <v>21</v>
      </c>
      <c r="T923" s="467"/>
      <c r="U923" s="467"/>
      <c r="V923" s="467"/>
      <c r="W923" s="467"/>
      <c r="X923" s="467"/>
      <c r="Y923" s="467"/>
      <c r="Z923" s="471">
        <f>AA923</f>
        <v>205</v>
      </c>
      <c r="AA923" s="467">
        <v>205</v>
      </c>
      <c r="AB923" s="467"/>
      <c r="AC923" s="467">
        <v>0</v>
      </c>
      <c r="AD923" s="467"/>
      <c r="AE923" s="472"/>
      <c r="AF923" s="471">
        <f>AG923</f>
        <v>205</v>
      </c>
      <c r="AG923" s="468">
        <v>205</v>
      </c>
      <c r="AH923" s="467"/>
      <c r="AI923" s="467"/>
      <c r="AJ923" s="467"/>
      <c r="AK923" s="472"/>
      <c r="AL923" s="469" t="s">
        <v>2862</v>
      </c>
      <c r="AM923" s="305"/>
      <c r="AS923" s="307">
        <f t="shared" si="241"/>
        <v>0.14046200000001363</v>
      </c>
      <c r="AT923" s="307">
        <f t="shared" si="242"/>
        <v>205</v>
      </c>
      <c r="AU923" s="307">
        <f t="shared" si="243"/>
        <v>0</v>
      </c>
    </row>
    <row r="924" spans="1:47" ht="51" hidden="1" outlineLevel="1">
      <c r="A924" s="465"/>
      <c r="B924" s="470" t="s">
        <v>312</v>
      </c>
      <c r="C924" s="466"/>
      <c r="D924" s="465" t="s">
        <v>313</v>
      </c>
      <c r="E924" s="465" t="s">
        <v>2426</v>
      </c>
      <c r="F924" s="465" t="s">
        <v>314</v>
      </c>
      <c r="G924" s="465" t="s">
        <v>2378</v>
      </c>
      <c r="H924" s="465" t="s">
        <v>315</v>
      </c>
      <c r="I924" s="467">
        <v>305.57889999999998</v>
      </c>
      <c r="J924" s="467">
        <v>305</v>
      </c>
      <c r="K924" s="467"/>
      <c r="L924" s="467"/>
      <c r="M924" s="467">
        <v>1</v>
      </c>
      <c r="N924" s="352"/>
      <c r="O924" s="467">
        <f t="shared" si="246"/>
        <v>336</v>
      </c>
      <c r="P924" s="467">
        <v>305</v>
      </c>
      <c r="Q924" s="352"/>
      <c r="R924" s="467"/>
      <c r="S924" s="467">
        <v>31</v>
      </c>
      <c r="T924" s="467"/>
      <c r="U924" s="467"/>
      <c r="V924" s="467"/>
      <c r="W924" s="467"/>
      <c r="X924" s="467"/>
      <c r="Y924" s="467"/>
      <c r="Z924" s="471">
        <f t="shared" ref="Z924:Z929" si="247">SUM(AA924:AE924)</f>
        <v>306</v>
      </c>
      <c r="AA924" s="467">
        <v>305</v>
      </c>
      <c r="AB924" s="467"/>
      <c r="AC924" s="467">
        <v>0</v>
      </c>
      <c r="AD924" s="467"/>
      <c r="AE924" s="473">
        <v>1</v>
      </c>
      <c r="AF924" s="471">
        <f t="shared" ref="AF924:AF934" si="248">SUM(AG924:AK924)</f>
        <v>306</v>
      </c>
      <c r="AG924" s="468">
        <v>305</v>
      </c>
      <c r="AH924" s="467"/>
      <c r="AI924" s="467"/>
      <c r="AJ924" s="467"/>
      <c r="AK924" s="473">
        <v>1</v>
      </c>
      <c r="AL924" s="469" t="s">
        <v>2862</v>
      </c>
      <c r="AM924" s="305"/>
      <c r="AS924" s="307">
        <f t="shared" si="241"/>
        <v>-0.42110000000002401</v>
      </c>
      <c r="AT924" s="307">
        <f t="shared" si="242"/>
        <v>305</v>
      </c>
      <c r="AU924" s="307">
        <f t="shared" si="243"/>
        <v>0</v>
      </c>
    </row>
    <row r="925" spans="1:47" ht="51" hidden="1" outlineLevel="1">
      <c r="A925" s="465"/>
      <c r="B925" s="470" t="s">
        <v>316</v>
      </c>
      <c r="C925" s="466"/>
      <c r="D925" s="465" t="s">
        <v>317</v>
      </c>
      <c r="E925" s="465" t="s">
        <v>282</v>
      </c>
      <c r="F925" s="465" t="s">
        <v>318</v>
      </c>
      <c r="G925" s="465" t="s">
        <v>2378</v>
      </c>
      <c r="H925" s="465" t="s">
        <v>319</v>
      </c>
      <c r="I925" s="467">
        <v>186.94126800000001</v>
      </c>
      <c r="J925" s="467">
        <v>187</v>
      </c>
      <c r="K925" s="467"/>
      <c r="L925" s="467"/>
      <c r="M925" s="467"/>
      <c r="N925" s="352"/>
      <c r="O925" s="467">
        <f t="shared" si="246"/>
        <v>206</v>
      </c>
      <c r="P925" s="467">
        <v>187</v>
      </c>
      <c r="Q925" s="352"/>
      <c r="R925" s="467"/>
      <c r="S925" s="467">
        <v>19</v>
      </c>
      <c r="T925" s="467"/>
      <c r="U925" s="467"/>
      <c r="V925" s="467"/>
      <c r="W925" s="467"/>
      <c r="X925" s="467"/>
      <c r="Y925" s="467"/>
      <c r="Z925" s="471">
        <f t="shared" si="247"/>
        <v>187</v>
      </c>
      <c r="AA925" s="467">
        <v>187</v>
      </c>
      <c r="AB925" s="467"/>
      <c r="AC925" s="467">
        <v>0</v>
      </c>
      <c r="AD925" s="467"/>
      <c r="AE925" s="472"/>
      <c r="AF925" s="471">
        <f t="shared" si="248"/>
        <v>187</v>
      </c>
      <c r="AG925" s="468">
        <v>187</v>
      </c>
      <c r="AH925" s="467"/>
      <c r="AI925" s="467"/>
      <c r="AJ925" s="467"/>
      <c r="AK925" s="472"/>
      <c r="AL925" s="469" t="s">
        <v>2862</v>
      </c>
      <c r="AM925" s="305"/>
      <c r="AS925" s="307">
        <f t="shared" si="241"/>
        <v>-5.8731999999992013E-2</v>
      </c>
      <c r="AT925" s="307">
        <f t="shared" si="242"/>
        <v>187</v>
      </c>
      <c r="AU925" s="307">
        <f t="shared" si="243"/>
        <v>0</v>
      </c>
    </row>
    <row r="926" spans="1:47" ht="63.75" hidden="1" outlineLevel="1">
      <c r="A926" s="465"/>
      <c r="B926" s="470" t="s">
        <v>320</v>
      </c>
      <c r="C926" s="466"/>
      <c r="D926" s="465" t="s">
        <v>321</v>
      </c>
      <c r="E926" s="465" t="s">
        <v>2417</v>
      </c>
      <c r="F926" s="465" t="s">
        <v>322</v>
      </c>
      <c r="G926" s="465" t="s">
        <v>2378</v>
      </c>
      <c r="H926" s="465" t="s">
        <v>323</v>
      </c>
      <c r="I926" s="467">
        <v>279.92473100000001</v>
      </c>
      <c r="J926" s="467">
        <v>280</v>
      </c>
      <c r="K926" s="467"/>
      <c r="L926" s="467"/>
      <c r="M926" s="467"/>
      <c r="N926" s="352"/>
      <c r="O926" s="467">
        <f t="shared" si="246"/>
        <v>308</v>
      </c>
      <c r="P926" s="467">
        <v>280</v>
      </c>
      <c r="Q926" s="352"/>
      <c r="R926" s="467"/>
      <c r="S926" s="467">
        <v>28</v>
      </c>
      <c r="T926" s="467"/>
      <c r="U926" s="467"/>
      <c r="V926" s="467"/>
      <c r="W926" s="467"/>
      <c r="X926" s="467"/>
      <c r="Y926" s="467"/>
      <c r="Z926" s="471">
        <f t="shared" si="247"/>
        <v>280</v>
      </c>
      <c r="AA926" s="467">
        <v>280</v>
      </c>
      <c r="AB926" s="467"/>
      <c r="AC926" s="467">
        <v>0</v>
      </c>
      <c r="AD926" s="467"/>
      <c r="AE926" s="472"/>
      <c r="AF926" s="471">
        <f t="shared" si="248"/>
        <v>280</v>
      </c>
      <c r="AG926" s="468">
        <v>280</v>
      </c>
      <c r="AH926" s="467"/>
      <c r="AI926" s="467"/>
      <c r="AJ926" s="467"/>
      <c r="AK926" s="472"/>
      <c r="AL926" s="469" t="s">
        <v>2862</v>
      </c>
      <c r="AM926" s="305"/>
      <c r="AS926" s="307">
        <f t="shared" si="241"/>
        <v>-7.5268999999991593E-2</v>
      </c>
      <c r="AT926" s="307">
        <f t="shared" si="242"/>
        <v>280</v>
      </c>
      <c r="AU926" s="307">
        <f t="shared" si="243"/>
        <v>0</v>
      </c>
    </row>
    <row r="927" spans="1:47" ht="63.75" hidden="1" outlineLevel="1">
      <c r="A927" s="465"/>
      <c r="B927" s="470" t="s">
        <v>324</v>
      </c>
      <c r="C927" s="466"/>
      <c r="D927" s="465" t="s">
        <v>325</v>
      </c>
      <c r="E927" s="465" t="s">
        <v>2399</v>
      </c>
      <c r="F927" s="465" t="s">
        <v>326</v>
      </c>
      <c r="G927" s="465" t="s">
        <v>2378</v>
      </c>
      <c r="H927" s="465" t="s">
        <v>327</v>
      </c>
      <c r="I927" s="467">
        <v>242.97768300000001</v>
      </c>
      <c r="J927" s="467">
        <v>243</v>
      </c>
      <c r="K927" s="467"/>
      <c r="L927" s="467"/>
      <c r="M927" s="467"/>
      <c r="N927" s="352"/>
      <c r="O927" s="467">
        <f t="shared" si="246"/>
        <v>267</v>
      </c>
      <c r="P927" s="467">
        <v>243</v>
      </c>
      <c r="Q927" s="352"/>
      <c r="R927" s="467"/>
      <c r="S927" s="467">
        <v>24</v>
      </c>
      <c r="T927" s="467"/>
      <c r="U927" s="467"/>
      <c r="V927" s="467"/>
      <c r="W927" s="467"/>
      <c r="X927" s="467"/>
      <c r="Y927" s="467"/>
      <c r="Z927" s="471">
        <f t="shared" si="247"/>
        <v>243</v>
      </c>
      <c r="AA927" s="467">
        <v>243</v>
      </c>
      <c r="AB927" s="467"/>
      <c r="AC927" s="467">
        <v>0</v>
      </c>
      <c r="AD927" s="467"/>
      <c r="AE927" s="472"/>
      <c r="AF927" s="471">
        <f t="shared" si="248"/>
        <v>243</v>
      </c>
      <c r="AG927" s="468">
        <v>243</v>
      </c>
      <c r="AH927" s="467"/>
      <c r="AI927" s="467"/>
      <c r="AJ927" s="467"/>
      <c r="AK927" s="472"/>
      <c r="AL927" s="469" t="s">
        <v>2862</v>
      </c>
      <c r="AM927" s="305"/>
      <c r="AS927" s="307">
        <f t="shared" si="241"/>
        <v>-2.231699999998682E-2</v>
      </c>
      <c r="AT927" s="307">
        <f t="shared" si="242"/>
        <v>243</v>
      </c>
      <c r="AU927" s="307">
        <f t="shared" si="243"/>
        <v>0</v>
      </c>
    </row>
    <row r="928" spans="1:47" ht="63.75" hidden="1" outlineLevel="1">
      <c r="A928" s="465"/>
      <c r="B928" s="470" t="s">
        <v>328</v>
      </c>
      <c r="C928" s="466"/>
      <c r="D928" s="465" t="s">
        <v>329</v>
      </c>
      <c r="E928" s="465" t="s">
        <v>2333</v>
      </c>
      <c r="F928" s="465" t="s">
        <v>330</v>
      </c>
      <c r="G928" s="465" t="s">
        <v>2378</v>
      </c>
      <c r="H928" s="465" t="s">
        <v>331</v>
      </c>
      <c r="I928" s="467">
        <v>242.77775700000001</v>
      </c>
      <c r="J928" s="467">
        <v>243</v>
      </c>
      <c r="K928" s="467"/>
      <c r="L928" s="467"/>
      <c r="M928" s="467"/>
      <c r="N928" s="352"/>
      <c r="O928" s="467">
        <f t="shared" si="246"/>
        <v>267</v>
      </c>
      <c r="P928" s="467">
        <v>243</v>
      </c>
      <c r="Q928" s="352"/>
      <c r="R928" s="467"/>
      <c r="S928" s="467">
        <v>24</v>
      </c>
      <c r="T928" s="467"/>
      <c r="U928" s="467"/>
      <c r="V928" s="467"/>
      <c r="W928" s="467"/>
      <c r="X928" s="467"/>
      <c r="Y928" s="467"/>
      <c r="Z928" s="471">
        <f t="shared" si="247"/>
        <v>243</v>
      </c>
      <c r="AA928" s="467">
        <v>243</v>
      </c>
      <c r="AB928" s="467"/>
      <c r="AC928" s="467">
        <v>0</v>
      </c>
      <c r="AD928" s="467"/>
      <c r="AE928" s="472"/>
      <c r="AF928" s="471">
        <f t="shared" si="248"/>
        <v>243</v>
      </c>
      <c r="AG928" s="468">
        <v>243</v>
      </c>
      <c r="AH928" s="467"/>
      <c r="AI928" s="467"/>
      <c r="AJ928" s="467"/>
      <c r="AK928" s="472"/>
      <c r="AL928" s="469" t="s">
        <v>2862</v>
      </c>
      <c r="AM928" s="305"/>
      <c r="AS928" s="307">
        <f t="shared" si="241"/>
        <v>-0.22224299999999175</v>
      </c>
      <c r="AT928" s="307">
        <f t="shared" si="242"/>
        <v>243</v>
      </c>
      <c r="AU928" s="307">
        <f t="shared" si="243"/>
        <v>0</v>
      </c>
    </row>
    <row r="929" spans="1:47" ht="63.75" hidden="1" outlineLevel="1">
      <c r="A929" s="465"/>
      <c r="B929" s="470" t="s">
        <v>332</v>
      </c>
      <c r="C929" s="466"/>
      <c r="D929" s="465" t="s">
        <v>333</v>
      </c>
      <c r="E929" s="465" t="s">
        <v>2394</v>
      </c>
      <c r="F929" s="465" t="s">
        <v>334</v>
      </c>
      <c r="G929" s="465" t="s">
        <v>2378</v>
      </c>
      <c r="H929" s="465" t="s">
        <v>335</v>
      </c>
      <c r="I929" s="467">
        <v>219.77790999999999</v>
      </c>
      <c r="J929" s="467">
        <v>206</v>
      </c>
      <c r="K929" s="467"/>
      <c r="L929" s="467"/>
      <c r="M929" s="467">
        <v>14</v>
      </c>
      <c r="N929" s="352"/>
      <c r="O929" s="467">
        <f t="shared" si="246"/>
        <v>227</v>
      </c>
      <c r="P929" s="467">
        <v>206</v>
      </c>
      <c r="Q929" s="352"/>
      <c r="R929" s="467"/>
      <c r="S929" s="467">
        <v>21</v>
      </c>
      <c r="T929" s="467"/>
      <c r="U929" s="467"/>
      <c r="V929" s="467"/>
      <c r="W929" s="467"/>
      <c r="X929" s="467"/>
      <c r="Y929" s="467"/>
      <c r="Z929" s="471">
        <f t="shared" si="247"/>
        <v>220</v>
      </c>
      <c r="AA929" s="467">
        <v>206</v>
      </c>
      <c r="AB929" s="467"/>
      <c r="AC929" s="467">
        <v>0</v>
      </c>
      <c r="AD929" s="467"/>
      <c r="AE929" s="473">
        <v>14</v>
      </c>
      <c r="AF929" s="471">
        <f t="shared" si="248"/>
        <v>220</v>
      </c>
      <c r="AG929" s="468">
        <v>206</v>
      </c>
      <c r="AH929" s="467"/>
      <c r="AI929" s="467"/>
      <c r="AJ929" s="467"/>
      <c r="AK929" s="473">
        <v>14</v>
      </c>
      <c r="AL929" s="469" t="s">
        <v>2862</v>
      </c>
      <c r="AM929" s="305"/>
      <c r="AS929" s="307">
        <f t="shared" si="241"/>
        <v>-0.22209000000000856</v>
      </c>
      <c r="AT929" s="307">
        <f t="shared" si="242"/>
        <v>206</v>
      </c>
      <c r="AU929" s="307">
        <f t="shared" si="243"/>
        <v>0</v>
      </c>
    </row>
    <row r="930" spans="1:47" ht="38.25" hidden="1" outlineLevel="1">
      <c r="A930" s="465"/>
      <c r="B930" s="470" t="s">
        <v>336</v>
      </c>
      <c r="C930" s="466"/>
      <c r="D930" s="465" t="s">
        <v>2467</v>
      </c>
      <c r="E930" s="465" t="s">
        <v>2417</v>
      </c>
      <c r="F930" s="465" t="s">
        <v>337</v>
      </c>
      <c r="G930" s="465" t="s">
        <v>2431</v>
      </c>
      <c r="H930" s="465" t="s">
        <v>338</v>
      </c>
      <c r="I930" s="467">
        <v>642</v>
      </c>
      <c r="J930" s="467">
        <v>584</v>
      </c>
      <c r="K930" s="467"/>
      <c r="L930" s="467"/>
      <c r="M930" s="467">
        <v>58</v>
      </c>
      <c r="N930" s="352"/>
      <c r="O930" s="467">
        <f t="shared" si="246"/>
        <v>642</v>
      </c>
      <c r="P930" s="467">
        <v>584</v>
      </c>
      <c r="Q930" s="352"/>
      <c r="R930" s="467"/>
      <c r="S930" s="467">
        <v>58</v>
      </c>
      <c r="T930" s="467"/>
      <c r="U930" s="467"/>
      <c r="V930" s="467"/>
      <c r="W930" s="467"/>
      <c r="X930" s="467"/>
      <c r="Y930" s="467"/>
      <c r="Z930" s="467">
        <v>611</v>
      </c>
      <c r="AA930" s="467">
        <v>553</v>
      </c>
      <c r="AB930" s="467"/>
      <c r="AC930" s="467"/>
      <c r="AD930" s="467"/>
      <c r="AE930" s="467">
        <v>58</v>
      </c>
      <c r="AF930" s="467">
        <f t="shared" si="248"/>
        <v>611</v>
      </c>
      <c r="AG930" s="468">
        <v>553</v>
      </c>
      <c r="AH930" s="467"/>
      <c r="AI930" s="467"/>
      <c r="AJ930" s="467"/>
      <c r="AK930" s="467">
        <v>58</v>
      </c>
      <c r="AL930" s="469"/>
      <c r="AM930" s="305"/>
      <c r="AS930" s="307">
        <f t="shared" si="241"/>
        <v>31</v>
      </c>
      <c r="AT930" s="307">
        <f t="shared" si="242"/>
        <v>553</v>
      </c>
      <c r="AU930" s="307">
        <f t="shared" si="243"/>
        <v>0</v>
      </c>
    </row>
    <row r="931" spans="1:47" ht="51" hidden="1" outlineLevel="1">
      <c r="A931" s="465"/>
      <c r="B931" s="470" t="s">
        <v>339</v>
      </c>
      <c r="C931" s="466"/>
      <c r="D931" s="465" t="s">
        <v>2467</v>
      </c>
      <c r="E931" s="465" t="s">
        <v>2344</v>
      </c>
      <c r="F931" s="465" t="s">
        <v>340</v>
      </c>
      <c r="G931" s="465" t="s">
        <v>2431</v>
      </c>
      <c r="H931" s="465" t="s">
        <v>341</v>
      </c>
      <c r="I931" s="467">
        <v>770</v>
      </c>
      <c r="J931" s="467">
        <v>700</v>
      </c>
      <c r="K931" s="467"/>
      <c r="L931" s="467"/>
      <c r="M931" s="467">
        <v>70</v>
      </c>
      <c r="N931" s="352"/>
      <c r="O931" s="467">
        <f t="shared" si="246"/>
        <v>770</v>
      </c>
      <c r="P931" s="467">
        <v>700</v>
      </c>
      <c r="Q931" s="352"/>
      <c r="R931" s="467"/>
      <c r="S931" s="467">
        <v>70</v>
      </c>
      <c r="T931" s="467"/>
      <c r="U931" s="467"/>
      <c r="V931" s="467"/>
      <c r="W931" s="467"/>
      <c r="X931" s="467"/>
      <c r="Y931" s="467"/>
      <c r="Z931" s="467">
        <v>763</v>
      </c>
      <c r="AA931" s="467">
        <v>693</v>
      </c>
      <c r="AB931" s="467"/>
      <c r="AC931" s="467"/>
      <c r="AD931" s="467"/>
      <c r="AE931" s="467">
        <v>70</v>
      </c>
      <c r="AF931" s="467">
        <f t="shared" si="248"/>
        <v>763</v>
      </c>
      <c r="AG931" s="468">
        <v>693</v>
      </c>
      <c r="AH931" s="467"/>
      <c r="AI931" s="467"/>
      <c r="AJ931" s="467"/>
      <c r="AK931" s="467">
        <v>70</v>
      </c>
      <c r="AL931" s="469"/>
      <c r="AM931" s="305"/>
      <c r="AS931" s="307">
        <f t="shared" si="241"/>
        <v>7</v>
      </c>
      <c r="AT931" s="307">
        <f t="shared" si="242"/>
        <v>693</v>
      </c>
      <c r="AU931" s="307">
        <f t="shared" si="243"/>
        <v>0</v>
      </c>
    </row>
    <row r="932" spans="1:47" ht="38.25" hidden="1" outlineLevel="1">
      <c r="A932" s="465"/>
      <c r="B932" s="470" t="s">
        <v>342</v>
      </c>
      <c r="C932" s="466"/>
      <c r="D932" s="465" t="s">
        <v>2467</v>
      </c>
      <c r="E932" s="465" t="s">
        <v>343</v>
      </c>
      <c r="F932" s="465" t="s">
        <v>344</v>
      </c>
      <c r="G932" s="465" t="s">
        <v>2431</v>
      </c>
      <c r="H932" s="465" t="s">
        <v>345</v>
      </c>
      <c r="I932" s="467">
        <v>770</v>
      </c>
      <c r="J932" s="467">
        <v>700</v>
      </c>
      <c r="K932" s="467"/>
      <c r="L932" s="467"/>
      <c r="M932" s="467">
        <v>70</v>
      </c>
      <c r="N932" s="352"/>
      <c r="O932" s="467">
        <f t="shared" si="246"/>
        <v>770</v>
      </c>
      <c r="P932" s="467">
        <v>700</v>
      </c>
      <c r="Q932" s="352"/>
      <c r="R932" s="467"/>
      <c r="S932" s="467">
        <v>70</v>
      </c>
      <c r="T932" s="467"/>
      <c r="U932" s="467"/>
      <c r="V932" s="467"/>
      <c r="W932" s="467"/>
      <c r="X932" s="467"/>
      <c r="Y932" s="467"/>
      <c r="Z932" s="467">
        <v>776</v>
      </c>
      <c r="AA932" s="467">
        <v>706</v>
      </c>
      <c r="AB932" s="467"/>
      <c r="AC932" s="467"/>
      <c r="AD932" s="467"/>
      <c r="AE932" s="467">
        <v>70</v>
      </c>
      <c r="AF932" s="473">
        <f t="shared" si="248"/>
        <v>776</v>
      </c>
      <c r="AG932" s="468">
        <v>706</v>
      </c>
      <c r="AH932" s="467"/>
      <c r="AI932" s="467"/>
      <c r="AJ932" s="467"/>
      <c r="AK932" s="467">
        <v>70</v>
      </c>
      <c r="AL932" s="469"/>
      <c r="AM932" s="305"/>
      <c r="AS932" s="307">
        <f t="shared" si="241"/>
        <v>-6</v>
      </c>
      <c r="AT932" s="307">
        <f t="shared" si="242"/>
        <v>706</v>
      </c>
      <c r="AU932" s="307">
        <f t="shared" si="243"/>
        <v>0</v>
      </c>
    </row>
    <row r="933" spans="1:47" ht="38.25" hidden="1" outlineLevel="1">
      <c r="A933" s="465"/>
      <c r="B933" s="470" t="s">
        <v>346</v>
      </c>
      <c r="C933" s="466"/>
      <c r="D933" s="465" t="s">
        <v>2467</v>
      </c>
      <c r="E933" s="465" t="s">
        <v>2389</v>
      </c>
      <c r="F933" s="465" t="s">
        <v>347</v>
      </c>
      <c r="G933" s="465" t="s">
        <v>2431</v>
      </c>
      <c r="H933" s="465" t="s">
        <v>348</v>
      </c>
      <c r="I933" s="467">
        <v>770</v>
      </c>
      <c r="J933" s="467">
        <v>700</v>
      </c>
      <c r="K933" s="467"/>
      <c r="L933" s="467"/>
      <c r="M933" s="467">
        <v>70</v>
      </c>
      <c r="N933" s="352"/>
      <c r="O933" s="467">
        <f t="shared" si="246"/>
        <v>770</v>
      </c>
      <c r="P933" s="467">
        <v>700</v>
      </c>
      <c r="Q933" s="352"/>
      <c r="R933" s="467"/>
      <c r="S933" s="467">
        <v>70</v>
      </c>
      <c r="T933" s="467"/>
      <c r="U933" s="467"/>
      <c r="V933" s="467"/>
      <c r="W933" s="467"/>
      <c r="X933" s="467"/>
      <c r="Y933" s="467"/>
      <c r="Z933" s="467">
        <v>745</v>
      </c>
      <c r="AA933" s="467">
        <v>675</v>
      </c>
      <c r="AB933" s="467"/>
      <c r="AC933" s="467"/>
      <c r="AD933" s="467"/>
      <c r="AE933" s="467">
        <v>70</v>
      </c>
      <c r="AF933" s="473">
        <f t="shared" si="248"/>
        <v>745</v>
      </c>
      <c r="AG933" s="468">
        <v>675</v>
      </c>
      <c r="AH933" s="467"/>
      <c r="AI933" s="467"/>
      <c r="AJ933" s="467"/>
      <c r="AK933" s="467">
        <v>70</v>
      </c>
      <c r="AL933" s="469"/>
      <c r="AM933" s="305"/>
      <c r="AS933" s="307">
        <f t="shared" si="241"/>
        <v>25</v>
      </c>
      <c r="AT933" s="307">
        <f t="shared" si="242"/>
        <v>675</v>
      </c>
      <c r="AU933" s="307">
        <f t="shared" si="243"/>
        <v>0</v>
      </c>
    </row>
    <row r="934" spans="1:47" ht="38.25" hidden="1" outlineLevel="1">
      <c r="A934" s="465"/>
      <c r="B934" s="470" t="s">
        <v>349</v>
      </c>
      <c r="C934" s="466"/>
      <c r="D934" s="465" t="s">
        <v>2467</v>
      </c>
      <c r="E934" s="465" t="s">
        <v>2426</v>
      </c>
      <c r="F934" s="465" t="s">
        <v>350</v>
      </c>
      <c r="G934" s="465" t="s">
        <v>2431</v>
      </c>
      <c r="H934" s="465" t="s">
        <v>351</v>
      </c>
      <c r="I934" s="467">
        <v>770</v>
      </c>
      <c r="J934" s="467">
        <v>700</v>
      </c>
      <c r="K934" s="467"/>
      <c r="L934" s="467"/>
      <c r="M934" s="467">
        <v>70</v>
      </c>
      <c r="N934" s="352"/>
      <c r="O934" s="467">
        <f t="shared" si="246"/>
        <v>770</v>
      </c>
      <c r="P934" s="467">
        <v>700</v>
      </c>
      <c r="Q934" s="352"/>
      <c r="R934" s="467"/>
      <c r="S934" s="467">
        <v>70</v>
      </c>
      <c r="T934" s="467"/>
      <c r="U934" s="467"/>
      <c r="V934" s="467"/>
      <c r="W934" s="467"/>
      <c r="X934" s="467"/>
      <c r="Y934" s="467"/>
      <c r="Z934" s="467">
        <v>775</v>
      </c>
      <c r="AA934" s="467">
        <v>705</v>
      </c>
      <c r="AB934" s="467"/>
      <c r="AC934" s="467"/>
      <c r="AD934" s="467"/>
      <c r="AE934" s="467">
        <v>70</v>
      </c>
      <c r="AF934" s="473">
        <f t="shared" si="248"/>
        <v>775</v>
      </c>
      <c r="AG934" s="468">
        <v>705</v>
      </c>
      <c r="AH934" s="467"/>
      <c r="AI934" s="467"/>
      <c r="AJ934" s="467"/>
      <c r="AK934" s="467">
        <v>70</v>
      </c>
      <c r="AL934" s="469"/>
      <c r="AM934" s="305"/>
      <c r="AS934" s="307">
        <f t="shared" si="241"/>
        <v>-5</v>
      </c>
      <c r="AT934" s="307">
        <f t="shared" si="242"/>
        <v>705</v>
      </c>
      <c r="AU934" s="307">
        <f t="shared" si="243"/>
        <v>0</v>
      </c>
    </row>
    <row r="935" spans="1:47" ht="38.25" hidden="1" outlineLevel="1">
      <c r="A935" s="465"/>
      <c r="B935" s="470" t="s">
        <v>352</v>
      </c>
      <c r="C935" s="466"/>
      <c r="D935" s="465" t="s">
        <v>2467</v>
      </c>
      <c r="E935" s="465" t="s">
        <v>2349</v>
      </c>
      <c r="F935" s="465" t="s">
        <v>353</v>
      </c>
      <c r="G935" s="465" t="s">
        <v>2431</v>
      </c>
      <c r="H935" s="465" t="s">
        <v>354</v>
      </c>
      <c r="I935" s="467">
        <v>770</v>
      </c>
      <c r="J935" s="467">
        <v>700</v>
      </c>
      <c r="K935" s="467"/>
      <c r="L935" s="467"/>
      <c r="M935" s="467">
        <v>70</v>
      </c>
      <c r="N935" s="352"/>
      <c r="O935" s="467">
        <f t="shared" si="246"/>
        <v>770</v>
      </c>
      <c r="P935" s="467">
        <v>700</v>
      </c>
      <c r="Q935" s="352"/>
      <c r="R935" s="467"/>
      <c r="S935" s="467">
        <v>70</v>
      </c>
      <c r="T935" s="467"/>
      <c r="U935" s="467"/>
      <c r="V935" s="467"/>
      <c r="W935" s="467"/>
      <c r="X935" s="467"/>
      <c r="Y935" s="467"/>
      <c r="Z935" s="467">
        <v>770</v>
      </c>
      <c r="AA935" s="467">
        <v>700</v>
      </c>
      <c r="AB935" s="467"/>
      <c r="AC935" s="467"/>
      <c r="AD935" s="467"/>
      <c r="AE935" s="467">
        <v>70</v>
      </c>
      <c r="AF935" s="467">
        <v>770</v>
      </c>
      <c r="AG935" s="468">
        <v>700</v>
      </c>
      <c r="AH935" s="467"/>
      <c r="AI935" s="467"/>
      <c r="AJ935" s="467"/>
      <c r="AK935" s="467">
        <v>70</v>
      </c>
      <c r="AL935" s="469"/>
      <c r="AM935" s="305"/>
      <c r="AS935" s="307">
        <f t="shared" si="241"/>
        <v>0</v>
      </c>
      <c r="AT935" s="307">
        <f t="shared" si="242"/>
        <v>700</v>
      </c>
      <c r="AU935" s="307">
        <f t="shared" si="243"/>
        <v>0</v>
      </c>
    </row>
    <row r="936" spans="1:47" ht="51" hidden="1" outlineLevel="1">
      <c r="A936" s="465"/>
      <c r="B936" s="470" t="s">
        <v>355</v>
      </c>
      <c r="C936" s="466"/>
      <c r="D936" s="465" t="s">
        <v>2403</v>
      </c>
      <c r="E936" s="465" t="s">
        <v>2344</v>
      </c>
      <c r="F936" s="465" t="s">
        <v>356</v>
      </c>
      <c r="G936" s="465" t="s">
        <v>2431</v>
      </c>
      <c r="H936" s="465" t="s">
        <v>357</v>
      </c>
      <c r="I936" s="467">
        <v>330</v>
      </c>
      <c r="J936" s="467">
        <v>300</v>
      </c>
      <c r="K936" s="467"/>
      <c r="L936" s="467"/>
      <c r="M936" s="467">
        <v>30</v>
      </c>
      <c r="N936" s="352"/>
      <c r="O936" s="467">
        <f t="shared" si="246"/>
        <v>330</v>
      </c>
      <c r="P936" s="467">
        <v>300</v>
      </c>
      <c r="Q936" s="352"/>
      <c r="R936" s="467"/>
      <c r="S936" s="467">
        <v>30</v>
      </c>
      <c r="T936" s="467"/>
      <c r="U936" s="467"/>
      <c r="V936" s="467"/>
      <c r="W936" s="467"/>
      <c r="X936" s="467"/>
      <c r="Y936" s="467"/>
      <c r="Z936" s="467">
        <v>300</v>
      </c>
      <c r="AA936" s="467">
        <v>270</v>
      </c>
      <c r="AB936" s="467"/>
      <c r="AC936" s="467"/>
      <c r="AD936" s="467"/>
      <c r="AE936" s="467">
        <v>30</v>
      </c>
      <c r="AF936" s="473">
        <f t="shared" ref="AF936:AF955" si="249">SUM(AG936:AK936)</f>
        <v>300</v>
      </c>
      <c r="AG936" s="468">
        <v>270</v>
      </c>
      <c r="AH936" s="467"/>
      <c r="AI936" s="467"/>
      <c r="AJ936" s="467"/>
      <c r="AK936" s="467">
        <v>30</v>
      </c>
      <c r="AL936" s="469" t="s">
        <v>2862</v>
      </c>
      <c r="AM936" s="305"/>
      <c r="AS936" s="307">
        <f t="shared" si="241"/>
        <v>30</v>
      </c>
      <c r="AT936" s="307">
        <f t="shared" si="242"/>
        <v>270</v>
      </c>
      <c r="AU936" s="307">
        <f t="shared" si="243"/>
        <v>0</v>
      </c>
    </row>
    <row r="937" spans="1:47" ht="51" hidden="1" outlineLevel="1">
      <c r="A937" s="465"/>
      <c r="B937" s="470" t="s">
        <v>358</v>
      </c>
      <c r="C937" s="466"/>
      <c r="D937" s="465" t="s">
        <v>329</v>
      </c>
      <c r="E937" s="465" t="s">
        <v>2333</v>
      </c>
      <c r="F937" s="465" t="s">
        <v>356</v>
      </c>
      <c r="G937" s="465" t="s">
        <v>2431</v>
      </c>
      <c r="H937" s="465" t="s">
        <v>359</v>
      </c>
      <c r="I937" s="467">
        <v>330</v>
      </c>
      <c r="J937" s="467">
        <v>300</v>
      </c>
      <c r="K937" s="467"/>
      <c r="L937" s="467"/>
      <c r="M937" s="467">
        <v>30</v>
      </c>
      <c r="N937" s="352"/>
      <c r="O937" s="467">
        <f t="shared" si="246"/>
        <v>330</v>
      </c>
      <c r="P937" s="467">
        <v>300</v>
      </c>
      <c r="Q937" s="352"/>
      <c r="R937" s="467"/>
      <c r="S937" s="467">
        <v>30</v>
      </c>
      <c r="T937" s="467"/>
      <c r="U937" s="467"/>
      <c r="V937" s="467"/>
      <c r="W937" s="467"/>
      <c r="X937" s="467"/>
      <c r="Y937" s="467"/>
      <c r="Z937" s="467">
        <v>300</v>
      </c>
      <c r="AA937" s="467">
        <v>270</v>
      </c>
      <c r="AB937" s="467"/>
      <c r="AC937" s="467"/>
      <c r="AD937" s="467"/>
      <c r="AE937" s="467">
        <v>30</v>
      </c>
      <c r="AF937" s="473">
        <f t="shared" si="249"/>
        <v>300</v>
      </c>
      <c r="AG937" s="468">
        <v>270</v>
      </c>
      <c r="AH937" s="467"/>
      <c r="AI937" s="467"/>
      <c r="AJ937" s="467"/>
      <c r="AK937" s="467">
        <v>30</v>
      </c>
      <c r="AL937" s="469" t="s">
        <v>2862</v>
      </c>
      <c r="AM937" s="305"/>
      <c r="AS937" s="307">
        <f t="shared" si="241"/>
        <v>30</v>
      </c>
      <c r="AT937" s="307">
        <f t="shared" si="242"/>
        <v>270</v>
      </c>
      <c r="AU937" s="307">
        <f t="shared" si="243"/>
        <v>0</v>
      </c>
    </row>
    <row r="938" spans="1:47" ht="51" hidden="1" outlineLevel="1">
      <c r="A938" s="465"/>
      <c r="B938" s="470" t="s">
        <v>360</v>
      </c>
      <c r="C938" s="466"/>
      <c r="D938" s="465" t="s">
        <v>305</v>
      </c>
      <c r="E938" s="465" t="s">
        <v>2349</v>
      </c>
      <c r="F938" s="465" t="s">
        <v>361</v>
      </c>
      <c r="G938" s="465" t="s">
        <v>2431</v>
      </c>
      <c r="H938" s="465" t="s">
        <v>362</v>
      </c>
      <c r="I938" s="467">
        <v>330</v>
      </c>
      <c r="J938" s="467">
        <v>300</v>
      </c>
      <c r="K938" s="467"/>
      <c r="L938" s="467"/>
      <c r="M938" s="467">
        <v>30</v>
      </c>
      <c r="N938" s="352"/>
      <c r="O938" s="467">
        <f t="shared" si="246"/>
        <v>330</v>
      </c>
      <c r="P938" s="467">
        <v>300</v>
      </c>
      <c r="Q938" s="352"/>
      <c r="R938" s="467"/>
      <c r="S938" s="467">
        <v>30</v>
      </c>
      <c r="T938" s="467"/>
      <c r="U938" s="467"/>
      <c r="V938" s="467"/>
      <c r="W938" s="467"/>
      <c r="X938" s="467"/>
      <c r="Y938" s="467"/>
      <c r="Z938" s="467">
        <v>300</v>
      </c>
      <c r="AA938" s="467">
        <v>270</v>
      </c>
      <c r="AB938" s="467"/>
      <c r="AC938" s="467"/>
      <c r="AD938" s="467"/>
      <c r="AE938" s="467">
        <v>30</v>
      </c>
      <c r="AF938" s="473">
        <f t="shared" si="249"/>
        <v>300</v>
      </c>
      <c r="AG938" s="468">
        <v>270</v>
      </c>
      <c r="AH938" s="467"/>
      <c r="AI938" s="467"/>
      <c r="AJ938" s="467"/>
      <c r="AK938" s="467">
        <v>30</v>
      </c>
      <c r="AL938" s="469" t="s">
        <v>2862</v>
      </c>
      <c r="AM938" s="305"/>
      <c r="AS938" s="307">
        <f t="shared" si="241"/>
        <v>30</v>
      </c>
      <c r="AT938" s="307">
        <f t="shared" si="242"/>
        <v>270</v>
      </c>
      <c r="AU938" s="307">
        <f t="shared" si="243"/>
        <v>0</v>
      </c>
    </row>
    <row r="939" spans="1:47" ht="51" hidden="1" outlineLevel="1">
      <c r="A939" s="465"/>
      <c r="B939" s="470" t="s">
        <v>316</v>
      </c>
      <c r="C939" s="466"/>
      <c r="D939" s="465" t="s">
        <v>363</v>
      </c>
      <c r="E939" s="465" t="s">
        <v>2384</v>
      </c>
      <c r="F939" s="465" t="s">
        <v>361</v>
      </c>
      <c r="G939" s="465" t="s">
        <v>2431</v>
      </c>
      <c r="H939" s="465" t="s">
        <v>364</v>
      </c>
      <c r="I939" s="467">
        <v>330</v>
      </c>
      <c r="J939" s="467">
        <v>300</v>
      </c>
      <c r="K939" s="467"/>
      <c r="L939" s="467"/>
      <c r="M939" s="467">
        <v>30</v>
      </c>
      <c r="N939" s="352"/>
      <c r="O939" s="467">
        <f t="shared" si="246"/>
        <v>330</v>
      </c>
      <c r="P939" s="467">
        <v>300</v>
      </c>
      <c r="Q939" s="352"/>
      <c r="R939" s="467"/>
      <c r="S939" s="467">
        <v>30</v>
      </c>
      <c r="T939" s="467"/>
      <c r="U939" s="467"/>
      <c r="V939" s="467"/>
      <c r="W939" s="467"/>
      <c r="X939" s="467"/>
      <c r="Y939" s="467"/>
      <c r="Z939" s="467">
        <v>300</v>
      </c>
      <c r="AA939" s="467">
        <v>270</v>
      </c>
      <c r="AB939" s="467"/>
      <c r="AC939" s="467"/>
      <c r="AD939" s="467"/>
      <c r="AE939" s="467">
        <v>30</v>
      </c>
      <c r="AF939" s="473">
        <f t="shared" si="249"/>
        <v>300</v>
      </c>
      <c r="AG939" s="468">
        <v>270</v>
      </c>
      <c r="AH939" s="467"/>
      <c r="AI939" s="467"/>
      <c r="AJ939" s="467"/>
      <c r="AK939" s="467">
        <v>30</v>
      </c>
      <c r="AL939" s="469" t="s">
        <v>2862</v>
      </c>
      <c r="AM939" s="305"/>
      <c r="AS939" s="307">
        <f t="shared" si="241"/>
        <v>30</v>
      </c>
      <c r="AT939" s="307">
        <f t="shared" si="242"/>
        <v>270</v>
      </c>
      <c r="AU939" s="307">
        <f t="shared" si="243"/>
        <v>0</v>
      </c>
    </row>
    <row r="940" spans="1:47" ht="51" hidden="1" outlineLevel="1">
      <c r="A940" s="465"/>
      <c r="B940" s="470" t="s">
        <v>365</v>
      </c>
      <c r="C940" s="466"/>
      <c r="D940" s="465" t="s">
        <v>309</v>
      </c>
      <c r="E940" s="465" t="s">
        <v>2339</v>
      </c>
      <c r="F940" s="465" t="s">
        <v>366</v>
      </c>
      <c r="G940" s="465" t="s">
        <v>2431</v>
      </c>
      <c r="H940" s="465" t="s">
        <v>367</v>
      </c>
      <c r="I940" s="467">
        <v>2055.5479999999998</v>
      </c>
      <c r="J940" s="467">
        <v>595</v>
      </c>
      <c r="K940" s="467"/>
      <c r="L940" s="467"/>
      <c r="M940" s="471">
        <f t="shared" ref="M940:M946" si="250">I940-J940</f>
        <v>1460.5479999999998</v>
      </c>
      <c r="N940" s="352"/>
      <c r="O940" s="467">
        <f t="shared" si="246"/>
        <v>655</v>
      </c>
      <c r="P940" s="467">
        <v>595</v>
      </c>
      <c r="Q940" s="352"/>
      <c r="R940" s="467"/>
      <c r="S940" s="467">
        <v>60</v>
      </c>
      <c r="T940" s="467"/>
      <c r="U940" s="467"/>
      <c r="V940" s="467"/>
      <c r="W940" s="467"/>
      <c r="X940" s="467"/>
      <c r="Y940" s="467"/>
      <c r="Z940" s="467">
        <v>518</v>
      </c>
      <c r="AA940" s="467">
        <v>458</v>
      </c>
      <c r="AB940" s="467"/>
      <c r="AC940" s="467"/>
      <c r="AD940" s="467"/>
      <c r="AE940" s="467">
        <v>60</v>
      </c>
      <c r="AF940" s="473">
        <f t="shared" si="249"/>
        <v>518</v>
      </c>
      <c r="AG940" s="468">
        <v>458</v>
      </c>
      <c r="AH940" s="467"/>
      <c r="AI940" s="467"/>
      <c r="AJ940" s="467"/>
      <c r="AK940" s="467">
        <v>60</v>
      </c>
      <c r="AL940" s="469" t="s">
        <v>2862</v>
      </c>
      <c r="AM940" s="305"/>
      <c r="AS940" s="307">
        <f t="shared" si="241"/>
        <v>1537.5479999999998</v>
      </c>
      <c r="AT940" s="307">
        <f t="shared" si="242"/>
        <v>458</v>
      </c>
      <c r="AU940" s="307">
        <f t="shared" si="243"/>
        <v>0</v>
      </c>
    </row>
    <row r="941" spans="1:47" ht="51" hidden="1" outlineLevel="1">
      <c r="A941" s="465"/>
      <c r="B941" s="470" t="s">
        <v>368</v>
      </c>
      <c r="C941" s="466"/>
      <c r="D941" s="465" t="s">
        <v>313</v>
      </c>
      <c r="E941" s="465" t="s">
        <v>2426</v>
      </c>
      <c r="F941" s="465" t="s">
        <v>369</v>
      </c>
      <c r="G941" s="465" t="s">
        <v>2431</v>
      </c>
      <c r="H941" s="465" t="s">
        <v>370</v>
      </c>
      <c r="I941" s="467">
        <v>1340.123</v>
      </c>
      <c r="J941" s="467">
        <v>300</v>
      </c>
      <c r="K941" s="467"/>
      <c r="L941" s="467"/>
      <c r="M941" s="471">
        <f t="shared" si="250"/>
        <v>1040.123</v>
      </c>
      <c r="N941" s="352"/>
      <c r="O941" s="467">
        <f t="shared" si="246"/>
        <v>330</v>
      </c>
      <c r="P941" s="467">
        <v>300</v>
      </c>
      <c r="Q941" s="352"/>
      <c r="R941" s="467"/>
      <c r="S941" s="467">
        <v>30</v>
      </c>
      <c r="T941" s="467"/>
      <c r="U941" s="467"/>
      <c r="V941" s="467"/>
      <c r="W941" s="467"/>
      <c r="X941" s="467"/>
      <c r="Y941" s="467"/>
      <c r="Z941" s="467">
        <v>300</v>
      </c>
      <c r="AA941" s="467">
        <v>270</v>
      </c>
      <c r="AB941" s="467"/>
      <c r="AC941" s="467"/>
      <c r="AD941" s="467"/>
      <c r="AE941" s="467">
        <v>30</v>
      </c>
      <c r="AF941" s="473">
        <f t="shared" si="249"/>
        <v>300</v>
      </c>
      <c r="AG941" s="468">
        <v>270</v>
      </c>
      <c r="AH941" s="467"/>
      <c r="AI941" s="467"/>
      <c r="AJ941" s="467"/>
      <c r="AK941" s="467">
        <v>30</v>
      </c>
      <c r="AL941" s="469" t="s">
        <v>2862</v>
      </c>
      <c r="AM941" s="305"/>
      <c r="AS941" s="307">
        <f t="shared" si="241"/>
        <v>1040.123</v>
      </c>
      <c r="AT941" s="307">
        <f t="shared" si="242"/>
        <v>270</v>
      </c>
      <c r="AU941" s="307">
        <f t="shared" si="243"/>
        <v>0</v>
      </c>
    </row>
    <row r="942" spans="1:47" ht="51" hidden="1" outlineLevel="1">
      <c r="A942" s="465"/>
      <c r="B942" s="470" t="s">
        <v>371</v>
      </c>
      <c r="C942" s="466"/>
      <c r="D942" s="465" t="s">
        <v>301</v>
      </c>
      <c r="E942" s="465" t="s">
        <v>2389</v>
      </c>
      <c r="F942" s="465" t="s">
        <v>372</v>
      </c>
      <c r="G942" s="465" t="s">
        <v>2431</v>
      </c>
      <c r="H942" s="465" t="s">
        <v>373</v>
      </c>
      <c r="I942" s="467">
        <v>984.83900000000006</v>
      </c>
      <c r="J942" s="467">
        <v>300</v>
      </c>
      <c r="K942" s="467"/>
      <c r="L942" s="467"/>
      <c r="M942" s="471">
        <f t="shared" si="250"/>
        <v>684.83900000000006</v>
      </c>
      <c r="N942" s="352"/>
      <c r="O942" s="467">
        <f t="shared" si="246"/>
        <v>330</v>
      </c>
      <c r="P942" s="467">
        <v>300</v>
      </c>
      <c r="Q942" s="352"/>
      <c r="R942" s="467"/>
      <c r="S942" s="467">
        <v>30</v>
      </c>
      <c r="T942" s="467"/>
      <c r="U942" s="467"/>
      <c r="V942" s="467"/>
      <c r="W942" s="467"/>
      <c r="X942" s="467"/>
      <c r="Y942" s="467"/>
      <c r="Z942" s="467">
        <v>300</v>
      </c>
      <c r="AA942" s="467">
        <v>270</v>
      </c>
      <c r="AB942" s="467"/>
      <c r="AC942" s="467"/>
      <c r="AD942" s="467"/>
      <c r="AE942" s="467">
        <v>30</v>
      </c>
      <c r="AF942" s="473">
        <f t="shared" si="249"/>
        <v>300</v>
      </c>
      <c r="AG942" s="468">
        <v>270</v>
      </c>
      <c r="AH942" s="467"/>
      <c r="AI942" s="467"/>
      <c r="AJ942" s="467"/>
      <c r="AK942" s="467">
        <v>30</v>
      </c>
      <c r="AL942" s="469" t="s">
        <v>2862</v>
      </c>
      <c r="AM942" s="305"/>
      <c r="AS942" s="307">
        <f t="shared" si="241"/>
        <v>684.83900000000006</v>
      </c>
      <c r="AT942" s="307">
        <f t="shared" si="242"/>
        <v>270</v>
      </c>
      <c r="AU942" s="307">
        <f t="shared" si="243"/>
        <v>0</v>
      </c>
    </row>
    <row r="943" spans="1:47" ht="51" hidden="1" outlineLevel="1">
      <c r="A943" s="465"/>
      <c r="B943" s="470" t="s">
        <v>374</v>
      </c>
      <c r="C943" s="466"/>
      <c r="D943" s="465" t="s">
        <v>325</v>
      </c>
      <c r="E943" s="465" t="s">
        <v>2399</v>
      </c>
      <c r="F943" s="465" t="s">
        <v>372</v>
      </c>
      <c r="G943" s="465" t="s">
        <v>2431</v>
      </c>
      <c r="H943" s="465" t="s">
        <v>375</v>
      </c>
      <c r="I943" s="467">
        <v>1096.9996630000001</v>
      </c>
      <c r="J943" s="467">
        <v>412</v>
      </c>
      <c r="K943" s="467"/>
      <c r="L943" s="467"/>
      <c r="M943" s="471">
        <f t="shared" si="250"/>
        <v>684.99966300000006</v>
      </c>
      <c r="N943" s="352"/>
      <c r="O943" s="467">
        <f t="shared" si="246"/>
        <v>453</v>
      </c>
      <c r="P943" s="467">
        <v>412</v>
      </c>
      <c r="Q943" s="352"/>
      <c r="R943" s="467"/>
      <c r="S943" s="467">
        <v>41</v>
      </c>
      <c r="T943" s="467"/>
      <c r="U943" s="467"/>
      <c r="V943" s="467"/>
      <c r="W943" s="467"/>
      <c r="X943" s="467"/>
      <c r="Y943" s="467"/>
      <c r="Z943" s="467">
        <v>390</v>
      </c>
      <c r="AA943" s="467">
        <v>349</v>
      </c>
      <c r="AB943" s="467"/>
      <c r="AC943" s="467"/>
      <c r="AD943" s="467"/>
      <c r="AE943" s="467">
        <v>41</v>
      </c>
      <c r="AF943" s="473">
        <f t="shared" si="249"/>
        <v>390</v>
      </c>
      <c r="AG943" s="468">
        <v>349</v>
      </c>
      <c r="AH943" s="467"/>
      <c r="AI943" s="467"/>
      <c r="AJ943" s="467"/>
      <c r="AK943" s="467">
        <v>41</v>
      </c>
      <c r="AL943" s="469" t="s">
        <v>2862</v>
      </c>
      <c r="AM943" s="305"/>
      <c r="AS943" s="307">
        <f t="shared" si="241"/>
        <v>706.99966300000006</v>
      </c>
      <c r="AT943" s="307">
        <f t="shared" si="242"/>
        <v>349</v>
      </c>
      <c r="AU943" s="307">
        <f t="shared" si="243"/>
        <v>0</v>
      </c>
    </row>
    <row r="944" spans="1:47" ht="51" hidden="1" outlineLevel="1">
      <c r="A944" s="465"/>
      <c r="B944" s="470" t="s">
        <v>376</v>
      </c>
      <c r="C944" s="466"/>
      <c r="D944" s="465" t="s">
        <v>259</v>
      </c>
      <c r="E944" s="465" t="s">
        <v>2412</v>
      </c>
      <c r="F944" s="465" t="s">
        <v>356</v>
      </c>
      <c r="G944" s="465" t="s">
        <v>2431</v>
      </c>
      <c r="H944" s="465" t="s">
        <v>377</v>
      </c>
      <c r="I944" s="467">
        <v>821.90424399999995</v>
      </c>
      <c r="J944" s="467">
        <v>300</v>
      </c>
      <c r="K944" s="467"/>
      <c r="L944" s="467"/>
      <c r="M944" s="471">
        <f t="shared" si="250"/>
        <v>521.90424399999995</v>
      </c>
      <c r="N944" s="352"/>
      <c r="O944" s="467">
        <f t="shared" ref="O944:O975" si="251">SUM(P944:S944)</f>
        <v>330</v>
      </c>
      <c r="P944" s="467">
        <v>300</v>
      </c>
      <c r="Q944" s="352"/>
      <c r="R944" s="467"/>
      <c r="S944" s="467">
        <v>30</v>
      </c>
      <c r="T944" s="467"/>
      <c r="U944" s="467"/>
      <c r="V944" s="467"/>
      <c r="W944" s="467"/>
      <c r="X944" s="467"/>
      <c r="Y944" s="467"/>
      <c r="Z944" s="467">
        <v>300</v>
      </c>
      <c r="AA944" s="467">
        <v>270</v>
      </c>
      <c r="AB944" s="467"/>
      <c r="AC944" s="467"/>
      <c r="AD944" s="467"/>
      <c r="AE944" s="467">
        <v>30</v>
      </c>
      <c r="AF944" s="473">
        <f t="shared" si="249"/>
        <v>300</v>
      </c>
      <c r="AG944" s="468">
        <v>270</v>
      </c>
      <c r="AH944" s="467"/>
      <c r="AI944" s="467"/>
      <c r="AJ944" s="467"/>
      <c r="AK944" s="467">
        <v>30</v>
      </c>
      <c r="AL944" s="469" t="s">
        <v>2862</v>
      </c>
      <c r="AM944" s="305"/>
      <c r="AS944" s="307">
        <f t="shared" si="241"/>
        <v>521.90424399999995</v>
      </c>
      <c r="AT944" s="307">
        <f t="shared" si="242"/>
        <v>270</v>
      </c>
      <c r="AU944" s="307">
        <f t="shared" si="243"/>
        <v>0</v>
      </c>
    </row>
    <row r="945" spans="1:49" ht="51" hidden="1" outlineLevel="1">
      <c r="A945" s="465"/>
      <c r="B945" s="470" t="s">
        <v>378</v>
      </c>
      <c r="C945" s="466"/>
      <c r="D945" s="465" t="s">
        <v>321</v>
      </c>
      <c r="E945" s="465" t="s">
        <v>2417</v>
      </c>
      <c r="F945" s="465" t="s">
        <v>356</v>
      </c>
      <c r="G945" s="465" t="s">
        <v>2431</v>
      </c>
      <c r="H945" s="465" t="s">
        <v>379</v>
      </c>
      <c r="I945" s="467">
        <v>300.49900000000002</v>
      </c>
      <c r="J945" s="467">
        <v>300</v>
      </c>
      <c r="K945" s="467"/>
      <c r="L945" s="467"/>
      <c r="M945" s="471">
        <f t="shared" si="250"/>
        <v>0.49900000000002365</v>
      </c>
      <c r="N945" s="352"/>
      <c r="O945" s="467">
        <f t="shared" si="251"/>
        <v>330</v>
      </c>
      <c r="P945" s="467">
        <v>300</v>
      </c>
      <c r="Q945" s="352"/>
      <c r="R945" s="467"/>
      <c r="S945" s="467">
        <v>30</v>
      </c>
      <c r="T945" s="467"/>
      <c r="U945" s="467"/>
      <c r="V945" s="467"/>
      <c r="W945" s="467"/>
      <c r="X945" s="467"/>
      <c r="Y945" s="467"/>
      <c r="Z945" s="467">
        <v>300</v>
      </c>
      <c r="AA945" s="467">
        <v>270</v>
      </c>
      <c r="AB945" s="467"/>
      <c r="AC945" s="467"/>
      <c r="AD945" s="467"/>
      <c r="AE945" s="467">
        <v>30</v>
      </c>
      <c r="AF945" s="473">
        <f t="shared" si="249"/>
        <v>300</v>
      </c>
      <c r="AG945" s="468">
        <v>270</v>
      </c>
      <c r="AH945" s="467"/>
      <c r="AI945" s="467"/>
      <c r="AJ945" s="467"/>
      <c r="AK945" s="467">
        <v>30</v>
      </c>
      <c r="AL945" s="469" t="s">
        <v>2862</v>
      </c>
      <c r="AM945" s="305"/>
      <c r="AS945" s="307">
        <f t="shared" si="241"/>
        <v>0.49900000000002365</v>
      </c>
      <c r="AT945" s="307">
        <f t="shared" si="242"/>
        <v>270</v>
      </c>
      <c r="AU945" s="307">
        <f t="shared" si="243"/>
        <v>0</v>
      </c>
    </row>
    <row r="946" spans="1:49" ht="51" hidden="1" outlineLevel="1">
      <c r="A946" s="465"/>
      <c r="B946" s="470" t="s">
        <v>380</v>
      </c>
      <c r="C946" s="466"/>
      <c r="D946" s="465" t="s">
        <v>333</v>
      </c>
      <c r="E946" s="465" t="s">
        <v>2394</v>
      </c>
      <c r="F946" s="465" t="s">
        <v>381</v>
      </c>
      <c r="G946" s="465" t="s">
        <v>2431</v>
      </c>
      <c r="H946" s="465" t="s">
        <v>382</v>
      </c>
      <c r="I946" s="467">
        <v>321.17744499999998</v>
      </c>
      <c r="J946" s="467">
        <v>321</v>
      </c>
      <c r="K946" s="467"/>
      <c r="L946" s="467"/>
      <c r="M946" s="471">
        <f t="shared" si="250"/>
        <v>0.17744499999997743</v>
      </c>
      <c r="N946" s="352"/>
      <c r="O946" s="467">
        <f t="shared" si="251"/>
        <v>353</v>
      </c>
      <c r="P946" s="467">
        <v>321</v>
      </c>
      <c r="Q946" s="352"/>
      <c r="R946" s="467"/>
      <c r="S946" s="467">
        <v>32</v>
      </c>
      <c r="T946" s="467"/>
      <c r="U946" s="467"/>
      <c r="V946" s="467"/>
      <c r="W946" s="467"/>
      <c r="X946" s="467"/>
      <c r="Y946" s="467"/>
      <c r="Z946" s="467">
        <v>321</v>
      </c>
      <c r="AA946" s="467">
        <v>289</v>
      </c>
      <c r="AB946" s="467"/>
      <c r="AC946" s="467"/>
      <c r="AD946" s="467"/>
      <c r="AE946" s="467">
        <v>32</v>
      </c>
      <c r="AF946" s="473">
        <f t="shared" si="249"/>
        <v>321</v>
      </c>
      <c r="AG946" s="468">
        <v>289</v>
      </c>
      <c r="AH946" s="467"/>
      <c r="AI946" s="467"/>
      <c r="AJ946" s="467"/>
      <c r="AK946" s="467">
        <v>32</v>
      </c>
      <c r="AL946" s="469" t="s">
        <v>2862</v>
      </c>
      <c r="AM946" s="305"/>
      <c r="AS946" s="307">
        <f t="shared" si="241"/>
        <v>0.17744499999997743</v>
      </c>
      <c r="AT946" s="307">
        <f t="shared" si="242"/>
        <v>289</v>
      </c>
      <c r="AU946" s="307">
        <f t="shared" si="243"/>
        <v>0</v>
      </c>
    </row>
    <row r="947" spans="1:49" ht="25.5" hidden="1" outlineLevel="1">
      <c r="A947" s="465"/>
      <c r="B947" s="470" t="s">
        <v>383</v>
      </c>
      <c r="C947" s="466"/>
      <c r="D947" s="465" t="s">
        <v>2411</v>
      </c>
      <c r="E947" s="465" t="s">
        <v>2412</v>
      </c>
      <c r="F947" s="465" t="s">
        <v>384</v>
      </c>
      <c r="G947" s="465" t="s">
        <v>1314</v>
      </c>
      <c r="H947" s="465"/>
      <c r="I947" s="467">
        <v>674.1</v>
      </c>
      <c r="J947" s="467">
        <v>630</v>
      </c>
      <c r="K947" s="467"/>
      <c r="L947" s="467">
        <v>12.6</v>
      </c>
      <c r="M947" s="467">
        <v>31.5</v>
      </c>
      <c r="N947" s="352"/>
      <c r="O947" s="467">
        <f t="shared" si="251"/>
        <v>675</v>
      </c>
      <c r="P947" s="467">
        <v>630</v>
      </c>
      <c r="Q947" s="352"/>
      <c r="R947" s="467">
        <v>13</v>
      </c>
      <c r="S947" s="467">
        <v>32</v>
      </c>
      <c r="T947" s="467"/>
      <c r="U947" s="467"/>
      <c r="V947" s="467"/>
      <c r="W947" s="467"/>
      <c r="X947" s="467"/>
      <c r="Y947" s="467"/>
      <c r="Z947" s="467">
        <v>270.10000000000002</v>
      </c>
      <c r="AA947" s="467">
        <v>226</v>
      </c>
      <c r="AB947" s="467"/>
      <c r="AC947" s="467">
        <v>12.6</v>
      </c>
      <c r="AD947" s="467"/>
      <c r="AE947" s="467">
        <v>31.5</v>
      </c>
      <c r="AF947" s="473">
        <f t="shared" si="249"/>
        <v>270.10000000000002</v>
      </c>
      <c r="AG947" s="468">
        <v>226</v>
      </c>
      <c r="AH947" s="467"/>
      <c r="AI947" s="467">
        <v>12.6</v>
      </c>
      <c r="AJ947" s="467"/>
      <c r="AK947" s="467">
        <v>31.5</v>
      </c>
      <c r="AL947" s="469" t="s">
        <v>2862</v>
      </c>
      <c r="AM947" s="305"/>
      <c r="AS947" s="307">
        <f t="shared" si="241"/>
        <v>404</v>
      </c>
      <c r="AT947" s="307">
        <f t="shared" si="242"/>
        <v>226</v>
      </c>
      <c r="AU947" s="307">
        <f t="shared" si="243"/>
        <v>0</v>
      </c>
    </row>
    <row r="948" spans="1:49" ht="25.5" hidden="1" outlineLevel="1">
      <c r="A948" s="465"/>
      <c r="B948" s="470" t="s">
        <v>385</v>
      </c>
      <c r="C948" s="466"/>
      <c r="D948" s="465" t="s">
        <v>2467</v>
      </c>
      <c r="E948" s="465" t="s">
        <v>2384</v>
      </c>
      <c r="F948" s="465" t="s">
        <v>386</v>
      </c>
      <c r="G948" s="465" t="s">
        <v>1314</v>
      </c>
      <c r="H948" s="465"/>
      <c r="I948" s="467">
        <v>253.59</v>
      </c>
      <c r="J948" s="467">
        <v>237</v>
      </c>
      <c r="K948" s="467"/>
      <c r="L948" s="467">
        <v>4.74</v>
      </c>
      <c r="M948" s="467">
        <v>11.850000000000001</v>
      </c>
      <c r="N948" s="352"/>
      <c r="O948" s="467">
        <f t="shared" si="251"/>
        <v>254</v>
      </c>
      <c r="P948" s="467">
        <v>237</v>
      </c>
      <c r="Q948" s="352"/>
      <c r="R948" s="467">
        <v>5</v>
      </c>
      <c r="S948" s="467">
        <v>12</v>
      </c>
      <c r="T948" s="467"/>
      <c r="U948" s="467"/>
      <c r="V948" s="467"/>
      <c r="W948" s="467"/>
      <c r="X948" s="467"/>
      <c r="Y948" s="467"/>
      <c r="Z948" s="467">
        <v>139.00700000000001</v>
      </c>
      <c r="AA948" s="467">
        <v>122.417</v>
      </c>
      <c r="AB948" s="467"/>
      <c r="AC948" s="467">
        <v>4.74</v>
      </c>
      <c r="AD948" s="467"/>
      <c r="AE948" s="467">
        <v>11.850000000000001</v>
      </c>
      <c r="AF948" s="473">
        <f t="shared" si="249"/>
        <v>139.00700000000001</v>
      </c>
      <c r="AG948" s="468">
        <v>122.417</v>
      </c>
      <c r="AH948" s="467"/>
      <c r="AI948" s="467">
        <v>4.74</v>
      </c>
      <c r="AJ948" s="467"/>
      <c r="AK948" s="467">
        <v>11.850000000000001</v>
      </c>
      <c r="AL948" s="469" t="s">
        <v>2862</v>
      </c>
      <c r="AM948" s="305"/>
      <c r="AS948" s="307">
        <f t="shared" si="241"/>
        <v>114.583</v>
      </c>
      <c r="AT948" s="307">
        <f t="shared" si="242"/>
        <v>122.417</v>
      </c>
      <c r="AU948" s="307">
        <f t="shared" si="243"/>
        <v>0</v>
      </c>
    </row>
    <row r="949" spans="1:49" ht="25.5" hidden="1" outlineLevel="1">
      <c r="A949" s="465"/>
      <c r="B949" s="470" t="s">
        <v>387</v>
      </c>
      <c r="C949" s="466"/>
      <c r="D949" s="465" t="s">
        <v>2407</v>
      </c>
      <c r="E949" s="465" t="s">
        <v>388</v>
      </c>
      <c r="F949" s="465" t="s">
        <v>389</v>
      </c>
      <c r="G949" s="465" t="s">
        <v>1314</v>
      </c>
      <c r="H949" s="465" t="s">
        <v>390</v>
      </c>
      <c r="I949" s="467">
        <v>512.53</v>
      </c>
      <c r="J949" s="467">
        <v>479</v>
      </c>
      <c r="K949" s="467"/>
      <c r="L949" s="467">
        <v>9.58</v>
      </c>
      <c r="M949" s="467">
        <v>23.950000000000003</v>
      </c>
      <c r="N949" s="352"/>
      <c r="O949" s="467">
        <f t="shared" si="251"/>
        <v>513</v>
      </c>
      <c r="P949" s="467">
        <v>479</v>
      </c>
      <c r="Q949" s="352"/>
      <c r="R949" s="467">
        <v>10</v>
      </c>
      <c r="S949" s="467">
        <v>24</v>
      </c>
      <c r="T949" s="467"/>
      <c r="U949" s="467"/>
      <c r="V949" s="467"/>
      <c r="W949" s="467"/>
      <c r="X949" s="467"/>
      <c r="Y949" s="467"/>
      <c r="Z949" s="467">
        <v>423.53</v>
      </c>
      <c r="AA949" s="467">
        <v>390</v>
      </c>
      <c r="AB949" s="467"/>
      <c r="AC949" s="467">
        <v>9.58</v>
      </c>
      <c r="AD949" s="467"/>
      <c r="AE949" s="467">
        <v>23.950000000000003</v>
      </c>
      <c r="AF949" s="473">
        <f t="shared" si="249"/>
        <v>423.53</v>
      </c>
      <c r="AG949" s="468">
        <v>390</v>
      </c>
      <c r="AH949" s="467"/>
      <c r="AI949" s="467">
        <v>9.58</v>
      </c>
      <c r="AJ949" s="467"/>
      <c r="AK949" s="467">
        <v>23.950000000000003</v>
      </c>
      <c r="AL949" s="469" t="s">
        <v>2862</v>
      </c>
      <c r="AM949" s="305"/>
      <c r="AS949" s="307">
        <f t="shared" si="241"/>
        <v>89</v>
      </c>
      <c r="AT949" s="307">
        <f t="shared" si="242"/>
        <v>390</v>
      </c>
      <c r="AU949" s="307">
        <f t="shared" si="243"/>
        <v>0</v>
      </c>
    </row>
    <row r="950" spans="1:49" ht="38.25" hidden="1" outlineLevel="1">
      <c r="A950" s="465"/>
      <c r="B950" s="470" t="s">
        <v>391</v>
      </c>
      <c r="C950" s="466"/>
      <c r="D950" s="465" t="s">
        <v>392</v>
      </c>
      <c r="E950" s="465" t="s">
        <v>2389</v>
      </c>
      <c r="F950" s="465" t="s">
        <v>393</v>
      </c>
      <c r="G950" s="465" t="s">
        <v>1314</v>
      </c>
      <c r="H950" s="465"/>
      <c r="I950" s="467">
        <v>147.66</v>
      </c>
      <c r="J950" s="467">
        <v>138</v>
      </c>
      <c r="K950" s="467"/>
      <c r="L950" s="467">
        <v>2.7600000000000002</v>
      </c>
      <c r="M950" s="467">
        <v>6.9</v>
      </c>
      <c r="N950" s="352"/>
      <c r="O950" s="467">
        <f t="shared" si="251"/>
        <v>148</v>
      </c>
      <c r="P950" s="467">
        <v>138</v>
      </c>
      <c r="Q950" s="352"/>
      <c r="R950" s="467">
        <v>3</v>
      </c>
      <c r="S950" s="467">
        <v>7</v>
      </c>
      <c r="T950" s="467"/>
      <c r="U950" s="467"/>
      <c r="V950" s="467"/>
      <c r="W950" s="467"/>
      <c r="X950" s="467"/>
      <c r="Y950" s="467"/>
      <c r="Z950" s="467">
        <v>162.56</v>
      </c>
      <c r="AA950" s="467">
        <v>152.9</v>
      </c>
      <c r="AB950" s="467"/>
      <c r="AC950" s="467">
        <v>2.7600000000000002</v>
      </c>
      <c r="AD950" s="467"/>
      <c r="AE950" s="467">
        <v>6.9</v>
      </c>
      <c r="AF950" s="473">
        <f t="shared" si="249"/>
        <v>162.56</v>
      </c>
      <c r="AG950" s="468">
        <v>152.9</v>
      </c>
      <c r="AH950" s="467"/>
      <c r="AI950" s="467">
        <v>2.7600000000000002</v>
      </c>
      <c r="AJ950" s="467"/>
      <c r="AK950" s="467">
        <v>6.9</v>
      </c>
      <c r="AL950" s="469" t="s">
        <v>2862</v>
      </c>
      <c r="AM950" s="305"/>
      <c r="AS950" s="307">
        <f t="shared" si="241"/>
        <v>-14.900000000000006</v>
      </c>
      <c r="AT950" s="307">
        <f t="shared" si="242"/>
        <v>152.9</v>
      </c>
      <c r="AU950" s="307">
        <f t="shared" si="243"/>
        <v>0</v>
      </c>
    </row>
    <row r="951" spans="1:49" ht="25.5" hidden="1" outlineLevel="1">
      <c r="A951" s="465"/>
      <c r="B951" s="470" t="s">
        <v>394</v>
      </c>
      <c r="C951" s="466"/>
      <c r="D951" s="465" t="s">
        <v>309</v>
      </c>
      <c r="E951" s="465" t="s">
        <v>2339</v>
      </c>
      <c r="F951" s="465" t="s">
        <v>395</v>
      </c>
      <c r="G951" s="465" t="s">
        <v>1314</v>
      </c>
      <c r="H951" s="465"/>
      <c r="I951" s="467">
        <v>227.91</v>
      </c>
      <c r="J951" s="467">
        <v>213</v>
      </c>
      <c r="K951" s="467"/>
      <c r="L951" s="467">
        <v>4.26</v>
      </c>
      <c r="M951" s="467">
        <v>10.65</v>
      </c>
      <c r="N951" s="352"/>
      <c r="O951" s="467">
        <f t="shared" si="251"/>
        <v>228</v>
      </c>
      <c r="P951" s="467">
        <v>213</v>
      </c>
      <c r="Q951" s="352"/>
      <c r="R951" s="467">
        <v>4</v>
      </c>
      <c r="S951" s="467">
        <v>11</v>
      </c>
      <c r="T951" s="467"/>
      <c r="U951" s="467"/>
      <c r="V951" s="467"/>
      <c r="W951" s="467"/>
      <c r="X951" s="467"/>
      <c r="Y951" s="467"/>
      <c r="Z951" s="467">
        <v>323.90999999999997</v>
      </c>
      <c r="AA951" s="467">
        <v>309</v>
      </c>
      <c r="AB951" s="467"/>
      <c r="AC951" s="467">
        <v>4.26</v>
      </c>
      <c r="AD951" s="467"/>
      <c r="AE951" s="467">
        <v>10.65</v>
      </c>
      <c r="AF951" s="473">
        <f t="shared" si="249"/>
        <v>323.90999999999997</v>
      </c>
      <c r="AG951" s="468">
        <v>309</v>
      </c>
      <c r="AH951" s="467"/>
      <c r="AI951" s="467">
        <v>4.26</v>
      </c>
      <c r="AJ951" s="467"/>
      <c r="AK951" s="467">
        <v>10.65</v>
      </c>
      <c r="AL951" s="469" t="s">
        <v>2862</v>
      </c>
      <c r="AM951" s="305"/>
      <c r="AS951" s="307">
        <f t="shared" si="241"/>
        <v>-95.999999999999972</v>
      </c>
      <c r="AT951" s="307">
        <f t="shared" si="242"/>
        <v>309</v>
      </c>
      <c r="AU951" s="307">
        <f t="shared" si="243"/>
        <v>0</v>
      </c>
    </row>
    <row r="952" spans="1:49" ht="38.25" hidden="1" outlineLevel="1">
      <c r="A952" s="465"/>
      <c r="B952" s="470" t="s">
        <v>396</v>
      </c>
      <c r="C952" s="466"/>
      <c r="D952" s="465" t="s">
        <v>397</v>
      </c>
      <c r="E952" s="465" t="s">
        <v>2344</v>
      </c>
      <c r="F952" s="465" t="s">
        <v>395</v>
      </c>
      <c r="G952" s="465" t="s">
        <v>1314</v>
      </c>
      <c r="H952" s="465"/>
      <c r="I952" s="467">
        <v>253.59</v>
      </c>
      <c r="J952" s="467">
        <v>237</v>
      </c>
      <c r="K952" s="467"/>
      <c r="L952" s="467">
        <v>4.74</v>
      </c>
      <c r="M952" s="467">
        <v>11.850000000000001</v>
      </c>
      <c r="N952" s="352"/>
      <c r="O952" s="467">
        <f t="shared" si="251"/>
        <v>254</v>
      </c>
      <c r="P952" s="467">
        <v>237</v>
      </c>
      <c r="Q952" s="352"/>
      <c r="R952" s="467">
        <v>5</v>
      </c>
      <c r="S952" s="467">
        <v>12</v>
      </c>
      <c r="T952" s="467"/>
      <c r="U952" s="467"/>
      <c r="V952" s="467"/>
      <c r="W952" s="467"/>
      <c r="X952" s="467"/>
      <c r="Y952" s="467"/>
      <c r="Z952" s="467">
        <v>151.95000000000002</v>
      </c>
      <c r="AA952" s="467">
        <v>135.36000000000001</v>
      </c>
      <c r="AB952" s="467"/>
      <c r="AC952" s="467">
        <v>4.74</v>
      </c>
      <c r="AD952" s="467"/>
      <c r="AE952" s="467">
        <v>11.850000000000001</v>
      </c>
      <c r="AF952" s="473">
        <f t="shared" si="249"/>
        <v>151.95000000000002</v>
      </c>
      <c r="AG952" s="468">
        <v>135.36000000000001</v>
      </c>
      <c r="AH952" s="467"/>
      <c r="AI952" s="467">
        <v>4.74</v>
      </c>
      <c r="AJ952" s="467"/>
      <c r="AK952" s="467">
        <v>11.850000000000001</v>
      </c>
      <c r="AL952" s="469" t="s">
        <v>2862</v>
      </c>
      <c r="AM952" s="305"/>
      <c r="AS952" s="307">
        <f t="shared" si="241"/>
        <v>101.63999999999999</v>
      </c>
      <c r="AT952" s="307">
        <f t="shared" si="242"/>
        <v>135.36000000000001</v>
      </c>
      <c r="AU952" s="307">
        <f t="shared" si="243"/>
        <v>0</v>
      </c>
    </row>
    <row r="953" spans="1:49" ht="25.5" hidden="1" outlineLevel="1">
      <c r="A953" s="465"/>
      <c r="B953" s="470" t="s">
        <v>398</v>
      </c>
      <c r="C953" s="466"/>
      <c r="D953" s="465" t="s">
        <v>313</v>
      </c>
      <c r="E953" s="465" t="s">
        <v>2426</v>
      </c>
      <c r="F953" s="465" t="s">
        <v>399</v>
      </c>
      <c r="G953" s="465" t="s">
        <v>1314</v>
      </c>
      <c r="H953" s="465" t="s">
        <v>400</v>
      </c>
      <c r="I953" s="467">
        <v>569.24</v>
      </c>
      <c r="J953" s="467">
        <v>532</v>
      </c>
      <c r="K953" s="467"/>
      <c r="L953" s="467">
        <v>10.64</v>
      </c>
      <c r="M953" s="467">
        <v>26.6</v>
      </c>
      <c r="N953" s="352"/>
      <c r="O953" s="467">
        <f t="shared" si="251"/>
        <v>570</v>
      </c>
      <c r="P953" s="467">
        <v>532</v>
      </c>
      <c r="Q953" s="352"/>
      <c r="R953" s="467">
        <v>11</v>
      </c>
      <c r="S953" s="467">
        <v>27</v>
      </c>
      <c r="T953" s="467"/>
      <c r="U953" s="467"/>
      <c r="V953" s="467"/>
      <c r="W953" s="467"/>
      <c r="X953" s="467"/>
      <c r="Y953" s="467"/>
      <c r="Z953" s="467">
        <v>286.42</v>
      </c>
      <c r="AA953" s="467">
        <v>249.18</v>
      </c>
      <c r="AB953" s="467"/>
      <c r="AC953" s="467">
        <v>10.64</v>
      </c>
      <c r="AD953" s="467"/>
      <c r="AE953" s="467">
        <v>26.6</v>
      </c>
      <c r="AF953" s="473">
        <f t="shared" si="249"/>
        <v>286.42</v>
      </c>
      <c r="AG953" s="468">
        <v>249.18</v>
      </c>
      <c r="AH953" s="467"/>
      <c r="AI953" s="467">
        <v>10.64</v>
      </c>
      <c r="AJ953" s="467"/>
      <c r="AK953" s="467">
        <v>26.6</v>
      </c>
      <c r="AL953" s="469" t="s">
        <v>2862</v>
      </c>
      <c r="AM953" s="305"/>
      <c r="AS953" s="307">
        <f t="shared" si="241"/>
        <v>282.82</v>
      </c>
      <c r="AT953" s="307">
        <f t="shared" si="242"/>
        <v>249.18000000000004</v>
      </c>
      <c r="AU953" s="307">
        <f t="shared" si="243"/>
        <v>0</v>
      </c>
      <c r="AW953" s="306">
        <f>J953+L953+M953</f>
        <v>569.24</v>
      </c>
    </row>
    <row r="954" spans="1:49" ht="25.5" hidden="1" outlineLevel="1">
      <c r="A954" s="465"/>
      <c r="B954" s="470" t="s">
        <v>401</v>
      </c>
      <c r="C954" s="466"/>
      <c r="D954" s="465" t="s">
        <v>325</v>
      </c>
      <c r="E954" s="465" t="s">
        <v>2399</v>
      </c>
      <c r="F954" s="465" t="s">
        <v>402</v>
      </c>
      <c r="G954" s="465" t="s">
        <v>1314</v>
      </c>
      <c r="H954" s="465"/>
      <c r="I954" s="467">
        <v>140.17000000000002</v>
      </c>
      <c r="J954" s="467">
        <v>131</v>
      </c>
      <c r="K954" s="467"/>
      <c r="L954" s="467">
        <v>2.62</v>
      </c>
      <c r="M954" s="467">
        <v>6.5500000000000007</v>
      </c>
      <c r="N954" s="352"/>
      <c r="O954" s="467">
        <f t="shared" si="251"/>
        <v>141</v>
      </c>
      <c r="P954" s="467">
        <v>131</v>
      </c>
      <c r="Q954" s="352"/>
      <c r="R954" s="467">
        <v>3</v>
      </c>
      <c r="S954" s="467">
        <v>7</v>
      </c>
      <c r="T954" s="467"/>
      <c r="U954" s="467"/>
      <c r="V954" s="467"/>
      <c r="W954" s="467"/>
      <c r="X954" s="467"/>
      <c r="Y954" s="467"/>
      <c r="Z954" s="467">
        <v>169.17000000000002</v>
      </c>
      <c r="AA954" s="467">
        <v>160</v>
      </c>
      <c r="AB954" s="467"/>
      <c r="AC954" s="467">
        <v>2.62</v>
      </c>
      <c r="AD954" s="467"/>
      <c r="AE954" s="467">
        <v>6.5500000000000007</v>
      </c>
      <c r="AF954" s="473">
        <f t="shared" si="249"/>
        <v>169.17000000000002</v>
      </c>
      <c r="AG954" s="468">
        <v>160</v>
      </c>
      <c r="AH954" s="467"/>
      <c r="AI954" s="467">
        <v>2.62</v>
      </c>
      <c r="AJ954" s="467"/>
      <c r="AK954" s="467">
        <v>6.5500000000000007</v>
      </c>
      <c r="AL954" s="469" t="s">
        <v>2862</v>
      </c>
      <c r="AM954" s="305"/>
      <c r="AS954" s="307">
        <f t="shared" si="241"/>
        <v>-29</v>
      </c>
      <c r="AT954" s="307">
        <f t="shared" si="242"/>
        <v>160</v>
      </c>
      <c r="AU954" s="307">
        <f t="shared" si="243"/>
        <v>0</v>
      </c>
    </row>
    <row r="955" spans="1:49" ht="25.5" hidden="1" outlineLevel="1">
      <c r="A955" s="465"/>
      <c r="B955" s="470" t="s">
        <v>403</v>
      </c>
      <c r="C955" s="466"/>
      <c r="D955" s="465" t="s">
        <v>404</v>
      </c>
      <c r="E955" s="465" t="s">
        <v>2417</v>
      </c>
      <c r="F955" s="465" t="s">
        <v>405</v>
      </c>
      <c r="G955" s="465" t="s">
        <v>1314</v>
      </c>
      <c r="H955" s="465"/>
      <c r="I955" s="467">
        <v>184.04</v>
      </c>
      <c r="J955" s="467">
        <v>172</v>
      </c>
      <c r="K955" s="467"/>
      <c r="L955" s="467">
        <v>3.44</v>
      </c>
      <c r="M955" s="467">
        <v>8.6</v>
      </c>
      <c r="N955" s="352"/>
      <c r="O955" s="467">
        <f t="shared" si="251"/>
        <v>184</v>
      </c>
      <c r="P955" s="467">
        <v>172</v>
      </c>
      <c r="Q955" s="352"/>
      <c r="R955" s="467">
        <v>3</v>
      </c>
      <c r="S955" s="467">
        <v>9</v>
      </c>
      <c r="T955" s="467"/>
      <c r="U955" s="467"/>
      <c r="V955" s="467"/>
      <c r="W955" s="467"/>
      <c r="X955" s="467"/>
      <c r="Y955" s="467"/>
      <c r="Z955" s="467">
        <v>171.65600000000001</v>
      </c>
      <c r="AA955" s="467">
        <v>159.61600000000001</v>
      </c>
      <c r="AB955" s="467"/>
      <c r="AC955" s="467">
        <v>3.44</v>
      </c>
      <c r="AD955" s="467"/>
      <c r="AE955" s="467">
        <v>8.6</v>
      </c>
      <c r="AF955" s="473">
        <f t="shared" si="249"/>
        <v>171.65600000000001</v>
      </c>
      <c r="AG955" s="468">
        <v>159.61600000000001</v>
      </c>
      <c r="AH955" s="467"/>
      <c r="AI955" s="467">
        <v>3.44</v>
      </c>
      <c r="AJ955" s="467"/>
      <c r="AK955" s="467">
        <v>8.6</v>
      </c>
      <c r="AL955" s="469" t="s">
        <v>2862</v>
      </c>
      <c r="AM955" s="305"/>
      <c r="AS955" s="307">
        <f t="shared" si="241"/>
        <v>12.383999999999986</v>
      </c>
      <c r="AT955" s="307">
        <f t="shared" si="242"/>
        <v>159.61600000000001</v>
      </c>
      <c r="AU955" s="307">
        <f t="shared" si="243"/>
        <v>0</v>
      </c>
    </row>
    <row r="956" spans="1:49" ht="25.5" hidden="1" outlineLevel="1">
      <c r="A956" s="465"/>
      <c r="B956" s="470" t="s">
        <v>406</v>
      </c>
      <c r="C956" s="466"/>
      <c r="D956" s="465" t="s">
        <v>2393</v>
      </c>
      <c r="E956" s="465" t="s">
        <v>2394</v>
      </c>
      <c r="F956" s="465" t="s">
        <v>402</v>
      </c>
      <c r="G956" s="465" t="s">
        <v>1314</v>
      </c>
      <c r="H956" s="465" t="s">
        <v>407</v>
      </c>
      <c r="I956" s="467">
        <v>181.9</v>
      </c>
      <c r="J956" s="467">
        <v>170</v>
      </c>
      <c r="K956" s="467"/>
      <c r="L956" s="467">
        <v>3.4</v>
      </c>
      <c r="M956" s="467">
        <v>8.5</v>
      </c>
      <c r="N956" s="352"/>
      <c r="O956" s="467">
        <f t="shared" si="251"/>
        <v>182</v>
      </c>
      <c r="P956" s="467">
        <v>170</v>
      </c>
      <c r="Q956" s="352"/>
      <c r="R956" s="467">
        <v>3</v>
      </c>
      <c r="S956" s="467">
        <v>9</v>
      </c>
      <c r="T956" s="467"/>
      <c r="U956" s="467"/>
      <c r="V956" s="467"/>
      <c r="W956" s="467"/>
      <c r="X956" s="467"/>
      <c r="Y956" s="467"/>
      <c r="Z956" s="467">
        <v>181.9</v>
      </c>
      <c r="AA956" s="467">
        <v>170</v>
      </c>
      <c r="AB956" s="467"/>
      <c r="AC956" s="467">
        <v>3.4</v>
      </c>
      <c r="AD956" s="467"/>
      <c r="AE956" s="467">
        <v>8.5</v>
      </c>
      <c r="AF956" s="467">
        <v>181.9</v>
      </c>
      <c r="AG956" s="468">
        <v>170</v>
      </c>
      <c r="AH956" s="467"/>
      <c r="AI956" s="467">
        <v>3.4</v>
      </c>
      <c r="AJ956" s="467"/>
      <c r="AK956" s="467">
        <v>8.5</v>
      </c>
      <c r="AL956" s="469" t="s">
        <v>2862</v>
      </c>
      <c r="AM956" s="305"/>
      <c r="AS956" s="307">
        <f t="shared" si="241"/>
        <v>0</v>
      </c>
      <c r="AT956" s="307">
        <f t="shared" si="242"/>
        <v>170</v>
      </c>
      <c r="AU956" s="307">
        <f t="shared" si="243"/>
        <v>0</v>
      </c>
    </row>
    <row r="957" spans="1:49" ht="25.5" hidden="1" outlineLevel="1">
      <c r="A957" s="465"/>
      <c r="B957" s="470" t="s">
        <v>408</v>
      </c>
      <c r="C957" s="466"/>
      <c r="D957" s="465" t="s">
        <v>2393</v>
      </c>
      <c r="E957" s="465" t="s">
        <v>2394</v>
      </c>
      <c r="F957" s="465" t="s">
        <v>395</v>
      </c>
      <c r="G957" s="465" t="s">
        <v>1314</v>
      </c>
      <c r="H957" s="465" t="s">
        <v>409</v>
      </c>
      <c r="I957" s="467">
        <v>344.54</v>
      </c>
      <c r="J957" s="467">
        <v>322</v>
      </c>
      <c r="K957" s="467"/>
      <c r="L957" s="467">
        <v>6.44</v>
      </c>
      <c r="M957" s="467">
        <v>16.100000000000001</v>
      </c>
      <c r="N957" s="352"/>
      <c r="O957" s="467">
        <f t="shared" si="251"/>
        <v>344</v>
      </c>
      <c r="P957" s="467">
        <v>322</v>
      </c>
      <c r="Q957" s="352"/>
      <c r="R957" s="467">
        <v>6</v>
      </c>
      <c r="S957" s="467">
        <v>16</v>
      </c>
      <c r="T957" s="467"/>
      <c r="U957" s="467"/>
      <c r="V957" s="467"/>
      <c r="W957" s="467"/>
      <c r="X957" s="467"/>
      <c r="Y957" s="467"/>
      <c r="Z957" s="467">
        <v>339.54</v>
      </c>
      <c r="AA957" s="467">
        <v>317</v>
      </c>
      <c r="AB957" s="467"/>
      <c r="AC957" s="467">
        <v>6.44</v>
      </c>
      <c r="AD957" s="467"/>
      <c r="AE957" s="467">
        <v>16.100000000000001</v>
      </c>
      <c r="AF957" s="473">
        <f>SUM(AG957:AK957)</f>
        <v>339.54</v>
      </c>
      <c r="AG957" s="468">
        <v>317</v>
      </c>
      <c r="AH957" s="467"/>
      <c r="AI957" s="467">
        <v>6.44</v>
      </c>
      <c r="AJ957" s="467"/>
      <c r="AK957" s="467">
        <v>16.100000000000001</v>
      </c>
      <c r="AL957" s="469" t="s">
        <v>2862</v>
      </c>
      <c r="AM957" s="305"/>
      <c r="AS957" s="307">
        <f t="shared" si="241"/>
        <v>5</v>
      </c>
      <c r="AT957" s="307">
        <f t="shared" si="242"/>
        <v>317</v>
      </c>
      <c r="AU957" s="307">
        <f t="shared" si="243"/>
        <v>0</v>
      </c>
    </row>
    <row r="958" spans="1:49" ht="102" hidden="1" outlineLevel="1">
      <c r="A958" s="465"/>
      <c r="B958" s="470" t="s">
        <v>410</v>
      </c>
      <c r="C958" s="466"/>
      <c r="D958" s="465" t="s">
        <v>2332</v>
      </c>
      <c r="E958" s="465" t="s">
        <v>2039</v>
      </c>
      <c r="F958" s="465" t="s">
        <v>411</v>
      </c>
      <c r="G958" s="465">
        <v>2018</v>
      </c>
      <c r="H958" s="465"/>
      <c r="I958" s="467">
        <v>802.5</v>
      </c>
      <c r="J958" s="467">
        <v>750</v>
      </c>
      <c r="K958" s="467"/>
      <c r="L958" s="467">
        <v>15</v>
      </c>
      <c r="M958" s="467">
        <v>37.5</v>
      </c>
      <c r="N958" s="352"/>
      <c r="O958" s="467">
        <f t="shared" si="251"/>
        <v>803</v>
      </c>
      <c r="P958" s="467">
        <v>750</v>
      </c>
      <c r="Q958" s="352"/>
      <c r="R958" s="467">
        <v>15</v>
      </c>
      <c r="S958" s="467">
        <v>38</v>
      </c>
      <c r="T958" s="467"/>
      <c r="U958" s="467"/>
      <c r="V958" s="467"/>
      <c r="W958" s="467"/>
      <c r="X958" s="467"/>
      <c r="Y958" s="467"/>
      <c r="Z958" s="467">
        <v>775.75</v>
      </c>
      <c r="AA958" s="467">
        <v>725</v>
      </c>
      <c r="AB958" s="467"/>
      <c r="AC958" s="467">
        <v>14.5</v>
      </c>
      <c r="AD958" s="467"/>
      <c r="AE958" s="467">
        <v>36.25</v>
      </c>
      <c r="AF958" s="467">
        <v>775.75</v>
      </c>
      <c r="AG958" s="468">
        <v>725</v>
      </c>
      <c r="AH958" s="467"/>
      <c r="AI958" s="467">
        <v>14.5</v>
      </c>
      <c r="AJ958" s="467"/>
      <c r="AK958" s="467">
        <v>36.25</v>
      </c>
      <c r="AL958" s="469"/>
      <c r="AM958" s="305"/>
      <c r="AS958" s="307">
        <f t="shared" si="241"/>
        <v>26.75</v>
      </c>
      <c r="AT958" s="307">
        <f t="shared" si="242"/>
        <v>725</v>
      </c>
      <c r="AU958" s="307">
        <f t="shared" si="243"/>
        <v>0</v>
      </c>
    </row>
    <row r="959" spans="1:49" ht="25.5" hidden="1" outlineLevel="1">
      <c r="A959" s="465"/>
      <c r="B959" s="470" t="s">
        <v>412</v>
      </c>
      <c r="C959" s="466"/>
      <c r="D959" s="465" t="s">
        <v>2332</v>
      </c>
      <c r="E959" s="465" t="s">
        <v>413</v>
      </c>
      <c r="F959" s="465" t="s">
        <v>414</v>
      </c>
      <c r="G959" s="465">
        <v>2018</v>
      </c>
      <c r="H959" s="465"/>
      <c r="I959" s="467">
        <v>802.5</v>
      </c>
      <c r="J959" s="467">
        <v>750</v>
      </c>
      <c r="K959" s="467"/>
      <c r="L959" s="467">
        <v>15</v>
      </c>
      <c r="M959" s="467">
        <v>37.5</v>
      </c>
      <c r="N959" s="352"/>
      <c r="O959" s="467">
        <f t="shared" si="251"/>
        <v>803</v>
      </c>
      <c r="P959" s="467">
        <v>750</v>
      </c>
      <c r="Q959" s="352"/>
      <c r="R959" s="467">
        <v>15</v>
      </c>
      <c r="S959" s="467">
        <v>38</v>
      </c>
      <c r="T959" s="467"/>
      <c r="U959" s="467"/>
      <c r="V959" s="467"/>
      <c r="W959" s="467"/>
      <c r="X959" s="467"/>
      <c r="Y959" s="467"/>
      <c r="Z959" s="467">
        <v>775.75</v>
      </c>
      <c r="AA959" s="467">
        <v>725</v>
      </c>
      <c r="AB959" s="467"/>
      <c r="AC959" s="467">
        <v>14.5</v>
      </c>
      <c r="AD959" s="467"/>
      <c r="AE959" s="467">
        <v>36.25</v>
      </c>
      <c r="AF959" s="467">
        <v>775.75</v>
      </c>
      <c r="AG959" s="468">
        <v>725</v>
      </c>
      <c r="AH959" s="467"/>
      <c r="AI959" s="467">
        <v>14.5</v>
      </c>
      <c r="AJ959" s="467"/>
      <c r="AK959" s="467">
        <v>36.25</v>
      </c>
      <c r="AL959" s="469"/>
      <c r="AM959" s="305"/>
      <c r="AS959" s="307">
        <f t="shared" si="241"/>
        <v>26.75</v>
      </c>
      <c r="AT959" s="307">
        <f t="shared" si="242"/>
        <v>725</v>
      </c>
      <c r="AU959" s="307">
        <f t="shared" si="243"/>
        <v>0</v>
      </c>
    </row>
    <row r="960" spans="1:49" ht="102" hidden="1" outlineLevel="1">
      <c r="A960" s="465"/>
      <c r="B960" s="470" t="s">
        <v>415</v>
      </c>
      <c r="C960" s="466"/>
      <c r="D960" s="465" t="s">
        <v>2332</v>
      </c>
      <c r="E960" s="465" t="s">
        <v>416</v>
      </c>
      <c r="F960" s="465" t="s">
        <v>411</v>
      </c>
      <c r="G960" s="465">
        <v>2018</v>
      </c>
      <c r="H960" s="465"/>
      <c r="I960" s="467">
        <v>802.5</v>
      </c>
      <c r="J960" s="467">
        <v>750</v>
      </c>
      <c r="K960" s="467"/>
      <c r="L960" s="467">
        <v>15</v>
      </c>
      <c r="M960" s="467">
        <v>37.5</v>
      </c>
      <c r="N960" s="352"/>
      <c r="O960" s="467">
        <f t="shared" si="251"/>
        <v>803</v>
      </c>
      <c r="P960" s="467">
        <v>750</v>
      </c>
      <c r="Q960" s="352"/>
      <c r="R960" s="467">
        <v>15</v>
      </c>
      <c r="S960" s="467">
        <v>38</v>
      </c>
      <c r="T960" s="467"/>
      <c r="U960" s="467"/>
      <c r="V960" s="467"/>
      <c r="W960" s="467"/>
      <c r="X960" s="467"/>
      <c r="Y960" s="467"/>
      <c r="Z960" s="467">
        <v>775.75</v>
      </c>
      <c r="AA960" s="467">
        <v>725</v>
      </c>
      <c r="AB960" s="467"/>
      <c r="AC960" s="467">
        <v>14.5</v>
      </c>
      <c r="AD960" s="467"/>
      <c r="AE960" s="467">
        <v>36.25</v>
      </c>
      <c r="AF960" s="467">
        <v>775.75</v>
      </c>
      <c r="AG960" s="468">
        <v>725</v>
      </c>
      <c r="AH960" s="467"/>
      <c r="AI960" s="467">
        <v>14.5</v>
      </c>
      <c r="AJ960" s="467"/>
      <c r="AK960" s="467">
        <v>36.25</v>
      </c>
      <c r="AL960" s="469"/>
      <c r="AM960" s="305"/>
      <c r="AS960" s="307">
        <f t="shared" si="241"/>
        <v>26.75</v>
      </c>
      <c r="AT960" s="307">
        <f t="shared" si="242"/>
        <v>725</v>
      </c>
      <c r="AU960" s="307">
        <f t="shared" si="243"/>
        <v>0</v>
      </c>
    </row>
    <row r="961" spans="1:47" ht="38.25" hidden="1" outlineLevel="1">
      <c r="A961" s="465"/>
      <c r="B961" s="470" t="s">
        <v>417</v>
      </c>
      <c r="C961" s="466"/>
      <c r="D961" s="465" t="s">
        <v>2332</v>
      </c>
      <c r="E961" s="465" t="s">
        <v>2034</v>
      </c>
      <c r="F961" s="465" t="s">
        <v>418</v>
      </c>
      <c r="G961" s="465">
        <v>2018</v>
      </c>
      <c r="H961" s="465"/>
      <c r="I961" s="467">
        <v>802.5</v>
      </c>
      <c r="J961" s="467">
        <v>750</v>
      </c>
      <c r="K961" s="467"/>
      <c r="L961" s="467">
        <v>15</v>
      </c>
      <c r="M961" s="467">
        <v>37.5</v>
      </c>
      <c r="N961" s="352"/>
      <c r="O961" s="467">
        <f t="shared" si="251"/>
        <v>803</v>
      </c>
      <c r="P961" s="467">
        <v>750</v>
      </c>
      <c r="Q961" s="352"/>
      <c r="R961" s="467">
        <v>15</v>
      </c>
      <c r="S961" s="467">
        <v>38</v>
      </c>
      <c r="T961" s="467"/>
      <c r="U961" s="467"/>
      <c r="V961" s="467"/>
      <c r="W961" s="467"/>
      <c r="X961" s="467"/>
      <c r="Y961" s="467"/>
      <c r="Z961" s="467">
        <v>775.75</v>
      </c>
      <c r="AA961" s="467">
        <v>725</v>
      </c>
      <c r="AB961" s="467"/>
      <c r="AC961" s="467">
        <v>14.5</v>
      </c>
      <c r="AD961" s="467"/>
      <c r="AE961" s="467">
        <v>36.25</v>
      </c>
      <c r="AF961" s="467">
        <v>775.75</v>
      </c>
      <c r="AG961" s="468">
        <v>725</v>
      </c>
      <c r="AH961" s="467"/>
      <c r="AI961" s="467">
        <v>14.5</v>
      </c>
      <c r="AJ961" s="467"/>
      <c r="AK961" s="467">
        <v>36.25</v>
      </c>
      <c r="AL961" s="469"/>
      <c r="AM961" s="305"/>
      <c r="AS961" s="307">
        <f t="shared" si="241"/>
        <v>26.75</v>
      </c>
      <c r="AT961" s="307">
        <f t="shared" si="242"/>
        <v>725</v>
      </c>
      <c r="AU961" s="307">
        <f t="shared" si="243"/>
        <v>0</v>
      </c>
    </row>
    <row r="962" spans="1:47" ht="51" hidden="1" outlineLevel="1">
      <c r="A962" s="465"/>
      <c r="B962" s="470" t="s">
        <v>419</v>
      </c>
      <c r="C962" s="466"/>
      <c r="D962" s="465" t="s">
        <v>2332</v>
      </c>
      <c r="E962" s="465" t="s">
        <v>2033</v>
      </c>
      <c r="F962" s="465" t="s">
        <v>420</v>
      </c>
      <c r="G962" s="465">
        <v>2018</v>
      </c>
      <c r="H962" s="465"/>
      <c r="I962" s="467">
        <v>802.5</v>
      </c>
      <c r="J962" s="467">
        <v>750</v>
      </c>
      <c r="K962" s="467"/>
      <c r="L962" s="467">
        <v>15</v>
      </c>
      <c r="M962" s="467">
        <v>37.5</v>
      </c>
      <c r="N962" s="352"/>
      <c r="O962" s="467">
        <f t="shared" si="251"/>
        <v>803</v>
      </c>
      <c r="P962" s="467">
        <v>750</v>
      </c>
      <c r="Q962" s="352"/>
      <c r="R962" s="467">
        <v>15</v>
      </c>
      <c r="S962" s="467">
        <v>38</v>
      </c>
      <c r="T962" s="467"/>
      <c r="U962" s="467"/>
      <c r="V962" s="467"/>
      <c r="W962" s="467"/>
      <c r="X962" s="467"/>
      <c r="Y962" s="467"/>
      <c r="Z962" s="467">
        <v>775.75</v>
      </c>
      <c r="AA962" s="467">
        <v>725</v>
      </c>
      <c r="AB962" s="467"/>
      <c r="AC962" s="467">
        <v>14.5</v>
      </c>
      <c r="AD962" s="467"/>
      <c r="AE962" s="467">
        <v>36.25</v>
      </c>
      <c r="AF962" s="467">
        <v>775.75</v>
      </c>
      <c r="AG962" s="468">
        <v>725</v>
      </c>
      <c r="AH962" s="467"/>
      <c r="AI962" s="467">
        <v>14.5</v>
      </c>
      <c r="AJ962" s="467"/>
      <c r="AK962" s="467">
        <v>36.25</v>
      </c>
      <c r="AL962" s="469"/>
      <c r="AM962" s="305"/>
      <c r="AS962" s="307">
        <f t="shared" si="241"/>
        <v>26.75</v>
      </c>
      <c r="AT962" s="307">
        <f t="shared" si="242"/>
        <v>725</v>
      </c>
      <c r="AU962" s="307">
        <f t="shared" si="243"/>
        <v>0</v>
      </c>
    </row>
    <row r="963" spans="1:47" ht="102" hidden="1" outlineLevel="1">
      <c r="A963" s="465"/>
      <c r="B963" s="470" t="s">
        <v>421</v>
      </c>
      <c r="C963" s="466"/>
      <c r="D963" s="465" t="s">
        <v>2332</v>
      </c>
      <c r="E963" s="465" t="s">
        <v>422</v>
      </c>
      <c r="F963" s="465" t="s">
        <v>411</v>
      </c>
      <c r="G963" s="465">
        <v>2018</v>
      </c>
      <c r="H963" s="465"/>
      <c r="I963" s="467">
        <v>802.5</v>
      </c>
      <c r="J963" s="467">
        <v>750</v>
      </c>
      <c r="K963" s="467"/>
      <c r="L963" s="467">
        <v>15</v>
      </c>
      <c r="M963" s="467">
        <v>37.5</v>
      </c>
      <c r="N963" s="352"/>
      <c r="O963" s="467">
        <f t="shared" si="251"/>
        <v>803</v>
      </c>
      <c r="P963" s="467">
        <v>750</v>
      </c>
      <c r="Q963" s="352"/>
      <c r="R963" s="467">
        <v>15</v>
      </c>
      <c r="S963" s="467">
        <v>38</v>
      </c>
      <c r="T963" s="467"/>
      <c r="U963" s="467"/>
      <c r="V963" s="467"/>
      <c r="W963" s="467"/>
      <c r="X963" s="467"/>
      <c r="Y963" s="467"/>
      <c r="Z963" s="467">
        <v>775.75</v>
      </c>
      <c r="AA963" s="467">
        <v>725</v>
      </c>
      <c r="AB963" s="467"/>
      <c r="AC963" s="467">
        <v>14.5</v>
      </c>
      <c r="AD963" s="467"/>
      <c r="AE963" s="467">
        <v>36.25</v>
      </c>
      <c r="AF963" s="467">
        <v>775.75</v>
      </c>
      <c r="AG963" s="468">
        <v>725</v>
      </c>
      <c r="AH963" s="467"/>
      <c r="AI963" s="467">
        <v>14.5</v>
      </c>
      <c r="AJ963" s="467"/>
      <c r="AK963" s="467">
        <v>36.25</v>
      </c>
      <c r="AL963" s="469"/>
      <c r="AM963" s="305"/>
      <c r="AS963" s="307">
        <f t="shared" si="241"/>
        <v>26.75</v>
      </c>
      <c r="AT963" s="307">
        <f t="shared" si="242"/>
        <v>725</v>
      </c>
      <c r="AU963" s="307">
        <f t="shared" si="243"/>
        <v>0</v>
      </c>
    </row>
    <row r="964" spans="1:47" ht="51" hidden="1" outlineLevel="1">
      <c r="A964" s="465"/>
      <c r="B964" s="470" t="s">
        <v>423</v>
      </c>
      <c r="C964" s="466"/>
      <c r="D964" s="465" t="s">
        <v>2332</v>
      </c>
      <c r="E964" s="465" t="s">
        <v>2035</v>
      </c>
      <c r="F964" s="465" t="s">
        <v>424</v>
      </c>
      <c r="G964" s="465">
        <v>2018</v>
      </c>
      <c r="H964" s="465"/>
      <c r="I964" s="467">
        <v>802.5</v>
      </c>
      <c r="J964" s="467">
        <v>750</v>
      </c>
      <c r="K964" s="467"/>
      <c r="L964" s="467">
        <v>15</v>
      </c>
      <c r="M964" s="467">
        <v>37.5</v>
      </c>
      <c r="N964" s="352"/>
      <c r="O964" s="467">
        <f t="shared" si="251"/>
        <v>803</v>
      </c>
      <c r="P964" s="467">
        <v>750</v>
      </c>
      <c r="Q964" s="352"/>
      <c r="R964" s="467">
        <v>15</v>
      </c>
      <c r="S964" s="467">
        <v>38</v>
      </c>
      <c r="T964" s="467"/>
      <c r="U964" s="467"/>
      <c r="V964" s="467"/>
      <c r="W964" s="467"/>
      <c r="X964" s="467"/>
      <c r="Y964" s="467"/>
      <c r="Z964" s="467">
        <v>775.75</v>
      </c>
      <c r="AA964" s="467">
        <v>725</v>
      </c>
      <c r="AB964" s="467"/>
      <c r="AC964" s="467">
        <v>14.5</v>
      </c>
      <c r="AD964" s="467"/>
      <c r="AE964" s="467">
        <v>36.25</v>
      </c>
      <c r="AF964" s="467">
        <v>775.75</v>
      </c>
      <c r="AG964" s="468">
        <v>725</v>
      </c>
      <c r="AH964" s="467"/>
      <c r="AI964" s="467">
        <v>14.5</v>
      </c>
      <c r="AJ964" s="467"/>
      <c r="AK964" s="467">
        <v>36.25</v>
      </c>
      <c r="AL964" s="469"/>
      <c r="AM964" s="305"/>
      <c r="AS964" s="307">
        <f t="shared" si="241"/>
        <v>26.75</v>
      </c>
      <c r="AT964" s="307">
        <f t="shared" si="242"/>
        <v>725</v>
      </c>
      <c r="AU964" s="307">
        <f t="shared" si="243"/>
        <v>0</v>
      </c>
    </row>
    <row r="965" spans="1:47" ht="51" hidden="1" outlineLevel="1">
      <c r="A965" s="465"/>
      <c r="B965" s="470" t="s">
        <v>425</v>
      </c>
      <c r="C965" s="466"/>
      <c r="D965" s="465" t="s">
        <v>2332</v>
      </c>
      <c r="E965" s="465" t="s">
        <v>426</v>
      </c>
      <c r="F965" s="465" t="s">
        <v>424</v>
      </c>
      <c r="G965" s="465">
        <v>2018</v>
      </c>
      <c r="H965" s="465"/>
      <c r="I965" s="467">
        <v>802.5</v>
      </c>
      <c r="J965" s="467">
        <v>750</v>
      </c>
      <c r="K965" s="467"/>
      <c r="L965" s="467">
        <v>15</v>
      </c>
      <c r="M965" s="467">
        <v>37.5</v>
      </c>
      <c r="N965" s="352"/>
      <c r="O965" s="467">
        <f t="shared" si="251"/>
        <v>803</v>
      </c>
      <c r="P965" s="467">
        <v>750</v>
      </c>
      <c r="Q965" s="352"/>
      <c r="R965" s="467">
        <v>15</v>
      </c>
      <c r="S965" s="467">
        <v>38</v>
      </c>
      <c r="T965" s="467"/>
      <c r="U965" s="467"/>
      <c r="V965" s="467"/>
      <c r="W965" s="467"/>
      <c r="X965" s="467"/>
      <c r="Y965" s="467"/>
      <c r="Z965" s="467">
        <v>775.75</v>
      </c>
      <c r="AA965" s="467">
        <v>725</v>
      </c>
      <c r="AB965" s="467"/>
      <c r="AC965" s="467">
        <v>14.5</v>
      </c>
      <c r="AD965" s="467"/>
      <c r="AE965" s="467">
        <v>36.25</v>
      </c>
      <c r="AF965" s="467">
        <v>775.75</v>
      </c>
      <c r="AG965" s="468">
        <v>725</v>
      </c>
      <c r="AH965" s="467"/>
      <c r="AI965" s="467">
        <v>14.5</v>
      </c>
      <c r="AJ965" s="467"/>
      <c r="AK965" s="467">
        <v>36.25</v>
      </c>
      <c r="AL965" s="469"/>
      <c r="AM965" s="305"/>
      <c r="AS965" s="307">
        <f t="shared" si="241"/>
        <v>26.75</v>
      </c>
      <c r="AT965" s="307">
        <f t="shared" si="242"/>
        <v>725</v>
      </c>
      <c r="AU965" s="307">
        <f t="shared" si="243"/>
        <v>0</v>
      </c>
    </row>
    <row r="966" spans="1:47" ht="102" hidden="1" outlineLevel="1">
      <c r="A966" s="465"/>
      <c r="B966" s="470" t="s">
        <v>427</v>
      </c>
      <c r="C966" s="466"/>
      <c r="D966" s="465" t="s">
        <v>2332</v>
      </c>
      <c r="E966" s="465" t="s">
        <v>428</v>
      </c>
      <c r="F966" s="465" t="s">
        <v>411</v>
      </c>
      <c r="G966" s="465">
        <v>2018</v>
      </c>
      <c r="H966" s="465"/>
      <c r="I966" s="467">
        <v>802.5</v>
      </c>
      <c r="J966" s="467">
        <v>750</v>
      </c>
      <c r="K966" s="467"/>
      <c r="L966" s="467">
        <v>15</v>
      </c>
      <c r="M966" s="467">
        <v>37.5</v>
      </c>
      <c r="N966" s="352"/>
      <c r="O966" s="467">
        <f t="shared" si="251"/>
        <v>803</v>
      </c>
      <c r="P966" s="467">
        <v>750</v>
      </c>
      <c r="Q966" s="352"/>
      <c r="R966" s="467">
        <v>15</v>
      </c>
      <c r="S966" s="467">
        <v>38</v>
      </c>
      <c r="T966" s="467"/>
      <c r="U966" s="467"/>
      <c r="V966" s="467"/>
      <c r="W966" s="467"/>
      <c r="X966" s="467"/>
      <c r="Y966" s="467"/>
      <c r="Z966" s="467">
        <v>775.75</v>
      </c>
      <c r="AA966" s="467">
        <v>725</v>
      </c>
      <c r="AB966" s="467"/>
      <c r="AC966" s="467">
        <v>14.5</v>
      </c>
      <c r="AD966" s="467"/>
      <c r="AE966" s="467">
        <v>36.25</v>
      </c>
      <c r="AF966" s="467">
        <v>775.75</v>
      </c>
      <c r="AG966" s="468">
        <v>725</v>
      </c>
      <c r="AH966" s="467"/>
      <c r="AI966" s="467">
        <v>14.5</v>
      </c>
      <c r="AJ966" s="467"/>
      <c r="AK966" s="467">
        <v>36.25</v>
      </c>
      <c r="AL966" s="469"/>
      <c r="AM966" s="305"/>
      <c r="AS966" s="307">
        <f t="shared" si="241"/>
        <v>26.75</v>
      </c>
      <c r="AT966" s="307">
        <f t="shared" si="242"/>
        <v>725</v>
      </c>
      <c r="AU966" s="307">
        <f t="shared" si="243"/>
        <v>0</v>
      </c>
    </row>
    <row r="967" spans="1:47" ht="102" hidden="1" outlineLevel="1">
      <c r="A967" s="465"/>
      <c r="B967" s="470" t="s">
        <v>429</v>
      </c>
      <c r="C967" s="466"/>
      <c r="D967" s="465" t="s">
        <v>2332</v>
      </c>
      <c r="E967" s="465" t="s">
        <v>430</v>
      </c>
      <c r="F967" s="465" t="s">
        <v>411</v>
      </c>
      <c r="G967" s="465">
        <v>2018</v>
      </c>
      <c r="H967" s="465"/>
      <c r="I967" s="467">
        <v>802.5</v>
      </c>
      <c r="J967" s="467">
        <v>750</v>
      </c>
      <c r="K967" s="467"/>
      <c r="L967" s="467">
        <v>15</v>
      </c>
      <c r="M967" s="467">
        <v>37.5</v>
      </c>
      <c r="N967" s="352"/>
      <c r="O967" s="467">
        <f t="shared" si="251"/>
        <v>803</v>
      </c>
      <c r="P967" s="467">
        <v>750</v>
      </c>
      <c r="Q967" s="352"/>
      <c r="R967" s="467">
        <v>15</v>
      </c>
      <c r="S967" s="467">
        <v>38</v>
      </c>
      <c r="T967" s="467"/>
      <c r="U967" s="467"/>
      <c r="V967" s="467"/>
      <c r="W967" s="467"/>
      <c r="X967" s="467"/>
      <c r="Y967" s="467"/>
      <c r="Z967" s="467">
        <v>775.75</v>
      </c>
      <c r="AA967" s="467">
        <v>725</v>
      </c>
      <c r="AB967" s="467"/>
      <c r="AC967" s="467">
        <v>14.5</v>
      </c>
      <c r="AD967" s="467"/>
      <c r="AE967" s="467">
        <v>36.25</v>
      </c>
      <c r="AF967" s="467">
        <v>775.75</v>
      </c>
      <c r="AG967" s="468">
        <v>725</v>
      </c>
      <c r="AH967" s="467"/>
      <c r="AI967" s="467">
        <v>14.5</v>
      </c>
      <c r="AJ967" s="467"/>
      <c r="AK967" s="467">
        <v>36.25</v>
      </c>
      <c r="AL967" s="469"/>
      <c r="AM967" s="305"/>
      <c r="AS967" s="307">
        <f t="shared" si="241"/>
        <v>26.75</v>
      </c>
      <c r="AT967" s="307">
        <f t="shared" si="242"/>
        <v>725</v>
      </c>
      <c r="AU967" s="307">
        <f t="shared" si="243"/>
        <v>0</v>
      </c>
    </row>
    <row r="968" spans="1:47" ht="153" hidden="1" outlineLevel="1">
      <c r="A968" s="465"/>
      <c r="B968" s="470" t="s">
        <v>431</v>
      </c>
      <c r="C968" s="466"/>
      <c r="D968" s="465" t="s">
        <v>2332</v>
      </c>
      <c r="E968" s="465" t="s">
        <v>2333</v>
      </c>
      <c r="F968" s="465" t="s">
        <v>432</v>
      </c>
      <c r="G968" s="465">
        <v>2018</v>
      </c>
      <c r="H968" s="465"/>
      <c r="I968" s="467">
        <v>726.53000000000009</v>
      </c>
      <c r="J968" s="467">
        <v>679</v>
      </c>
      <c r="K968" s="467"/>
      <c r="L968" s="467">
        <v>13.58</v>
      </c>
      <c r="M968" s="467">
        <v>33.950000000000003</v>
      </c>
      <c r="N968" s="352"/>
      <c r="O968" s="467">
        <f t="shared" si="251"/>
        <v>727</v>
      </c>
      <c r="P968" s="467">
        <v>679</v>
      </c>
      <c r="Q968" s="352"/>
      <c r="R968" s="467">
        <v>14</v>
      </c>
      <c r="S968" s="467">
        <v>34</v>
      </c>
      <c r="T968" s="467"/>
      <c r="U968" s="467"/>
      <c r="V968" s="467"/>
      <c r="W968" s="467"/>
      <c r="X968" s="467"/>
      <c r="Y968" s="467"/>
      <c r="Z968" s="467">
        <v>700.85</v>
      </c>
      <c r="AA968" s="467">
        <v>655</v>
      </c>
      <c r="AB968" s="467"/>
      <c r="AC968" s="467">
        <v>13.1</v>
      </c>
      <c r="AD968" s="467"/>
      <c r="AE968" s="467">
        <v>32.75</v>
      </c>
      <c r="AF968" s="467">
        <v>700.85</v>
      </c>
      <c r="AG968" s="468">
        <v>655</v>
      </c>
      <c r="AH968" s="467"/>
      <c r="AI968" s="467">
        <v>13.1</v>
      </c>
      <c r="AJ968" s="467"/>
      <c r="AK968" s="467">
        <v>32.75</v>
      </c>
      <c r="AL968" s="469"/>
      <c r="AM968" s="305"/>
      <c r="AS968" s="307">
        <f t="shared" si="241"/>
        <v>25.680000000000064</v>
      </c>
      <c r="AT968" s="307">
        <f t="shared" si="242"/>
        <v>655</v>
      </c>
      <c r="AU968" s="307">
        <f t="shared" si="243"/>
        <v>0</v>
      </c>
    </row>
    <row r="969" spans="1:47" ht="153" hidden="1" outlineLevel="1">
      <c r="A969" s="465"/>
      <c r="B969" s="470" t="s">
        <v>433</v>
      </c>
      <c r="C969" s="466"/>
      <c r="D969" s="465" t="s">
        <v>397</v>
      </c>
      <c r="E969" s="465" t="s">
        <v>2344</v>
      </c>
      <c r="F969" s="465" t="s">
        <v>434</v>
      </c>
      <c r="G969" s="465" t="s">
        <v>2625</v>
      </c>
      <c r="H969" s="465"/>
      <c r="I969" s="467">
        <v>352.03</v>
      </c>
      <c r="J969" s="467">
        <v>329</v>
      </c>
      <c r="K969" s="467"/>
      <c r="L969" s="467">
        <v>6.58</v>
      </c>
      <c r="M969" s="467">
        <v>16.45</v>
      </c>
      <c r="N969" s="352"/>
      <c r="O969" s="467">
        <f t="shared" si="251"/>
        <v>352</v>
      </c>
      <c r="P969" s="467">
        <v>329</v>
      </c>
      <c r="Q969" s="352"/>
      <c r="R969" s="467">
        <v>7</v>
      </c>
      <c r="S969" s="467">
        <v>16</v>
      </c>
      <c r="T969" s="467"/>
      <c r="U969" s="467"/>
      <c r="V969" s="467"/>
      <c r="W969" s="467"/>
      <c r="X969" s="467"/>
      <c r="Y969" s="467"/>
      <c r="Z969" s="467">
        <v>352.03</v>
      </c>
      <c r="AA969" s="467">
        <v>329</v>
      </c>
      <c r="AB969" s="467"/>
      <c r="AC969" s="467">
        <v>6.58</v>
      </c>
      <c r="AD969" s="467"/>
      <c r="AE969" s="467">
        <v>16.45</v>
      </c>
      <c r="AF969" s="467">
        <v>352.03</v>
      </c>
      <c r="AG969" s="468">
        <v>329</v>
      </c>
      <c r="AH969" s="467"/>
      <c r="AI969" s="467">
        <v>6.58</v>
      </c>
      <c r="AJ969" s="467"/>
      <c r="AK969" s="467">
        <v>16.45</v>
      </c>
      <c r="AL969" s="469" t="s">
        <v>2862</v>
      </c>
      <c r="AM969" s="305"/>
      <c r="AS969" s="307">
        <f t="shared" si="241"/>
        <v>0</v>
      </c>
      <c r="AT969" s="307">
        <f t="shared" si="242"/>
        <v>329</v>
      </c>
      <c r="AU969" s="307">
        <f t="shared" si="243"/>
        <v>0</v>
      </c>
    </row>
    <row r="970" spans="1:47" ht="153" hidden="1" outlineLevel="1">
      <c r="A970" s="465"/>
      <c r="B970" s="470" t="s">
        <v>316</v>
      </c>
      <c r="C970" s="466"/>
      <c r="D970" s="465" t="s">
        <v>363</v>
      </c>
      <c r="E970" s="465" t="s">
        <v>2384</v>
      </c>
      <c r="F970" s="465" t="s">
        <v>434</v>
      </c>
      <c r="G970" s="465" t="s">
        <v>2625</v>
      </c>
      <c r="H970" s="465"/>
      <c r="I970" s="467">
        <v>352.03</v>
      </c>
      <c r="J970" s="467">
        <v>329</v>
      </c>
      <c r="K970" s="467"/>
      <c r="L970" s="467">
        <v>6.58</v>
      </c>
      <c r="M970" s="467">
        <v>16.45</v>
      </c>
      <c r="N970" s="352"/>
      <c r="O970" s="467">
        <f t="shared" si="251"/>
        <v>352</v>
      </c>
      <c r="P970" s="467">
        <v>329</v>
      </c>
      <c r="Q970" s="352"/>
      <c r="R970" s="467">
        <v>7</v>
      </c>
      <c r="S970" s="467">
        <v>16</v>
      </c>
      <c r="T970" s="467"/>
      <c r="U970" s="467"/>
      <c r="V970" s="467"/>
      <c r="W970" s="467"/>
      <c r="X970" s="467"/>
      <c r="Y970" s="467"/>
      <c r="Z970" s="467">
        <v>352.03</v>
      </c>
      <c r="AA970" s="467">
        <v>329</v>
      </c>
      <c r="AB970" s="467"/>
      <c r="AC970" s="467">
        <v>6.58</v>
      </c>
      <c r="AD970" s="467"/>
      <c r="AE970" s="467">
        <v>16.45</v>
      </c>
      <c r="AF970" s="467">
        <v>352.03</v>
      </c>
      <c r="AG970" s="468">
        <v>329</v>
      </c>
      <c r="AH970" s="467"/>
      <c r="AI970" s="467">
        <v>6.58</v>
      </c>
      <c r="AJ970" s="467"/>
      <c r="AK970" s="467">
        <v>16.45</v>
      </c>
      <c r="AL970" s="469" t="s">
        <v>2862</v>
      </c>
      <c r="AM970" s="305"/>
      <c r="AS970" s="307">
        <f t="shared" si="241"/>
        <v>0</v>
      </c>
      <c r="AT970" s="307">
        <f t="shared" si="242"/>
        <v>329</v>
      </c>
      <c r="AU970" s="307">
        <f t="shared" si="243"/>
        <v>0</v>
      </c>
    </row>
    <row r="971" spans="1:47" ht="153" hidden="1" outlineLevel="1">
      <c r="A971" s="465"/>
      <c r="B971" s="470" t="s">
        <v>2478</v>
      </c>
      <c r="C971" s="466"/>
      <c r="D971" s="465" t="s">
        <v>305</v>
      </c>
      <c r="E971" s="465" t="s">
        <v>2349</v>
      </c>
      <c r="F971" s="465" t="s">
        <v>435</v>
      </c>
      <c r="G971" s="465" t="s">
        <v>2625</v>
      </c>
      <c r="H971" s="465"/>
      <c r="I971" s="467">
        <v>350.96</v>
      </c>
      <c r="J971" s="467">
        <v>328</v>
      </c>
      <c r="K971" s="467"/>
      <c r="L971" s="467">
        <v>6.5600000000000005</v>
      </c>
      <c r="M971" s="467">
        <v>16.400000000000002</v>
      </c>
      <c r="N971" s="352"/>
      <c r="O971" s="467">
        <f t="shared" si="251"/>
        <v>351</v>
      </c>
      <c r="P971" s="467">
        <v>328</v>
      </c>
      <c r="Q971" s="352"/>
      <c r="R971" s="467">
        <v>7</v>
      </c>
      <c r="S971" s="467">
        <v>16</v>
      </c>
      <c r="T971" s="467"/>
      <c r="U971" s="467"/>
      <c r="V971" s="467"/>
      <c r="W971" s="467"/>
      <c r="X971" s="467"/>
      <c r="Y971" s="467"/>
      <c r="Z971" s="467">
        <v>350.96</v>
      </c>
      <c r="AA971" s="467">
        <v>328</v>
      </c>
      <c r="AB971" s="467"/>
      <c r="AC971" s="467">
        <v>6.5600000000000005</v>
      </c>
      <c r="AD971" s="467"/>
      <c r="AE971" s="467">
        <v>16.400000000000002</v>
      </c>
      <c r="AF971" s="467">
        <v>350.96</v>
      </c>
      <c r="AG971" s="468">
        <v>328</v>
      </c>
      <c r="AH971" s="467"/>
      <c r="AI971" s="467">
        <v>6.5600000000000005</v>
      </c>
      <c r="AJ971" s="467"/>
      <c r="AK971" s="467">
        <v>16.400000000000002</v>
      </c>
      <c r="AL971" s="469" t="s">
        <v>2862</v>
      </c>
      <c r="AM971" s="305"/>
      <c r="AS971" s="307">
        <f t="shared" si="241"/>
        <v>0</v>
      </c>
      <c r="AT971" s="307">
        <f t="shared" si="242"/>
        <v>328</v>
      </c>
      <c r="AU971" s="307">
        <f t="shared" si="243"/>
        <v>0</v>
      </c>
    </row>
    <row r="972" spans="1:47" ht="153" hidden="1" outlineLevel="1">
      <c r="A972" s="465"/>
      <c r="B972" s="470" t="s">
        <v>436</v>
      </c>
      <c r="C972" s="466"/>
      <c r="D972" s="465" t="s">
        <v>309</v>
      </c>
      <c r="E972" s="465" t="s">
        <v>2339</v>
      </c>
      <c r="F972" s="465" t="s">
        <v>434</v>
      </c>
      <c r="G972" s="465" t="s">
        <v>2625</v>
      </c>
      <c r="H972" s="465"/>
      <c r="I972" s="467">
        <v>352.03</v>
      </c>
      <c r="J972" s="467">
        <v>329</v>
      </c>
      <c r="K972" s="467"/>
      <c r="L972" s="467">
        <v>6.58</v>
      </c>
      <c r="M972" s="467">
        <v>16.45</v>
      </c>
      <c r="N972" s="352"/>
      <c r="O972" s="467">
        <f t="shared" si="251"/>
        <v>352</v>
      </c>
      <c r="P972" s="467">
        <v>329</v>
      </c>
      <c r="Q972" s="352"/>
      <c r="R972" s="467">
        <v>7</v>
      </c>
      <c r="S972" s="467">
        <v>16</v>
      </c>
      <c r="T972" s="467"/>
      <c r="U972" s="467"/>
      <c r="V972" s="467"/>
      <c r="W972" s="467"/>
      <c r="X972" s="467"/>
      <c r="Y972" s="467"/>
      <c r="Z972" s="467">
        <v>352.03</v>
      </c>
      <c r="AA972" s="467">
        <v>329</v>
      </c>
      <c r="AB972" s="467"/>
      <c r="AC972" s="467">
        <v>6.58</v>
      </c>
      <c r="AD972" s="467"/>
      <c r="AE972" s="467">
        <v>16.45</v>
      </c>
      <c r="AF972" s="467">
        <v>352.03</v>
      </c>
      <c r="AG972" s="468">
        <v>329</v>
      </c>
      <c r="AH972" s="467"/>
      <c r="AI972" s="467">
        <v>6.58</v>
      </c>
      <c r="AJ972" s="467"/>
      <c r="AK972" s="467">
        <v>16.45</v>
      </c>
      <c r="AL972" s="469" t="s">
        <v>2862</v>
      </c>
      <c r="AM972" s="305"/>
      <c r="AS972" s="307">
        <f t="shared" si="241"/>
        <v>0</v>
      </c>
      <c r="AT972" s="307">
        <f t="shared" si="242"/>
        <v>329</v>
      </c>
      <c r="AU972" s="307">
        <f t="shared" si="243"/>
        <v>0</v>
      </c>
    </row>
    <row r="973" spans="1:47" ht="38.25" hidden="1" outlineLevel="1">
      <c r="A973" s="465"/>
      <c r="B973" s="470" t="s">
        <v>437</v>
      </c>
      <c r="C973" s="466"/>
      <c r="D973" s="465" t="s">
        <v>313</v>
      </c>
      <c r="E973" s="465" t="s">
        <v>2426</v>
      </c>
      <c r="F973" s="465" t="s">
        <v>438</v>
      </c>
      <c r="G973" s="465" t="s">
        <v>2625</v>
      </c>
      <c r="H973" s="465"/>
      <c r="I973" s="467">
        <v>352.03</v>
      </c>
      <c r="J973" s="467">
        <v>329</v>
      </c>
      <c r="K973" s="467"/>
      <c r="L973" s="467">
        <v>6.58</v>
      </c>
      <c r="M973" s="467">
        <v>16.45</v>
      </c>
      <c r="N973" s="352"/>
      <c r="O973" s="467">
        <f t="shared" si="251"/>
        <v>352</v>
      </c>
      <c r="P973" s="467">
        <v>329</v>
      </c>
      <c r="Q973" s="352"/>
      <c r="R973" s="467">
        <v>7</v>
      </c>
      <c r="S973" s="467">
        <v>16</v>
      </c>
      <c r="T973" s="467"/>
      <c r="U973" s="467"/>
      <c r="V973" s="467"/>
      <c r="W973" s="467"/>
      <c r="X973" s="467"/>
      <c r="Y973" s="467"/>
      <c r="Z973" s="467">
        <v>352.03</v>
      </c>
      <c r="AA973" s="467">
        <v>329</v>
      </c>
      <c r="AB973" s="467"/>
      <c r="AC973" s="467">
        <v>6.58</v>
      </c>
      <c r="AD973" s="467"/>
      <c r="AE973" s="467">
        <v>16.45</v>
      </c>
      <c r="AF973" s="467">
        <v>352.03</v>
      </c>
      <c r="AG973" s="468">
        <v>329</v>
      </c>
      <c r="AH973" s="467"/>
      <c r="AI973" s="467">
        <v>6.58</v>
      </c>
      <c r="AJ973" s="467"/>
      <c r="AK973" s="467">
        <v>16.45</v>
      </c>
      <c r="AL973" s="469" t="s">
        <v>2862</v>
      </c>
      <c r="AM973" s="305"/>
      <c r="AS973" s="307">
        <f t="shared" ref="AS973:AS1024" si="252">I973-W973-AF973</f>
        <v>0</v>
      </c>
      <c r="AT973" s="307">
        <f t="shared" ref="AT973:AT1024" si="253">AF973-AH973-AI973-AK973</f>
        <v>329</v>
      </c>
      <c r="AU973" s="307">
        <f t="shared" ref="AU973:AU1024" si="254">AG973-AT973</f>
        <v>0</v>
      </c>
    </row>
    <row r="974" spans="1:47" ht="153" hidden="1" outlineLevel="1">
      <c r="A974" s="465"/>
      <c r="B974" s="470" t="s">
        <v>439</v>
      </c>
      <c r="C974" s="466"/>
      <c r="D974" s="465" t="s">
        <v>392</v>
      </c>
      <c r="E974" s="465" t="s">
        <v>2389</v>
      </c>
      <c r="F974" s="465" t="s">
        <v>434</v>
      </c>
      <c r="G974" s="465" t="s">
        <v>2625</v>
      </c>
      <c r="H974" s="465"/>
      <c r="I974" s="467">
        <v>352.03</v>
      </c>
      <c r="J974" s="467">
        <v>329</v>
      </c>
      <c r="K974" s="467"/>
      <c r="L974" s="467">
        <v>6.58</v>
      </c>
      <c r="M974" s="467">
        <v>16.45</v>
      </c>
      <c r="N974" s="352"/>
      <c r="O974" s="467">
        <f t="shared" si="251"/>
        <v>352</v>
      </c>
      <c r="P974" s="467">
        <v>329</v>
      </c>
      <c r="Q974" s="352"/>
      <c r="R974" s="467">
        <v>7</v>
      </c>
      <c r="S974" s="467">
        <v>16</v>
      </c>
      <c r="T974" s="467"/>
      <c r="U974" s="467"/>
      <c r="V974" s="467"/>
      <c r="W974" s="467"/>
      <c r="X974" s="467"/>
      <c r="Y974" s="467"/>
      <c r="Z974" s="467">
        <v>352.03</v>
      </c>
      <c r="AA974" s="467">
        <v>329</v>
      </c>
      <c r="AB974" s="467"/>
      <c r="AC974" s="467">
        <v>6.58</v>
      </c>
      <c r="AD974" s="467"/>
      <c r="AE974" s="467">
        <v>16.45</v>
      </c>
      <c r="AF974" s="467">
        <v>352.03</v>
      </c>
      <c r="AG974" s="468">
        <v>329</v>
      </c>
      <c r="AH974" s="467"/>
      <c r="AI974" s="467">
        <v>6.58</v>
      </c>
      <c r="AJ974" s="467"/>
      <c r="AK974" s="467">
        <v>16.45</v>
      </c>
      <c r="AL974" s="469" t="s">
        <v>2862</v>
      </c>
      <c r="AM974" s="305"/>
      <c r="AS974" s="307">
        <f t="shared" si="252"/>
        <v>0</v>
      </c>
      <c r="AT974" s="307">
        <f t="shared" si="253"/>
        <v>329</v>
      </c>
      <c r="AU974" s="307">
        <f t="shared" si="254"/>
        <v>0</v>
      </c>
    </row>
    <row r="975" spans="1:47" ht="51" hidden="1" outlineLevel="1">
      <c r="A975" s="465"/>
      <c r="B975" s="470" t="s">
        <v>440</v>
      </c>
      <c r="C975" s="466"/>
      <c r="D975" s="465" t="s">
        <v>333</v>
      </c>
      <c r="E975" s="465" t="s">
        <v>2394</v>
      </c>
      <c r="F975" s="465" t="s">
        <v>420</v>
      </c>
      <c r="G975" s="465" t="s">
        <v>2625</v>
      </c>
      <c r="H975" s="465"/>
      <c r="I975" s="467">
        <v>352.03</v>
      </c>
      <c r="J975" s="467">
        <v>329</v>
      </c>
      <c r="K975" s="467"/>
      <c r="L975" s="467">
        <v>6.58</v>
      </c>
      <c r="M975" s="467">
        <v>16.45</v>
      </c>
      <c r="N975" s="352"/>
      <c r="O975" s="467">
        <f t="shared" si="251"/>
        <v>352</v>
      </c>
      <c r="P975" s="467">
        <v>329</v>
      </c>
      <c r="Q975" s="352"/>
      <c r="R975" s="467">
        <v>7</v>
      </c>
      <c r="S975" s="467">
        <v>16</v>
      </c>
      <c r="T975" s="467"/>
      <c r="U975" s="467"/>
      <c r="V975" s="467"/>
      <c r="W975" s="467"/>
      <c r="X975" s="467"/>
      <c r="Y975" s="467"/>
      <c r="Z975" s="467">
        <v>352.03</v>
      </c>
      <c r="AA975" s="467">
        <v>329</v>
      </c>
      <c r="AB975" s="467"/>
      <c r="AC975" s="467">
        <v>6.58</v>
      </c>
      <c r="AD975" s="467"/>
      <c r="AE975" s="467">
        <v>16.45</v>
      </c>
      <c r="AF975" s="467">
        <v>352.03</v>
      </c>
      <c r="AG975" s="468">
        <v>329</v>
      </c>
      <c r="AH975" s="467"/>
      <c r="AI975" s="467">
        <v>6.58</v>
      </c>
      <c r="AJ975" s="467"/>
      <c r="AK975" s="467">
        <v>16.45</v>
      </c>
      <c r="AL975" s="469" t="s">
        <v>2862</v>
      </c>
      <c r="AM975" s="305"/>
      <c r="AS975" s="307">
        <f t="shared" si="252"/>
        <v>0</v>
      </c>
      <c r="AT975" s="307">
        <f t="shared" si="253"/>
        <v>329</v>
      </c>
      <c r="AU975" s="307">
        <f t="shared" si="254"/>
        <v>0</v>
      </c>
    </row>
    <row r="976" spans="1:47" ht="153" hidden="1" outlineLevel="1">
      <c r="A976" s="465"/>
      <c r="B976" s="470" t="s">
        <v>441</v>
      </c>
      <c r="C976" s="466"/>
      <c r="D976" s="465" t="s">
        <v>442</v>
      </c>
      <c r="E976" s="465" t="s">
        <v>2333</v>
      </c>
      <c r="F976" s="465" t="s">
        <v>435</v>
      </c>
      <c r="G976" s="465" t="s">
        <v>2625</v>
      </c>
      <c r="H976" s="465"/>
      <c r="I976" s="467">
        <v>428</v>
      </c>
      <c r="J976" s="467">
        <v>400</v>
      </c>
      <c r="K976" s="467"/>
      <c r="L976" s="467">
        <v>8</v>
      </c>
      <c r="M976" s="467">
        <v>20</v>
      </c>
      <c r="N976" s="352"/>
      <c r="O976" s="467">
        <f t="shared" ref="O976:O1007" si="255">SUM(P976:S976)</f>
        <v>428</v>
      </c>
      <c r="P976" s="467">
        <v>400</v>
      </c>
      <c r="Q976" s="352"/>
      <c r="R976" s="467">
        <v>8</v>
      </c>
      <c r="S976" s="467">
        <v>20</v>
      </c>
      <c r="T976" s="467"/>
      <c r="U976" s="467"/>
      <c r="V976" s="467"/>
      <c r="W976" s="467"/>
      <c r="X976" s="467"/>
      <c r="Y976" s="467"/>
      <c r="Z976" s="467">
        <v>428</v>
      </c>
      <c r="AA976" s="467">
        <v>400</v>
      </c>
      <c r="AB976" s="467"/>
      <c r="AC976" s="467">
        <v>8</v>
      </c>
      <c r="AD976" s="467"/>
      <c r="AE976" s="467">
        <v>20</v>
      </c>
      <c r="AF976" s="467">
        <v>428</v>
      </c>
      <c r="AG976" s="468">
        <v>400</v>
      </c>
      <c r="AH976" s="467"/>
      <c r="AI976" s="467">
        <v>8</v>
      </c>
      <c r="AJ976" s="467"/>
      <c r="AK976" s="467">
        <v>20</v>
      </c>
      <c r="AL976" s="469" t="s">
        <v>2862</v>
      </c>
      <c r="AM976" s="305"/>
      <c r="AS976" s="307">
        <f t="shared" si="252"/>
        <v>0</v>
      </c>
      <c r="AT976" s="307">
        <f t="shared" si="253"/>
        <v>400</v>
      </c>
      <c r="AU976" s="307">
        <f t="shared" si="254"/>
        <v>0</v>
      </c>
    </row>
    <row r="977" spans="1:47" ht="153" hidden="1" outlineLevel="1">
      <c r="A977" s="465"/>
      <c r="B977" s="470" t="s">
        <v>2488</v>
      </c>
      <c r="C977" s="466"/>
      <c r="D977" s="465" t="s">
        <v>325</v>
      </c>
      <c r="E977" s="465" t="s">
        <v>2399</v>
      </c>
      <c r="F977" s="465" t="s">
        <v>443</v>
      </c>
      <c r="G977" s="465" t="s">
        <v>2625</v>
      </c>
      <c r="H977" s="465"/>
      <c r="I977" s="467">
        <v>350.96</v>
      </c>
      <c r="J977" s="467">
        <v>328</v>
      </c>
      <c r="K977" s="467"/>
      <c r="L977" s="467">
        <v>6.5600000000000005</v>
      </c>
      <c r="M977" s="467">
        <v>16.400000000000002</v>
      </c>
      <c r="N977" s="352"/>
      <c r="O977" s="467">
        <f t="shared" si="255"/>
        <v>351</v>
      </c>
      <c r="P977" s="467">
        <v>328</v>
      </c>
      <c r="Q977" s="352"/>
      <c r="R977" s="467">
        <v>7</v>
      </c>
      <c r="S977" s="467">
        <v>16</v>
      </c>
      <c r="T977" s="467"/>
      <c r="U977" s="467"/>
      <c r="V977" s="467"/>
      <c r="W977" s="467"/>
      <c r="X977" s="467"/>
      <c r="Y977" s="467"/>
      <c r="Z977" s="467">
        <v>350.96</v>
      </c>
      <c r="AA977" s="467">
        <v>328</v>
      </c>
      <c r="AB977" s="467"/>
      <c r="AC977" s="467">
        <v>6.5600000000000005</v>
      </c>
      <c r="AD977" s="467"/>
      <c r="AE977" s="467">
        <v>16.400000000000002</v>
      </c>
      <c r="AF977" s="467">
        <v>350.96</v>
      </c>
      <c r="AG977" s="468">
        <v>328</v>
      </c>
      <c r="AH977" s="467"/>
      <c r="AI977" s="467">
        <v>6.5600000000000005</v>
      </c>
      <c r="AJ977" s="467"/>
      <c r="AK977" s="467">
        <v>16.400000000000002</v>
      </c>
      <c r="AL977" s="469" t="s">
        <v>2862</v>
      </c>
      <c r="AM977" s="305"/>
      <c r="AS977" s="307">
        <f t="shared" si="252"/>
        <v>0</v>
      </c>
      <c r="AT977" s="307">
        <f t="shared" si="253"/>
        <v>328</v>
      </c>
      <c r="AU977" s="307">
        <f t="shared" si="254"/>
        <v>0</v>
      </c>
    </row>
    <row r="978" spans="1:47" ht="153" hidden="1" outlineLevel="1">
      <c r="A978" s="465"/>
      <c r="B978" s="470" t="s">
        <v>444</v>
      </c>
      <c r="C978" s="466"/>
      <c r="D978" s="465" t="s">
        <v>259</v>
      </c>
      <c r="E978" s="465" t="s">
        <v>2412</v>
      </c>
      <c r="F978" s="465" t="s">
        <v>432</v>
      </c>
      <c r="G978" s="465" t="s">
        <v>2625</v>
      </c>
      <c r="H978" s="465"/>
      <c r="I978" s="467">
        <v>352.03</v>
      </c>
      <c r="J978" s="467">
        <v>329</v>
      </c>
      <c r="K978" s="467"/>
      <c r="L978" s="467">
        <v>6.58</v>
      </c>
      <c r="M978" s="467">
        <v>16.45</v>
      </c>
      <c r="N978" s="352"/>
      <c r="O978" s="467">
        <f t="shared" si="255"/>
        <v>352</v>
      </c>
      <c r="P978" s="467">
        <v>329</v>
      </c>
      <c r="Q978" s="352"/>
      <c r="R978" s="467">
        <v>7</v>
      </c>
      <c r="S978" s="467">
        <v>16</v>
      </c>
      <c r="T978" s="467"/>
      <c r="U978" s="467"/>
      <c r="V978" s="467"/>
      <c r="W978" s="467"/>
      <c r="X978" s="467"/>
      <c r="Y978" s="467"/>
      <c r="Z978" s="467">
        <v>352.03</v>
      </c>
      <c r="AA978" s="467">
        <v>329</v>
      </c>
      <c r="AB978" s="467"/>
      <c r="AC978" s="467">
        <v>6.58</v>
      </c>
      <c r="AD978" s="467"/>
      <c r="AE978" s="467">
        <v>16.45</v>
      </c>
      <c r="AF978" s="467">
        <v>352.03</v>
      </c>
      <c r="AG978" s="468">
        <v>329</v>
      </c>
      <c r="AH978" s="467"/>
      <c r="AI978" s="467">
        <v>6.58</v>
      </c>
      <c r="AJ978" s="467"/>
      <c r="AK978" s="467">
        <v>16.45</v>
      </c>
      <c r="AL978" s="469" t="s">
        <v>2862</v>
      </c>
      <c r="AM978" s="305"/>
      <c r="AS978" s="307">
        <f t="shared" si="252"/>
        <v>0</v>
      </c>
      <c r="AT978" s="307">
        <f t="shared" si="253"/>
        <v>329</v>
      </c>
      <c r="AU978" s="307">
        <f t="shared" si="254"/>
        <v>0</v>
      </c>
    </row>
    <row r="979" spans="1:47" ht="153" hidden="1" outlineLevel="1">
      <c r="A979" s="465"/>
      <c r="B979" s="470" t="s">
        <v>445</v>
      </c>
      <c r="C979" s="466"/>
      <c r="D979" s="465" t="s">
        <v>321</v>
      </c>
      <c r="E979" s="465" t="s">
        <v>2417</v>
      </c>
      <c r="F979" s="465" t="s">
        <v>446</v>
      </c>
      <c r="G979" s="465" t="s">
        <v>2625</v>
      </c>
      <c r="H979" s="465"/>
      <c r="I979" s="467">
        <v>352.03</v>
      </c>
      <c r="J979" s="467">
        <v>329</v>
      </c>
      <c r="K979" s="467"/>
      <c r="L979" s="467">
        <v>6.58</v>
      </c>
      <c r="M979" s="467">
        <v>16.45</v>
      </c>
      <c r="N979" s="352"/>
      <c r="O979" s="467">
        <f t="shared" si="255"/>
        <v>352</v>
      </c>
      <c r="P979" s="467">
        <v>329</v>
      </c>
      <c r="Q979" s="352"/>
      <c r="R979" s="467">
        <v>7</v>
      </c>
      <c r="S979" s="467">
        <v>16</v>
      </c>
      <c r="T979" s="467"/>
      <c r="U979" s="467"/>
      <c r="V979" s="467"/>
      <c r="W979" s="467"/>
      <c r="X979" s="467"/>
      <c r="Y979" s="467"/>
      <c r="Z979" s="467">
        <v>352.03</v>
      </c>
      <c r="AA979" s="467">
        <v>329</v>
      </c>
      <c r="AB979" s="467"/>
      <c r="AC979" s="467">
        <v>6.58</v>
      </c>
      <c r="AD979" s="467"/>
      <c r="AE979" s="467">
        <v>16.45</v>
      </c>
      <c r="AF979" s="467">
        <v>352.03</v>
      </c>
      <c r="AG979" s="468">
        <v>329</v>
      </c>
      <c r="AH979" s="467"/>
      <c r="AI979" s="467">
        <v>6.58</v>
      </c>
      <c r="AJ979" s="467"/>
      <c r="AK979" s="467">
        <v>16.45</v>
      </c>
      <c r="AL979" s="469" t="s">
        <v>2862</v>
      </c>
      <c r="AM979" s="305"/>
      <c r="AS979" s="307">
        <f t="shared" si="252"/>
        <v>0</v>
      </c>
      <c r="AT979" s="307">
        <f t="shared" si="253"/>
        <v>329</v>
      </c>
      <c r="AU979" s="307">
        <f t="shared" si="254"/>
        <v>0</v>
      </c>
    </row>
    <row r="980" spans="1:47" ht="153" hidden="1" outlineLevel="1">
      <c r="A980" s="465"/>
      <c r="B980" s="466" t="s">
        <v>447</v>
      </c>
      <c r="C980" s="466"/>
      <c r="D980" s="465" t="s">
        <v>325</v>
      </c>
      <c r="E980" s="465" t="s">
        <v>2490</v>
      </c>
      <c r="F980" s="465" t="s">
        <v>448</v>
      </c>
      <c r="G980" s="474" t="s">
        <v>1272</v>
      </c>
      <c r="H980" s="465"/>
      <c r="I980" s="467">
        <v>298.23059999999998</v>
      </c>
      <c r="J980" s="467">
        <v>275.2706</v>
      </c>
      <c r="K980" s="467"/>
      <c r="L980" s="467">
        <v>6.5600000000000005</v>
      </c>
      <c r="M980" s="467">
        <v>16.400000000000002</v>
      </c>
      <c r="N980" s="352"/>
      <c r="O980" s="467">
        <f t="shared" si="255"/>
        <v>0</v>
      </c>
      <c r="P980" s="467"/>
      <c r="Q980" s="352"/>
      <c r="R980" s="467"/>
      <c r="S980" s="467"/>
      <c r="T980" s="467"/>
      <c r="U980" s="467"/>
      <c r="V980" s="467"/>
      <c r="W980" s="467"/>
      <c r="X980" s="467"/>
      <c r="Y980" s="467"/>
      <c r="Z980" s="467">
        <v>267.76321999999999</v>
      </c>
      <c r="AA980" s="467">
        <v>250.24599999999998</v>
      </c>
      <c r="AB980" s="467"/>
      <c r="AC980" s="467">
        <v>5.0049199999999994</v>
      </c>
      <c r="AD980" s="467"/>
      <c r="AE980" s="467">
        <v>12.5123</v>
      </c>
      <c r="AF980" s="467">
        <v>267.76321999999999</v>
      </c>
      <c r="AG980" s="468">
        <v>250.24599999999998</v>
      </c>
      <c r="AH980" s="467"/>
      <c r="AI980" s="467">
        <v>5.0049199999999994</v>
      </c>
      <c r="AJ980" s="467"/>
      <c r="AK980" s="467">
        <v>12.5123</v>
      </c>
      <c r="AL980" s="469" t="s">
        <v>2862</v>
      </c>
      <c r="AM980" s="305"/>
      <c r="AS980" s="307">
        <f t="shared" si="252"/>
        <v>30.467379999999991</v>
      </c>
      <c r="AT980" s="307">
        <f t="shared" si="253"/>
        <v>250.24599999999995</v>
      </c>
      <c r="AU980" s="307">
        <f t="shared" si="254"/>
        <v>0</v>
      </c>
    </row>
    <row r="981" spans="1:47" ht="38.25" hidden="1" outlineLevel="1">
      <c r="A981" s="465"/>
      <c r="B981" s="466" t="s">
        <v>449</v>
      </c>
      <c r="C981" s="466"/>
      <c r="D981" s="465" t="s">
        <v>2332</v>
      </c>
      <c r="E981" s="465" t="s">
        <v>2519</v>
      </c>
      <c r="F981" s="465" t="s">
        <v>450</v>
      </c>
      <c r="G981" s="474" t="s">
        <v>1272</v>
      </c>
      <c r="H981" s="465"/>
      <c r="I981" s="467">
        <v>677.92920000000004</v>
      </c>
      <c r="J981" s="467">
        <v>625.42920000000004</v>
      </c>
      <c r="K981" s="467"/>
      <c r="L981" s="467">
        <v>15</v>
      </c>
      <c r="M981" s="467">
        <v>37.5</v>
      </c>
      <c r="N981" s="352"/>
      <c r="O981" s="467">
        <f t="shared" si="255"/>
        <v>0</v>
      </c>
      <c r="P981" s="467"/>
      <c r="Q981" s="352"/>
      <c r="R981" s="467"/>
      <c r="S981" s="467"/>
      <c r="T981" s="467"/>
      <c r="U981" s="467"/>
      <c r="V981" s="467"/>
      <c r="W981" s="467"/>
      <c r="X981" s="467"/>
      <c r="Y981" s="467"/>
      <c r="Z981" s="467">
        <v>608.37203999999997</v>
      </c>
      <c r="AA981" s="467">
        <v>568.572</v>
      </c>
      <c r="AB981" s="467"/>
      <c r="AC981" s="467">
        <v>11.37144</v>
      </c>
      <c r="AD981" s="467"/>
      <c r="AE981" s="467">
        <v>28.428600000000003</v>
      </c>
      <c r="AF981" s="467">
        <v>608.37203999999997</v>
      </c>
      <c r="AG981" s="468">
        <v>568.572</v>
      </c>
      <c r="AH981" s="467"/>
      <c r="AI981" s="467">
        <v>11.37144</v>
      </c>
      <c r="AJ981" s="467"/>
      <c r="AK981" s="467">
        <v>28.428600000000003</v>
      </c>
      <c r="AL981" s="469"/>
      <c r="AM981" s="305"/>
      <c r="AS981" s="307">
        <f t="shared" si="252"/>
        <v>69.557160000000067</v>
      </c>
      <c r="AT981" s="307">
        <f t="shared" si="253"/>
        <v>568.572</v>
      </c>
      <c r="AU981" s="307">
        <f t="shared" si="254"/>
        <v>0</v>
      </c>
    </row>
    <row r="982" spans="1:47" ht="38.25" hidden="1" outlineLevel="1">
      <c r="A982" s="465"/>
      <c r="B982" s="466" t="s">
        <v>451</v>
      </c>
      <c r="C982" s="466"/>
      <c r="D982" s="465" t="s">
        <v>2332</v>
      </c>
      <c r="E982" s="465" t="s">
        <v>2035</v>
      </c>
      <c r="F982" s="465" t="s">
        <v>452</v>
      </c>
      <c r="G982" s="474" t="s">
        <v>1272</v>
      </c>
      <c r="H982" s="465"/>
      <c r="I982" s="467">
        <f>SUM(J982:M982)</f>
        <v>272.5</v>
      </c>
      <c r="J982" s="467">
        <v>220</v>
      </c>
      <c r="K982" s="467"/>
      <c r="L982" s="467">
        <v>15</v>
      </c>
      <c r="M982" s="467">
        <v>37.5</v>
      </c>
      <c r="N982" s="352"/>
      <c r="O982" s="467">
        <f t="shared" si="255"/>
        <v>0</v>
      </c>
      <c r="P982" s="467"/>
      <c r="Q982" s="352"/>
      <c r="R982" s="467"/>
      <c r="S982" s="467"/>
      <c r="T982" s="467"/>
      <c r="U982" s="467"/>
      <c r="V982" s="467"/>
      <c r="W982" s="467"/>
      <c r="X982" s="467"/>
      <c r="Y982" s="467"/>
      <c r="Z982" s="467">
        <v>214</v>
      </c>
      <c r="AA982" s="467">
        <v>200</v>
      </c>
      <c r="AB982" s="475"/>
      <c r="AC982" s="467">
        <v>4</v>
      </c>
      <c r="AD982" s="467"/>
      <c r="AE982" s="467">
        <v>10</v>
      </c>
      <c r="AF982" s="467">
        <v>214</v>
      </c>
      <c r="AG982" s="468">
        <v>200</v>
      </c>
      <c r="AH982" s="467"/>
      <c r="AI982" s="467">
        <v>4</v>
      </c>
      <c r="AJ982" s="467"/>
      <c r="AK982" s="467">
        <v>10</v>
      </c>
      <c r="AL982" s="469"/>
      <c r="AM982" s="305"/>
      <c r="AS982" s="307">
        <f t="shared" si="252"/>
        <v>58.5</v>
      </c>
      <c r="AT982" s="307">
        <f t="shared" si="253"/>
        <v>200</v>
      </c>
      <c r="AU982" s="307">
        <f t="shared" si="254"/>
        <v>0</v>
      </c>
    </row>
    <row r="983" spans="1:47" ht="114.75" hidden="1" outlineLevel="1">
      <c r="A983" s="465"/>
      <c r="B983" s="466" t="s">
        <v>453</v>
      </c>
      <c r="C983" s="466"/>
      <c r="D983" s="465" t="s">
        <v>2332</v>
      </c>
      <c r="E983" s="465" t="s">
        <v>2333</v>
      </c>
      <c r="F983" s="465" t="s">
        <v>454</v>
      </c>
      <c r="G983" s="465" t="s">
        <v>1272</v>
      </c>
      <c r="H983" s="465"/>
      <c r="I983" s="467">
        <v>677.92920000000004</v>
      </c>
      <c r="J983" s="467">
        <v>625.42920000000004</v>
      </c>
      <c r="K983" s="467"/>
      <c r="L983" s="467">
        <v>15</v>
      </c>
      <c r="M983" s="467">
        <v>37.5</v>
      </c>
      <c r="N983" s="352"/>
      <c r="O983" s="467">
        <f t="shared" si="255"/>
        <v>0</v>
      </c>
      <c r="P983" s="467"/>
      <c r="Q983" s="352"/>
      <c r="R983" s="467"/>
      <c r="S983" s="467"/>
      <c r="T983" s="467"/>
      <c r="U983" s="467"/>
      <c r="V983" s="467"/>
      <c r="W983" s="467"/>
      <c r="X983" s="467"/>
      <c r="Y983" s="467"/>
      <c r="Z983" s="467">
        <v>608.37203999999997</v>
      </c>
      <c r="AA983" s="467">
        <v>568.572</v>
      </c>
      <c r="AB983" s="467"/>
      <c r="AC983" s="467">
        <v>11.37144</v>
      </c>
      <c r="AD983" s="467"/>
      <c r="AE983" s="467">
        <v>28.428600000000003</v>
      </c>
      <c r="AF983" s="467">
        <v>608.37203999999997</v>
      </c>
      <c r="AG983" s="468">
        <v>568.572</v>
      </c>
      <c r="AH983" s="467"/>
      <c r="AI983" s="467">
        <v>11.37144</v>
      </c>
      <c r="AJ983" s="467"/>
      <c r="AK983" s="467">
        <v>28.428600000000003</v>
      </c>
      <c r="AL983" s="469"/>
      <c r="AM983" s="305"/>
      <c r="AS983" s="307">
        <f t="shared" si="252"/>
        <v>69.557160000000067</v>
      </c>
      <c r="AT983" s="307">
        <f t="shared" si="253"/>
        <v>568.572</v>
      </c>
      <c r="AU983" s="307">
        <f t="shared" si="254"/>
        <v>0</v>
      </c>
    </row>
    <row r="984" spans="1:47" ht="102" hidden="1" outlineLevel="1">
      <c r="A984" s="465"/>
      <c r="B984" s="466" t="s">
        <v>455</v>
      </c>
      <c r="C984" s="466"/>
      <c r="D984" s="465" t="s">
        <v>2332</v>
      </c>
      <c r="E984" s="465" t="s">
        <v>2412</v>
      </c>
      <c r="F984" s="465" t="s">
        <v>456</v>
      </c>
      <c r="G984" s="465" t="s">
        <v>1272</v>
      </c>
      <c r="H984" s="465"/>
      <c r="I984" s="467">
        <v>677.92920000000004</v>
      </c>
      <c r="J984" s="467">
        <v>625.42920000000004</v>
      </c>
      <c r="K984" s="467"/>
      <c r="L984" s="467">
        <v>15</v>
      </c>
      <c r="M984" s="467">
        <v>37.5</v>
      </c>
      <c r="N984" s="352"/>
      <c r="O984" s="467">
        <f t="shared" si="255"/>
        <v>0</v>
      </c>
      <c r="P984" s="467"/>
      <c r="Q984" s="352"/>
      <c r="R984" s="467"/>
      <c r="S984" s="467"/>
      <c r="T984" s="467"/>
      <c r="U984" s="467"/>
      <c r="V984" s="467"/>
      <c r="W984" s="467"/>
      <c r="X984" s="467"/>
      <c r="Y984" s="467"/>
      <c r="Z984" s="467">
        <v>608.37203999999997</v>
      </c>
      <c r="AA984" s="467">
        <v>568.572</v>
      </c>
      <c r="AB984" s="467"/>
      <c r="AC984" s="467">
        <v>11.37144</v>
      </c>
      <c r="AD984" s="467"/>
      <c r="AE984" s="467">
        <v>28.428600000000003</v>
      </c>
      <c r="AF984" s="467">
        <v>608.37203999999997</v>
      </c>
      <c r="AG984" s="468">
        <v>568.572</v>
      </c>
      <c r="AH984" s="467"/>
      <c r="AI984" s="467">
        <v>11.37144</v>
      </c>
      <c r="AJ984" s="467"/>
      <c r="AK984" s="467">
        <v>28.428600000000003</v>
      </c>
      <c r="AL984" s="469"/>
      <c r="AM984" s="305"/>
      <c r="AS984" s="307">
        <f t="shared" si="252"/>
        <v>69.557160000000067</v>
      </c>
      <c r="AT984" s="307">
        <f t="shared" si="253"/>
        <v>568.572</v>
      </c>
      <c r="AU984" s="307">
        <f t="shared" si="254"/>
        <v>0</v>
      </c>
    </row>
    <row r="985" spans="1:47" ht="102" hidden="1" outlineLevel="1">
      <c r="A985" s="465"/>
      <c r="B985" s="466" t="s">
        <v>457</v>
      </c>
      <c r="C985" s="466"/>
      <c r="D985" s="465" t="s">
        <v>2332</v>
      </c>
      <c r="E985" s="465" t="s">
        <v>458</v>
      </c>
      <c r="F985" s="465" t="s">
        <v>459</v>
      </c>
      <c r="G985" s="465" t="s">
        <v>1272</v>
      </c>
      <c r="H985" s="465"/>
      <c r="I985" s="467">
        <v>677.92920000000004</v>
      </c>
      <c r="J985" s="467">
        <v>625.42920000000004</v>
      </c>
      <c r="K985" s="467"/>
      <c r="L985" s="467">
        <v>15</v>
      </c>
      <c r="M985" s="467">
        <v>37.5</v>
      </c>
      <c r="N985" s="352"/>
      <c r="O985" s="467">
        <f t="shared" si="255"/>
        <v>0</v>
      </c>
      <c r="P985" s="467"/>
      <c r="Q985" s="352"/>
      <c r="R985" s="467"/>
      <c r="S985" s="467"/>
      <c r="T985" s="467"/>
      <c r="U985" s="467"/>
      <c r="V985" s="467"/>
      <c r="W985" s="467"/>
      <c r="X985" s="467"/>
      <c r="Y985" s="467"/>
      <c r="Z985" s="467">
        <v>608.37203999999997</v>
      </c>
      <c r="AA985" s="467">
        <v>568.572</v>
      </c>
      <c r="AB985" s="467"/>
      <c r="AC985" s="467">
        <v>11.37144</v>
      </c>
      <c r="AD985" s="467"/>
      <c r="AE985" s="467">
        <v>28.428600000000003</v>
      </c>
      <c r="AF985" s="467">
        <v>608.37203999999997</v>
      </c>
      <c r="AG985" s="468">
        <v>568.572</v>
      </c>
      <c r="AH985" s="467"/>
      <c r="AI985" s="467">
        <v>11.37144</v>
      </c>
      <c r="AJ985" s="467"/>
      <c r="AK985" s="467">
        <v>28.428600000000003</v>
      </c>
      <c r="AL985" s="469"/>
      <c r="AM985" s="305"/>
      <c r="AS985" s="307">
        <f t="shared" si="252"/>
        <v>69.557160000000067</v>
      </c>
      <c r="AT985" s="307">
        <f t="shared" si="253"/>
        <v>568.572</v>
      </c>
      <c r="AU985" s="307">
        <f t="shared" si="254"/>
        <v>0</v>
      </c>
    </row>
    <row r="986" spans="1:47" ht="38.25" hidden="1" outlineLevel="1">
      <c r="A986" s="465"/>
      <c r="B986" s="466" t="s">
        <v>460</v>
      </c>
      <c r="C986" s="466"/>
      <c r="D986" s="465" t="s">
        <v>2332</v>
      </c>
      <c r="E986" s="465" t="s">
        <v>461</v>
      </c>
      <c r="F986" s="465" t="s">
        <v>462</v>
      </c>
      <c r="G986" s="465" t="s">
        <v>1272</v>
      </c>
      <c r="H986" s="465"/>
      <c r="I986" s="467">
        <v>677.92920000000004</v>
      </c>
      <c r="J986" s="467">
        <v>625.42920000000004</v>
      </c>
      <c r="K986" s="467"/>
      <c r="L986" s="467">
        <v>15</v>
      </c>
      <c r="M986" s="467">
        <v>37.5</v>
      </c>
      <c r="N986" s="352"/>
      <c r="O986" s="467">
        <f t="shared" si="255"/>
        <v>0</v>
      </c>
      <c r="P986" s="467"/>
      <c r="Q986" s="352"/>
      <c r="R986" s="467"/>
      <c r="S986" s="467"/>
      <c r="T986" s="467"/>
      <c r="U986" s="467"/>
      <c r="V986" s="467"/>
      <c r="W986" s="467"/>
      <c r="X986" s="467"/>
      <c r="Y986" s="467"/>
      <c r="Z986" s="467">
        <v>608.37203999999997</v>
      </c>
      <c r="AA986" s="467">
        <v>568.572</v>
      </c>
      <c r="AB986" s="467"/>
      <c r="AC986" s="467">
        <v>11.37144</v>
      </c>
      <c r="AD986" s="467"/>
      <c r="AE986" s="467">
        <v>28.428600000000003</v>
      </c>
      <c r="AF986" s="467">
        <v>608.37203999999997</v>
      </c>
      <c r="AG986" s="468">
        <v>568.572</v>
      </c>
      <c r="AH986" s="467"/>
      <c r="AI986" s="467">
        <v>11.37144</v>
      </c>
      <c r="AJ986" s="467"/>
      <c r="AK986" s="467">
        <v>28.428600000000003</v>
      </c>
      <c r="AL986" s="469"/>
      <c r="AM986" s="305"/>
      <c r="AS986" s="307">
        <f t="shared" si="252"/>
        <v>69.557160000000067</v>
      </c>
      <c r="AT986" s="307">
        <f t="shared" si="253"/>
        <v>568.572</v>
      </c>
      <c r="AU986" s="307">
        <f t="shared" si="254"/>
        <v>0</v>
      </c>
    </row>
    <row r="987" spans="1:47" ht="51" hidden="1" outlineLevel="1">
      <c r="A987" s="465"/>
      <c r="B987" s="466" t="s">
        <v>463</v>
      </c>
      <c r="C987" s="466"/>
      <c r="D987" s="465" t="s">
        <v>2332</v>
      </c>
      <c r="E987" s="465" t="s">
        <v>2384</v>
      </c>
      <c r="F987" s="465" t="s">
        <v>464</v>
      </c>
      <c r="G987" s="465" t="s">
        <v>1272</v>
      </c>
      <c r="H987" s="465"/>
      <c r="I987" s="467">
        <v>677.92920000000004</v>
      </c>
      <c r="J987" s="467">
        <v>625.42920000000004</v>
      </c>
      <c r="K987" s="467"/>
      <c r="L987" s="467">
        <v>15</v>
      </c>
      <c r="M987" s="467">
        <v>37.5</v>
      </c>
      <c r="N987" s="352"/>
      <c r="O987" s="467">
        <f t="shared" si="255"/>
        <v>0</v>
      </c>
      <c r="P987" s="467"/>
      <c r="Q987" s="352"/>
      <c r="R987" s="467"/>
      <c r="S987" s="467"/>
      <c r="T987" s="467"/>
      <c r="U987" s="467"/>
      <c r="V987" s="467"/>
      <c r="W987" s="467"/>
      <c r="X987" s="467"/>
      <c r="Y987" s="467"/>
      <c r="Z987" s="467">
        <v>608.37203999999997</v>
      </c>
      <c r="AA987" s="467">
        <v>568.572</v>
      </c>
      <c r="AB987" s="467"/>
      <c r="AC987" s="467">
        <v>11.37144</v>
      </c>
      <c r="AD987" s="467"/>
      <c r="AE987" s="467">
        <v>28.428600000000003</v>
      </c>
      <c r="AF987" s="467">
        <v>608.37203999999997</v>
      </c>
      <c r="AG987" s="468">
        <v>568.572</v>
      </c>
      <c r="AH987" s="467"/>
      <c r="AI987" s="467">
        <v>11.37144</v>
      </c>
      <c r="AJ987" s="467"/>
      <c r="AK987" s="467">
        <v>28.428600000000003</v>
      </c>
      <c r="AL987" s="469"/>
      <c r="AM987" s="305"/>
      <c r="AS987" s="307">
        <f t="shared" si="252"/>
        <v>69.557160000000067</v>
      </c>
      <c r="AT987" s="307">
        <f t="shared" si="253"/>
        <v>568.572</v>
      </c>
      <c r="AU987" s="307">
        <f t="shared" si="254"/>
        <v>0</v>
      </c>
    </row>
    <row r="988" spans="1:47" ht="51" hidden="1" outlineLevel="1">
      <c r="A988" s="465"/>
      <c r="B988" s="466" t="s">
        <v>465</v>
      </c>
      <c r="C988" s="466"/>
      <c r="D988" s="465" t="s">
        <v>2332</v>
      </c>
      <c r="E988" s="465" t="s">
        <v>2389</v>
      </c>
      <c r="F988" s="465" t="s">
        <v>466</v>
      </c>
      <c r="G988" s="465" t="s">
        <v>1272</v>
      </c>
      <c r="H988" s="465"/>
      <c r="I988" s="467">
        <v>677.92920000000004</v>
      </c>
      <c r="J988" s="467">
        <v>625.42920000000004</v>
      </c>
      <c r="K988" s="467"/>
      <c r="L988" s="467">
        <v>15</v>
      </c>
      <c r="M988" s="467">
        <v>37.5</v>
      </c>
      <c r="N988" s="352"/>
      <c r="O988" s="467">
        <f t="shared" si="255"/>
        <v>0</v>
      </c>
      <c r="P988" s="467"/>
      <c r="Q988" s="352"/>
      <c r="R988" s="467"/>
      <c r="S988" s="467"/>
      <c r="T988" s="467"/>
      <c r="U988" s="467"/>
      <c r="V988" s="467"/>
      <c r="W988" s="467"/>
      <c r="X988" s="467"/>
      <c r="Y988" s="467"/>
      <c r="Z988" s="467">
        <v>608.37203999999997</v>
      </c>
      <c r="AA988" s="467">
        <v>568.572</v>
      </c>
      <c r="AB988" s="467"/>
      <c r="AC988" s="467">
        <v>11.37144</v>
      </c>
      <c r="AD988" s="467"/>
      <c r="AE988" s="467">
        <v>28.428600000000003</v>
      </c>
      <c r="AF988" s="467">
        <v>608.37203999999997</v>
      </c>
      <c r="AG988" s="468">
        <v>568.572</v>
      </c>
      <c r="AH988" s="467"/>
      <c r="AI988" s="467">
        <v>11.37144</v>
      </c>
      <c r="AJ988" s="467"/>
      <c r="AK988" s="467">
        <v>28.428600000000003</v>
      </c>
      <c r="AL988" s="469"/>
      <c r="AM988" s="305"/>
      <c r="AS988" s="307">
        <f t="shared" si="252"/>
        <v>69.557160000000067</v>
      </c>
      <c r="AT988" s="307">
        <f t="shared" si="253"/>
        <v>568.572</v>
      </c>
      <c r="AU988" s="307">
        <f t="shared" si="254"/>
        <v>0</v>
      </c>
    </row>
    <row r="989" spans="1:47" ht="51" hidden="1" outlineLevel="1">
      <c r="A989" s="465"/>
      <c r="B989" s="466" t="s">
        <v>467</v>
      </c>
      <c r="C989" s="466"/>
      <c r="D989" s="465" t="s">
        <v>2332</v>
      </c>
      <c r="E989" s="465" t="s">
        <v>468</v>
      </c>
      <c r="F989" s="465" t="s">
        <v>464</v>
      </c>
      <c r="G989" s="465" t="s">
        <v>1272</v>
      </c>
      <c r="H989" s="465"/>
      <c r="I989" s="467">
        <v>677.92920000000004</v>
      </c>
      <c r="J989" s="467">
        <v>625.42920000000004</v>
      </c>
      <c r="K989" s="467"/>
      <c r="L989" s="467">
        <v>15</v>
      </c>
      <c r="M989" s="467">
        <v>37.5</v>
      </c>
      <c r="N989" s="352"/>
      <c r="O989" s="467">
        <f t="shared" si="255"/>
        <v>0</v>
      </c>
      <c r="P989" s="467"/>
      <c r="Q989" s="352"/>
      <c r="R989" s="467"/>
      <c r="S989" s="467"/>
      <c r="T989" s="467"/>
      <c r="U989" s="467"/>
      <c r="V989" s="467"/>
      <c r="W989" s="467"/>
      <c r="X989" s="467"/>
      <c r="Y989" s="467"/>
      <c r="Z989" s="467">
        <v>608.37203999999997</v>
      </c>
      <c r="AA989" s="467">
        <v>568.572</v>
      </c>
      <c r="AB989" s="467"/>
      <c r="AC989" s="467">
        <v>11.37144</v>
      </c>
      <c r="AD989" s="467"/>
      <c r="AE989" s="467">
        <v>28.428600000000003</v>
      </c>
      <c r="AF989" s="467">
        <v>608.37203999999997</v>
      </c>
      <c r="AG989" s="468">
        <v>568.572</v>
      </c>
      <c r="AH989" s="467"/>
      <c r="AI989" s="467">
        <v>11.37144</v>
      </c>
      <c r="AJ989" s="467"/>
      <c r="AK989" s="467">
        <v>28.428600000000003</v>
      </c>
      <c r="AL989" s="469"/>
      <c r="AM989" s="305"/>
      <c r="AS989" s="307">
        <f t="shared" si="252"/>
        <v>69.557160000000067</v>
      </c>
      <c r="AT989" s="307">
        <f t="shared" si="253"/>
        <v>568.572</v>
      </c>
      <c r="AU989" s="307">
        <f t="shared" si="254"/>
        <v>0</v>
      </c>
    </row>
    <row r="990" spans="1:47" ht="51" hidden="1" outlineLevel="1">
      <c r="A990" s="465"/>
      <c r="B990" s="466" t="s">
        <v>469</v>
      </c>
      <c r="C990" s="466"/>
      <c r="D990" s="465" t="s">
        <v>2332</v>
      </c>
      <c r="E990" s="465" t="s">
        <v>2036</v>
      </c>
      <c r="F990" s="465" t="s">
        <v>466</v>
      </c>
      <c r="G990" s="465" t="s">
        <v>1272</v>
      </c>
      <c r="H990" s="465"/>
      <c r="I990" s="467">
        <v>677.92920000000004</v>
      </c>
      <c r="J990" s="467">
        <v>625.42920000000004</v>
      </c>
      <c r="K990" s="467"/>
      <c r="L990" s="467">
        <v>15</v>
      </c>
      <c r="M990" s="467">
        <v>37.5</v>
      </c>
      <c r="N990" s="352"/>
      <c r="O990" s="467">
        <f t="shared" si="255"/>
        <v>0</v>
      </c>
      <c r="P990" s="467"/>
      <c r="Q990" s="352"/>
      <c r="R990" s="467"/>
      <c r="S990" s="467"/>
      <c r="T990" s="467"/>
      <c r="U990" s="467"/>
      <c r="V990" s="467"/>
      <c r="W990" s="467"/>
      <c r="X990" s="467"/>
      <c r="Y990" s="467"/>
      <c r="Z990" s="467">
        <v>608.37203999999997</v>
      </c>
      <c r="AA990" s="467">
        <v>568.572</v>
      </c>
      <c r="AB990" s="467"/>
      <c r="AC990" s="467">
        <v>11.37144</v>
      </c>
      <c r="AD990" s="467"/>
      <c r="AE990" s="467">
        <v>28.428600000000003</v>
      </c>
      <c r="AF990" s="467">
        <v>608.37203999999997</v>
      </c>
      <c r="AG990" s="468">
        <v>568.572</v>
      </c>
      <c r="AH990" s="467"/>
      <c r="AI990" s="467">
        <v>11.37144</v>
      </c>
      <c r="AJ990" s="467"/>
      <c r="AK990" s="467">
        <v>28.428600000000003</v>
      </c>
      <c r="AL990" s="469"/>
      <c r="AM990" s="305"/>
      <c r="AS990" s="307">
        <f t="shared" si="252"/>
        <v>69.557160000000067</v>
      </c>
      <c r="AT990" s="307">
        <f t="shared" si="253"/>
        <v>568.572</v>
      </c>
      <c r="AU990" s="307">
        <f t="shared" si="254"/>
        <v>0</v>
      </c>
    </row>
    <row r="991" spans="1:47" ht="51" hidden="1" outlineLevel="1">
      <c r="A991" s="465"/>
      <c r="B991" s="466" t="s">
        <v>470</v>
      </c>
      <c r="C991" s="466"/>
      <c r="D991" s="465" t="s">
        <v>2332</v>
      </c>
      <c r="E991" s="465" t="s">
        <v>2339</v>
      </c>
      <c r="F991" s="465" t="s">
        <v>466</v>
      </c>
      <c r="G991" s="465" t="s">
        <v>1272</v>
      </c>
      <c r="H991" s="465"/>
      <c r="I991" s="467">
        <v>677.92920000000004</v>
      </c>
      <c r="J991" s="467">
        <v>625.42920000000004</v>
      </c>
      <c r="K991" s="467"/>
      <c r="L991" s="467">
        <v>15</v>
      </c>
      <c r="M991" s="467">
        <v>37.5</v>
      </c>
      <c r="N991" s="352"/>
      <c r="O991" s="467">
        <f t="shared" si="255"/>
        <v>0</v>
      </c>
      <c r="P991" s="467"/>
      <c r="Q991" s="352"/>
      <c r="R991" s="467"/>
      <c r="S991" s="467"/>
      <c r="T991" s="467"/>
      <c r="U991" s="467"/>
      <c r="V991" s="467"/>
      <c r="W991" s="467"/>
      <c r="X991" s="467"/>
      <c r="Y991" s="467"/>
      <c r="Z991" s="467">
        <v>608.37203999999997</v>
      </c>
      <c r="AA991" s="467">
        <v>568.572</v>
      </c>
      <c r="AB991" s="467"/>
      <c r="AC991" s="467">
        <v>11.37144</v>
      </c>
      <c r="AD991" s="467"/>
      <c r="AE991" s="467">
        <v>28.428600000000003</v>
      </c>
      <c r="AF991" s="467">
        <v>608.37203999999997</v>
      </c>
      <c r="AG991" s="468">
        <v>568.572</v>
      </c>
      <c r="AH991" s="467"/>
      <c r="AI991" s="467">
        <v>11.37144</v>
      </c>
      <c r="AJ991" s="467"/>
      <c r="AK991" s="467">
        <v>28.428600000000003</v>
      </c>
      <c r="AL991" s="469"/>
      <c r="AM991" s="305"/>
      <c r="AS991" s="307">
        <f t="shared" si="252"/>
        <v>69.557160000000067</v>
      </c>
      <c r="AT991" s="307">
        <f t="shared" si="253"/>
        <v>568.572</v>
      </c>
      <c r="AU991" s="307">
        <f t="shared" si="254"/>
        <v>0</v>
      </c>
    </row>
    <row r="992" spans="1:47" ht="153" hidden="1" outlineLevel="1">
      <c r="A992" s="465"/>
      <c r="B992" s="466" t="s">
        <v>471</v>
      </c>
      <c r="C992" s="466"/>
      <c r="D992" s="465" t="s">
        <v>2403</v>
      </c>
      <c r="E992" s="465" t="s">
        <v>2474</v>
      </c>
      <c r="F992" s="465" t="s">
        <v>448</v>
      </c>
      <c r="G992" s="465" t="s">
        <v>1272</v>
      </c>
      <c r="H992" s="465"/>
      <c r="I992" s="467">
        <v>299.4006</v>
      </c>
      <c r="J992" s="467">
        <v>276.37060000000002</v>
      </c>
      <c r="K992" s="467"/>
      <c r="L992" s="467">
        <v>6.58</v>
      </c>
      <c r="M992" s="467">
        <v>16.45</v>
      </c>
      <c r="N992" s="352"/>
      <c r="O992" s="467">
        <f t="shared" si="255"/>
        <v>0</v>
      </c>
      <c r="P992" s="467"/>
      <c r="Q992" s="352"/>
      <c r="R992" s="467"/>
      <c r="S992" s="467"/>
      <c r="T992" s="467"/>
      <c r="U992" s="467"/>
      <c r="V992" s="467"/>
      <c r="W992" s="467"/>
      <c r="X992" s="467"/>
      <c r="Y992" s="467"/>
      <c r="Z992" s="467">
        <v>268.83321999999998</v>
      </c>
      <c r="AA992" s="467">
        <v>251.24599999999998</v>
      </c>
      <c r="AB992" s="467"/>
      <c r="AC992" s="467">
        <v>5.0249199999999998</v>
      </c>
      <c r="AD992" s="467"/>
      <c r="AE992" s="467">
        <v>12.5623</v>
      </c>
      <c r="AF992" s="467">
        <v>268.83321999999998</v>
      </c>
      <c r="AG992" s="468">
        <v>251.24599999999998</v>
      </c>
      <c r="AH992" s="467"/>
      <c r="AI992" s="467">
        <v>5.0249199999999998</v>
      </c>
      <c r="AJ992" s="467"/>
      <c r="AK992" s="467">
        <v>12.5623</v>
      </c>
      <c r="AL992" s="469" t="s">
        <v>2862</v>
      </c>
      <c r="AM992" s="305"/>
      <c r="AS992" s="307">
        <f t="shared" si="252"/>
        <v>30.567380000000014</v>
      </c>
      <c r="AT992" s="307">
        <f t="shared" si="253"/>
        <v>251.24599999999998</v>
      </c>
      <c r="AU992" s="307">
        <f t="shared" si="254"/>
        <v>0</v>
      </c>
    </row>
    <row r="993" spans="1:47" ht="153" hidden="1" outlineLevel="1">
      <c r="A993" s="465"/>
      <c r="B993" s="466" t="s">
        <v>2495</v>
      </c>
      <c r="C993" s="466"/>
      <c r="D993" s="465" t="s">
        <v>363</v>
      </c>
      <c r="E993" s="465" t="s">
        <v>2384</v>
      </c>
      <c r="F993" s="465" t="s">
        <v>448</v>
      </c>
      <c r="G993" s="465" t="s">
        <v>1272</v>
      </c>
      <c r="H993" s="465"/>
      <c r="I993" s="467">
        <v>299.4006</v>
      </c>
      <c r="J993" s="467">
        <v>276.37060000000002</v>
      </c>
      <c r="K993" s="467"/>
      <c r="L993" s="467">
        <v>6.58</v>
      </c>
      <c r="M993" s="467">
        <v>16.45</v>
      </c>
      <c r="N993" s="352"/>
      <c r="O993" s="467">
        <f t="shared" si="255"/>
        <v>0</v>
      </c>
      <c r="P993" s="467"/>
      <c r="Q993" s="352"/>
      <c r="R993" s="467"/>
      <c r="S993" s="467"/>
      <c r="T993" s="467"/>
      <c r="U993" s="467"/>
      <c r="V993" s="467"/>
      <c r="W993" s="467"/>
      <c r="X993" s="467"/>
      <c r="Y993" s="467"/>
      <c r="Z993" s="467">
        <v>268.83321999999998</v>
      </c>
      <c r="AA993" s="467">
        <v>251.24599999999998</v>
      </c>
      <c r="AB993" s="467"/>
      <c r="AC993" s="467">
        <v>5.0249199999999998</v>
      </c>
      <c r="AD993" s="467"/>
      <c r="AE993" s="467">
        <v>12.5623</v>
      </c>
      <c r="AF993" s="467">
        <v>268.83321999999998</v>
      </c>
      <c r="AG993" s="468">
        <v>251.24599999999998</v>
      </c>
      <c r="AH993" s="467"/>
      <c r="AI993" s="467">
        <v>5.0249199999999998</v>
      </c>
      <c r="AJ993" s="467"/>
      <c r="AK993" s="467">
        <v>12.5623</v>
      </c>
      <c r="AL993" s="469" t="s">
        <v>2862</v>
      </c>
      <c r="AM993" s="305"/>
      <c r="AS993" s="307">
        <f t="shared" si="252"/>
        <v>30.567380000000014</v>
      </c>
      <c r="AT993" s="307">
        <f t="shared" si="253"/>
        <v>251.24599999999998</v>
      </c>
      <c r="AU993" s="307">
        <f t="shared" si="254"/>
        <v>0</v>
      </c>
    </row>
    <row r="994" spans="1:47" ht="153" hidden="1" outlineLevel="1">
      <c r="A994" s="465"/>
      <c r="B994" s="466" t="s">
        <v>2478</v>
      </c>
      <c r="C994" s="466"/>
      <c r="D994" s="465" t="s">
        <v>305</v>
      </c>
      <c r="E994" s="465" t="s">
        <v>2349</v>
      </c>
      <c r="F994" s="465" t="s">
        <v>434</v>
      </c>
      <c r="G994" s="465" t="s">
        <v>1272</v>
      </c>
      <c r="H994" s="465"/>
      <c r="I994" s="467">
        <v>298.23059999999998</v>
      </c>
      <c r="J994" s="467">
        <v>275.2706</v>
      </c>
      <c r="K994" s="467"/>
      <c r="L994" s="467">
        <v>6.5600000000000005</v>
      </c>
      <c r="M994" s="467">
        <v>16.400000000000002</v>
      </c>
      <c r="N994" s="352"/>
      <c r="O994" s="467">
        <f t="shared" si="255"/>
        <v>0</v>
      </c>
      <c r="P994" s="467"/>
      <c r="Q994" s="352"/>
      <c r="R994" s="467"/>
      <c r="S994" s="467"/>
      <c r="T994" s="467"/>
      <c r="U994" s="467"/>
      <c r="V994" s="467"/>
      <c r="W994" s="467"/>
      <c r="X994" s="467"/>
      <c r="Y994" s="467"/>
      <c r="Z994" s="467">
        <v>267.76321999999999</v>
      </c>
      <c r="AA994" s="467">
        <v>250.24599999999998</v>
      </c>
      <c r="AB994" s="467"/>
      <c r="AC994" s="467">
        <v>5.0049199999999994</v>
      </c>
      <c r="AD994" s="467"/>
      <c r="AE994" s="467">
        <v>12.5123</v>
      </c>
      <c r="AF994" s="467">
        <v>267.76321999999999</v>
      </c>
      <c r="AG994" s="468">
        <v>250.24599999999998</v>
      </c>
      <c r="AH994" s="467"/>
      <c r="AI994" s="467">
        <v>5.0049199999999994</v>
      </c>
      <c r="AJ994" s="467"/>
      <c r="AK994" s="467">
        <v>12.5123</v>
      </c>
      <c r="AL994" s="469" t="s">
        <v>2862</v>
      </c>
      <c r="AM994" s="305"/>
      <c r="AS994" s="307">
        <f t="shared" si="252"/>
        <v>30.467379999999991</v>
      </c>
      <c r="AT994" s="307">
        <f t="shared" si="253"/>
        <v>250.24599999999995</v>
      </c>
      <c r="AU994" s="307">
        <f t="shared" si="254"/>
        <v>0</v>
      </c>
    </row>
    <row r="995" spans="1:47" ht="153" hidden="1" outlineLevel="1">
      <c r="A995" s="465"/>
      <c r="B995" s="466" t="s">
        <v>2497</v>
      </c>
      <c r="C995" s="466"/>
      <c r="D995" s="465" t="s">
        <v>309</v>
      </c>
      <c r="E995" s="465" t="s">
        <v>2339</v>
      </c>
      <c r="F995" s="465" t="s">
        <v>434</v>
      </c>
      <c r="G995" s="465" t="s">
        <v>1272</v>
      </c>
      <c r="H995" s="465"/>
      <c r="I995" s="467">
        <v>299.4006</v>
      </c>
      <c r="J995" s="467">
        <v>276.37060000000002</v>
      </c>
      <c r="K995" s="467"/>
      <c r="L995" s="467">
        <v>6.58</v>
      </c>
      <c r="M995" s="467">
        <v>16.45</v>
      </c>
      <c r="N995" s="352"/>
      <c r="O995" s="467">
        <f t="shared" si="255"/>
        <v>0</v>
      </c>
      <c r="P995" s="467"/>
      <c r="Q995" s="352"/>
      <c r="R995" s="467"/>
      <c r="S995" s="467"/>
      <c r="T995" s="467"/>
      <c r="U995" s="467"/>
      <c r="V995" s="467"/>
      <c r="W995" s="467"/>
      <c r="X995" s="467"/>
      <c r="Y995" s="467"/>
      <c r="Z995" s="467">
        <v>268.83321999999998</v>
      </c>
      <c r="AA995" s="467">
        <v>251.24599999999998</v>
      </c>
      <c r="AB995" s="467"/>
      <c r="AC995" s="467">
        <v>5.0249199999999998</v>
      </c>
      <c r="AD995" s="467"/>
      <c r="AE995" s="467">
        <v>12.5623</v>
      </c>
      <c r="AF995" s="467">
        <v>268.83321999999998</v>
      </c>
      <c r="AG995" s="468">
        <v>251.24599999999998</v>
      </c>
      <c r="AH995" s="467"/>
      <c r="AI995" s="467">
        <v>5.0249199999999998</v>
      </c>
      <c r="AJ995" s="467"/>
      <c r="AK995" s="467">
        <v>12.5623</v>
      </c>
      <c r="AL995" s="469" t="s">
        <v>2862</v>
      </c>
      <c r="AM995" s="305"/>
      <c r="AS995" s="307">
        <f t="shared" si="252"/>
        <v>30.567380000000014</v>
      </c>
      <c r="AT995" s="307">
        <f t="shared" si="253"/>
        <v>251.24599999999998</v>
      </c>
      <c r="AU995" s="307">
        <f t="shared" si="254"/>
        <v>0</v>
      </c>
    </row>
    <row r="996" spans="1:47" ht="153" hidden="1" outlineLevel="1">
      <c r="A996" s="465"/>
      <c r="B996" s="466" t="s">
        <v>2481</v>
      </c>
      <c r="C996" s="466"/>
      <c r="D996" s="465" t="s">
        <v>313</v>
      </c>
      <c r="E996" s="465" t="s">
        <v>2426</v>
      </c>
      <c r="F996" s="465" t="s">
        <v>472</v>
      </c>
      <c r="G996" s="465" t="s">
        <v>1272</v>
      </c>
      <c r="H996" s="465"/>
      <c r="I996" s="467">
        <v>299.4006</v>
      </c>
      <c r="J996" s="467">
        <v>276.37060000000002</v>
      </c>
      <c r="K996" s="467"/>
      <c r="L996" s="467">
        <v>6.58</v>
      </c>
      <c r="M996" s="467">
        <v>16.45</v>
      </c>
      <c r="N996" s="352"/>
      <c r="O996" s="467">
        <f t="shared" si="255"/>
        <v>0</v>
      </c>
      <c r="P996" s="467"/>
      <c r="Q996" s="352"/>
      <c r="R996" s="467"/>
      <c r="S996" s="467"/>
      <c r="T996" s="467"/>
      <c r="U996" s="467"/>
      <c r="V996" s="467"/>
      <c r="W996" s="467"/>
      <c r="X996" s="467"/>
      <c r="Y996" s="467"/>
      <c r="Z996" s="467">
        <v>268.83321999999998</v>
      </c>
      <c r="AA996" s="467">
        <v>251.24599999999998</v>
      </c>
      <c r="AB996" s="467"/>
      <c r="AC996" s="467">
        <v>5.0249199999999998</v>
      </c>
      <c r="AD996" s="467"/>
      <c r="AE996" s="467">
        <v>12.5623</v>
      </c>
      <c r="AF996" s="467">
        <v>268.83321999999998</v>
      </c>
      <c r="AG996" s="468">
        <v>251.24599999999998</v>
      </c>
      <c r="AH996" s="467"/>
      <c r="AI996" s="467">
        <v>5.0249199999999998</v>
      </c>
      <c r="AJ996" s="467"/>
      <c r="AK996" s="467">
        <v>12.5623</v>
      </c>
      <c r="AL996" s="469" t="s">
        <v>2862</v>
      </c>
      <c r="AM996" s="305"/>
      <c r="AS996" s="307">
        <f t="shared" si="252"/>
        <v>30.567380000000014</v>
      </c>
      <c r="AT996" s="307">
        <f t="shared" si="253"/>
        <v>251.24599999999998</v>
      </c>
      <c r="AU996" s="307">
        <f t="shared" si="254"/>
        <v>0</v>
      </c>
    </row>
    <row r="997" spans="1:47" ht="153" hidden="1" outlineLevel="1">
      <c r="A997" s="465"/>
      <c r="B997" s="466" t="s">
        <v>2482</v>
      </c>
      <c r="C997" s="466"/>
      <c r="D997" s="465" t="s">
        <v>301</v>
      </c>
      <c r="E997" s="465" t="s">
        <v>2389</v>
      </c>
      <c r="F997" s="465" t="s">
        <v>473</v>
      </c>
      <c r="G997" s="465" t="s">
        <v>1272</v>
      </c>
      <c r="H997" s="465"/>
      <c r="I997" s="467">
        <v>299.4006</v>
      </c>
      <c r="J997" s="467">
        <v>276.37060000000002</v>
      </c>
      <c r="K997" s="467"/>
      <c r="L997" s="467">
        <v>6.58</v>
      </c>
      <c r="M997" s="467">
        <v>16.45</v>
      </c>
      <c r="N997" s="352"/>
      <c r="O997" s="467">
        <f t="shared" si="255"/>
        <v>0</v>
      </c>
      <c r="P997" s="467"/>
      <c r="Q997" s="352"/>
      <c r="R997" s="467"/>
      <c r="S997" s="467"/>
      <c r="T997" s="467"/>
      <c r="U997" s="467"/>
      <c r="V997" s="467"/>
      <c r="W997" s="467"/>
      <c r="X997" s="467"/>
      <c r="Y997" s="467"/>
      <c r="Z997" s="467">
        <v>268.83321999999998</v>
      </c>
      <c r="AA997" s="467">
        <v>251.24599999999998</v>
      </c>
      <c r="AB997" s="467"/>
      <c r="AC997" s="467">
        <v>5.0249199999999998</v>
      </c>
      <c r="AD997" s="467"/>
      <c r="AE997" s="467">
        <v>12.5623</v>
      </c>
      <c r="AF997" s="467">
        <v>268.83321999999998</v>
      </c>
      <c r="AG997" s="468">
        <v>251.24599999999998</v>
      </c>
      <c r="AH997" s="467"/>
      <c r="AI997" s="467">
        <v>5.0249199999999998</v>
      </c>
      <c r="AJ997" s="467"/>
      <c r="AK997" s="467">
        <v>12.5623</v>
      </c>
      <c r="AL997" s="469" t="s">
        <v>2862</v>
      </c>
      <c r="AM997" s="305"/>
      <c r="AS997" s="307">
        <f t="shared" si="252"/>
        <v>30.567380000000014</v>
      </c>
      <c r="AT997" s="307">
        <f t="shared" si="253"/>
        <v>251.24599999999998</v>
      </c>
      <c r="AU997" s="307">
        <f t="shared" si="254"/>
        <v>0</v>
      </c>
    </row>
    <row r="998" spans="1:47" ht="153" hidden="1" outlineLevel="1">
      <c r="A998" s="465"/>
      <c r="B998" s="466" t="s">
        <v>474</v>
      </c>
      <c r="C998" s="466"/>
      <c r="D998" s="465" t="s">
        <v>333</v>
      </c>
      <c r="E998" s="465" t="s">
        <v>2394</v>
      </c>
      <c r="F998" s="465" t="s">
        <v>475</v>
      </c>
      <c r="G998" s="465" t="s">
        <v>1272</v>
      </c>
      <c r="H998" s="465"/>
      <c r="I998" s="467">
        <v>705</v>
      </c>
      <c r="J998" s="467">
        <v>682</v>
      </c>
      <c r="K998" s="467"/>
      <c r="L998" s="467">
        <v>6.58</v>
      </c>
      <c r="M998" s="467">
        <v>16.45</v>
      </c>
      <c r="N998" s="352"/>
      <c r="O998" s="467">
        <f t="shared" si="255"/>
        <v>0</v>
      </c>
      <c r="P998" s="467"/>
      <c r="Q998" s="352"/>
      <c r="R998" s="467"/>
      <c r="S998" s="467"/>
      <c r="T998" s="467"/>
      <c r="U998" s="467"/>
      <c r="V998" s="467"/>
      <c r="W998" s="467"/>
      <c r="X998" s="467"/>
      <c r="Y998" s="467"/>
      <c r="Z998" s="467">
        <v>638</v>
      </c>
      <c r="AA998" s="467">
        <v>620</v>
      </c>
      <c r="AB998" s="467"/>
      <c r="AC998" s="467">
        <v>5.0249199999999998</v>
      </c>
      <c r="AD998" s="467"/>
      <c r="AE998" s="467">
        <v>12.5623</v>
      </c>
      <c r="AF998" s="473">
        <f>SUM(AG998:AK998)</f>
        <v>637.58722</v>
      </c>
      <c r="AG998" s="468">
        <v>620</v>
      </c>
      <c r="AH998" s="467"/>
      <c r="AI998" s="467">
        <v>5.0249199999999998</v>
      </c>
      <c r="AJ998" s="467"/>
      <c r="AK998" s="467">
        <v>12.5623</v>
      </c>
      <c r="AL998" s="469" t="s">
        <v>2862</v>
      </c>
      <c r="AM998" s="305"/>
      <c r="AS998" s="307">
        <f t="shared" si="252"/>
        <v>67.412779999999998</v>
      </c>
      <c r="AT998" s="307">
        <f t="shared" si="253"/>
        <v>620</v>
      </c>
      <c r="AU998" s="307">
        <f t="shared" si="254"/>
        <v>0</v>
      </c>
    </row>
    <row r="999" spans="1:47" ht="153" hidden="1" outlineLevel="1">
      <c r="A999" s="465"/>
      <c r="B999" s="466" t="s">
        <v>441</v>
      </c>
      <c r="C999" s="466"/>
      <c r="D999" s="465" t="s">
        <v>329</v>
      </c>
      <c r="E999" s="465" t="s">
        <v>2333</v>
      </c>
      <c r="F999" s="465" t="s">
        <v>435</v>
      </c>
      <c r="G999" s="465" t="s">
        <v>1272</v>
      </c>
      <c r="H999" s="465"/>
      <c r="I999" s="467">
        <v>299.4006</v>
      </c>
      <c r="J999" s="467">
        <v>276.37060000000002</v>
      </c>
      <c r="K999" s="467"/>
      <c r="L999" s="467">
        <v>6.58</v>
      </c>
      <c r="M999" s="467">
        <v>16.45</v>
      </c>
      <c r="N999" s="352"/>
      <c r="O999" s="467">
        <f t="shared" si="255"/>
        <v>0</v>
      </c>
      <c r="P999" s="467"/>
      <c r="Q999" s="352"/>
      <c r="R999" s="467"/>
      <c r="S999" s="467"/>
      <c r="T999" s="467"/>
      <c r="U999" s="467"/>
      <c r="V999" s="467"/>
      <c r="W999" s="467"/>
      <c r="X999" s="467"/>
      <c r="Y999" s="467"/>
      <c r="Z999" s="467">
        <v>268.83321999999998</v>
      </c>
      <c r="AA999" s="467">
        <v>251.24599999999998</v>
      </c>
      <c r="AB999" s="467"/>
      <c r="AC999" s="467">
        <v>5.0249199999999998</v>
      </c>
      <c r="AD999" s="467"/>
      <c r="AE999" s="467">
        <v>12.5623</v>
      </c>
      <c r="AF999" s="467">
        <v>268.83321999999998</v>
      </c>
      <c r="AG999" s="468">
        <v>251.24599999999998</v>
      </c>
      <c r="AH999" s="467"/>
      <c r="AI999" s="467">
        <v>5.0249199999999998</v>
      </c>
      <c r="AJ999" s="467"/>
      <c r="AK999" s="467">
        <v>12.5623</v>
      </c>
      <c r="AL999" s="469" t="s">
        <v>2862</v>
      </c>
      <c r="AM999" s="305"/>
      <c r="AS999" s="307">
        <f t="shared" si="252"/>
        <v>30.567380000000014</v>
      </c>
      <c r="AT999" s="307">
        <f t="shared" si="253"/>
        <v>251.24599999999998</v>
      </c>
      <c r="AU999" s="307">
        <f t="shared" si="254"/>
        <v>0</v>
      </c>
    </row>
    <row r="1000" spans="1:47" ht="153" hidden="1" outlineLevel="1">
      <c r="A1000" s="465"/>
      <c r="B1000" s="466" t="s">
        <v>476</v>
      </c>
      <c r="C1000" s="466"/>
      <c r="D1000" s="465" t="s">
        <v>325</v>
      </c>
      <c r="E1000" s="465" t="s">
        <v>2490</v>
      </c>
      <c r="F1000" s="465" t="s">
        <v>448</v>
      </c>
      <c r="G1000" s="465" t="s">
        <v>1272</v>
      </c>
      <c r="H1000" s="465"/>
      <c r="I1000" s="467">
        <v>298.23059999999998</v>
      </c>
      <c r="J1000" s="467">
        <v>275.2706</v>
      </c>
      <c r="K1000" s="467"/>
      <c r="L1000" s="467">
        <v>6.5600000000000005</v>
      </c>
      <c r="M1000" s="467">
        <v>16.400000000000002</v>
      </c>
      <c r="N1000" s="352"/>
      <c r="O1000" s="467">
        <f t="shared" si="255"/>
        <v>0</v>
      </c>
      <c r="P1000" s="467"/>
      <c r="Q1000" s="352"/>
      <c r="R1000" s="467"/>
      <c r="S1000" s="467"/>
      <c r="T1000" s="467"/>
      <c r="U1000" s="467"/>
      <c r="V1000" s="467"/>
      <c r="W1000" s="467"/>
      <c r="X1000" s="467"/>
      <c r="Y1000" s="467"/>
      <c r="Z1000" s="467">
        <v>267.76321999999999</v>
      </c>
      <c r="AA1000" s="467">
        <v>250.24599999999998</v>
      </c>
      <c r="AB1000" s="467"/>
      <c r="AC1000" s="467">
        <v>5.0049199999999994</v>
      </c>
      <c r="AD1000" s="467"/>
      <c r="AE1000" s="467">
        <v>12.5123</v>
      </c>
      <c r="AF1000" s="467">
        <v>267.76321999999999</v>
      </c>
      <c r="AG1000" s="468">
        <v>250.24599999999998</v>
      </c>
      <c r="AH1000" s="467"/>
      <c r="AI1000" s="467">
        <v>5.0049199999999994</v>
      </c>
      <c r="AJ1000" s="467"/>
      <c r="AK1000" s="467">
        <v>12.5123</v>
      </c>
      <c r="AL1000" s="469" t="s">
        <v>2862</v>
      </c>
      <c r="AM1000" s="305"/>
      <c r="AS1000" s="307">
        <f t="shared" si="252"/>
        <v>30.467379999999991</v>
      </c>
      <c r="AT1000" s="307">
        <f t="shared" si="253"/>
        <v>250.24599999999995</v>
      </c>
      <c r="AU1000" s="307">
        <f t="shared" si="254"/>
        <v>0</v>
      </c>
    </row>
    <row r="1001" spans="1:47" ht="153" hidden="1" outlineLevel="1">
      <c r="A1001" s="465"/>
      <c r="B1001" s="466" t="s">
        <v>477</v>
      </c>
      <c r="C1001" s="466"/>
      <c r="D1001" s="465" t="s">
        <v>259</v>
      </c>
      <c r="E1001" s="465" t="s">
        <v>2412</v>
      </c>
      <c r="F1001" s="465" t="s">
        <v>448</v>
      </c>
      <c r="G1001" s="465" t="s">
        <v>1272</v>
      </c>
      <c r="H1001" s="465"/>
      <c r="I1001" s="467">
        <v>299.4006</v>
      </c>
      <c r="J1001" s="467">
        <v>276.37060000000002</v>
      </c>
      <c r="K1001" s="467"/>
      <c r="L1001" s="467">
        <v>6.58</v>
      </c>
      <c r="M1001" s="467">
        <v>16.45</v>
      </c>
      <c r="N1001" s="352"/>
      <c r="O1001" s="467">
        <f t="shared" si="255"/>
        <v>0</v>
      </c>
      <c r="P1001" s="467"/>
      <c r="Q1001" s="352"/>
      <c r="R1001" s="467"/>
      <c r="S1001" s="467"/>
      <c r="T1001" s="467"/>
      <c r="U1001" s="467"/>
      <c r="V1001" s="467"/>
      <c r="W1001" s="467"/>
      <c r="X1001" s="467"/>
      <c r="Y1001" s="467"/>
      <c r="Z1001" s="467">
        <v>268.83321999999998</v>
      </c>
      <c r="AA1001" s="467">
        <v>251.24599999999998</v>
      </c>
      <c r="AB1001" s="467"/>
      <c r="AC1001" s="467">
        <v>5.0249199999999998</v>
      </c>
      <c r="AD1001" s="467"/>
      <c r="AE1001" s="467">
        <v>12.5623</v>
      </c>
      <c r="AF1001" s="467">
        <v>268.83321999999998</v>
      </c>
      <c r="AG1001" s="468">
        <v>251.24599999999998</v>
      </c>
      <c r="AH1001" s="467"/>
      <c r="AI1001" s="467">
        <v>5.0249199999999998</v>
      </c>
      <c r="AJ1001" s="467"/>
      <c r="AK1001" s="467">
        <v>12.5623</v>
      </c>
      <c r="AL1001" s="469" t="s">
        <v>2862</v>
      </c>
      <c r="AM1001" s="305"/>
      <c r="AS1001" s="307">
        <f t="shared" si="252"/>
        <v>30.567380000000014</v>
      </c>
      <c r="AT1001" s="307">
        <f t="shared" si="253"/>
        <v>251.24599999999998</v>
      </c>
      <c r="AU1001" s="307">
        <f t="shared" si="254"/>
        <v>0</v>
      </c>
    </row>
    <row r="1002" spans="1:47" ht="153" hidden="1" outlineLevel="1">
      <c r="A1002" s="465"/>
      <c r="B1002" s="466" t="s">
        <v>2504</v>
      </c>
      <c r="C1002" s="466"/>
      <c r="D1002" s="465" t="s">
        <v>321</v>
      </c>
      <c r="E1002" s="465" t="s">
        <v>2417</v>
      </c>
      <c r="F1002" s="465" t="s">
        <v>478</v>
      </c>
      <c r="G1002" s="465" t="s">
        <v>1272</v>
      </c>
      <c r="H1002" s="465"/>
      <c r="I1002" s="467">
        <v>299.40499999999997</v>
      </c>
      <c r="J1002" s="467">
        <v>276.375</v>
      </c>
      <c r="K1002" s="467"/>
      <c r="L1002" s="467">
        <v>6.58</v>
      </c>
      <c r="M1002" s="467">
        <v>16.45</v>
      </c>
      <c r="N1002" s="352"/>
      <c r="O1002" s="467">
        <f t="shared" si="255"/>
        <v>0</v>
      </c>
      <c r="P1002" s="467"/>
      <c r="Q1002" s="352"/>
      <c r="R1002" s="467"/>
      <c r="S1002" s="467"/>
      <c r="T1002" s="467"/>
      <c r="U1002" s="467"/>
      <c r="V1002" s="467"/>
      <c r="W1002" s="467"/>
      <c r="X1002" s="467"/>
      <c r="Y1002" s="467"/>
      <c r="Z1002" s="467">
        <v>268.83749999999998</v>
      </c>
      <c r="AA1002" s="467">
        <v>251.25</v>
      </c>
      <c r="AB1002" s="467"/>
      <c r="AC1002" s="467">
        <v>5.0250000000000004</v>
      </c>
      <c r="AD1002" s="467"/>
      <c r="AE1002" s="467">
        <v>12.5625</v>
      </c>
      <c r="AF1002" s="467">
        <v>268.83749999999998</v>
      </c>
      <c r="AG1002" s="468">
        <v>251.25</v>
      </c>
      <c r="AH1002" s="467"/>
      <c r="AI1002" s="467">
        <v>5.0250000000000004</v>
      </c>
      <c r="AJ1002" s="467"/>
      <c r="AK1002" s="467">
        <v>12.5625</v>
      </c>
      <c r="AL1002" s="469" t="s">
        <v>2862</v>
      </c>
      <c r="AM1002" s="305"/>
      <c r="AS1002" s="307">
        <f t="shared" si="252"/>
        <v>30.567499999999995</v>
      </c>
      <c r="AT1002" s="307">
        <f t="shared" si="253"/>
        <v>251.25</v>
      </c>
      <c r="AU1002" s="307">
        <f t="shared" si="254"/>
        <v>0</v>
      </c>
    </row>
    <row r="1003" spans="1:47" ht="114.75" hidden="1" outlineLevel="1">
      <c r="A1003" s="465"/>
      <c r="B1003" s="466" t="s">
        <v>479</v>
      </c>
      <c r="C1003" s="466"/>
      <c r="D1003" s="465" t="s">
        <v>2332</v>
      </c>
      <c r="E1003" s="465" t="s">
        <v>2333</v>
      </c>
      <c r="F1003" s="465" t="s">
        <v>480</v>
      </c>
      <c r="G1003" s="465" t="s">
        <v>645</v>
      </c>
      <c r="H1003" s="465"/>
      <c r="I1003" s="467">
        <v>677.92920000000004</v>
      </c>
      <c r="J1003" s="467">
        <v>625.42920000000004</v>
      </c>
      <c r="K1003" s="467"/>
      <c r="L1003" s="467">
        <v>15</v>
      </c>
      <c r="M1003" s="467">
        <v>37.5</v>
      </c>
      <c r="N1003" s="352"/>
      <c r="O1003" s="467">
        <f t="shared" si="255"/>
        <v>0</v>
      </c>
      <c r="P1003" s="467"/>
      <c r="Q1003" s="352"/>
      <c r="R1003" s="467"/>
      <c r="S1003" s="467"/>
      <c r="T1003" s="467"/>
      <c r="U1003" s="467"/>
      <c r="V1003" s="467"/>
      <c r="W1003" s="467"/>
      <c r="X1003" s="467"/>
      <c r="Y1003" s="467"/>
      <c r="Z1003" s="467">
        <v>608.37203999999997</v>
      </c>
      <c r="AA1003" s="467">
        <v>568.572</v>
      </c>
      <c r="AB1003" s="467"/>
      <c r="AC1003" s="467">
        <v>11.37144</v>
      </c>
      <c r="AD1003" s="467"/>
      <c r="AE1003" s="467">
        <v>28.428600000000003</v>
      </c>
      <c r="AF1003" s="467">
        <v>608.37203999999997</v>
      </c>
      <c r="AG1003" s="468">
        <v>568.572</v>
      </c>
      <c r="AH1003" s="467"/>
      <c r="AI1003" s="467">
        <v>11.37144</v>
      </c>
      <c r="AJ1003" s="467"/>
      <c r="AK1003" s="467">
        <v>28.428600000000003</v>
      </c>
      <c r="AL1003" s="469"/>
      <c r="AM1003" s="305"/>
      <c r="AS1003" s="307">
        <f t="shared" si="252"/>
        <v>69.557160000000067</v>
      </c>
      <c r="AT1003" s="307">
        <f t="shared" si="253"/>
        <v>568.572</v>
      </c>
      <c r="AU1003" s="307">
        <f t="shared" si="254"/>
        <v>0</v>
      </c>
    </row>
    <row r="1004" spans="1:47" ht="102" hidden="1" outlineLevel="1">
      <c r="A1004" s="465"/>
      <c r="B1004" s="466" t="s">
        <v>481</v>
      </c>
      <c r="C1004" s="466"/>
      <c r="D1004" s="465" t="s">
        <v>2332</v>
      </c>
      <c r="E1004" s="465" t="s">
        <v>2412</v>
      </c>
      <c r="F1004" s="465" t="s">
        <v>456</v>
      </c>
      <c r="G1004" s="465" t="s">
        <v>645</v>
      </c>
      <c r="H1004" s="465"/>
      <c r="I1004" s="467">
        <v>677.92920000000004</v>
      </c>
      <c r="J1004" s="467">
        <v>625.42920000000004</v>
      </c>
      <c r="K1004" s="467"/>
      <c r="L1004" s="467">
        <v>15</v>
      </c>
      <c r="M1004" s="467">
        <v>37.5</v>
      </c>
      <c r="N1004" s="352"/>
      <c r="O1004" s="467">
        <f t="shared" si="255"/>
        <v>0</v>
      </c>
      <c r="P1004" s="467"/>
      <c r="Q1004" s="352"/>
      <c r="R1004" s="467"/>
      <c r="S1004" s="467"/>
      <c r="T1004" s="467"/>
      <c r="U1004" s="467"/>
      <c r="V1004" s="467"/>
      <c r="W1004" s="467"/>
      <c r="X1004" s="467"/>
      <c r="Y1004" s="467"/>
      <c r="Z1004" s="467">
        <v>608.37203999999997</v>
      </c>
      <c r="AA1004" s="467">
        <v>568.572</v>
      </c>
      <c r="AB1004" s="467"/>
      <c r="AC1004" s="467">
        <v>11.37144</v>
      </c>
      <c r="AD1004" s="467"/>
      <c r="AE1004" s="467">
        <v>28.428600000000003</v>
      </c>
      <c r="AF1004" s="467">
        <v>608.37203999999997</v>
      </c>
      <c r="AG1004" s="468">
        <v>568.572</v>
      </c>
      <c r="AH1004" s="467"/>
      <c r="AI1004" s="467">
        <v>11.37144</v>
      </c>
      <c r="AJ1004" s="467"/>
      <c r="AK1004" s="467">
        <v>28.428600000000003</v>
      </c>
      <c r="AL1004" s="469"/>
      <c r="AM1004" s="305"/>
      <c r="AS1004" s="307">
        <f t="shared" si="252"/>
        <v>69.557160000000067</v>
      </c>
      <c r="AT1004" s="307">
        <f t="shared" si="253"/>
        <v>568.572</v>
      </c>
      <c r="AU1004" s="307">
        <f t="shared" si="254"/>
        <v>0</v>
      </c>
    </row>
    <row r="1005" spans="1:47" ht="63.75" hidden="1" outlineLevel="1">
      <c r="A1005" s="465"/>
      <c r="B1005" s="466" t="s">
        <v>482</v>
      </c>
      <c r="C1005" s="466"/>
      <c r="D1005" s="465" t="s">
        <v>2332</v>
      </c>
      <c r="E1005" s="465" t="s">
        <v>2519</v>
      </c>
      <c r="F1005" s="465" t="s">
        <v>483</v>
      </c>
      <c r="G1005" s="465" t="s">
        <v>645</v>
      </c>
      <c r="H1005" s="465"/>
      <c r="I1005" s="467">
        <v>677.92920000000004</v>
      </c>
      <c r="J1005" s="467">
        <v>625.42920000000004</v>
      </c>
      <c r="K1005" s="467"/>
      <c r="L1005" s="467">
        <v>15</v>
      </c>
      <c r="M1005" s="467">
        <v>37.5</v>
      </c>
      <c r="N1005" s="352"/>
      <c r="O1005" s="467">
        <f t="shared" si="255"/>
        <v>0</v>
      </c>
      <c r="P1005" s="467"/>
      <c r="Q1005" s="352"/>
      <c r="R1005" s="467"/>
      <c r="S1005" s="467"/>
      <c r="T1005" s="467"/>
      <c r="U1005" s="467"/>
      <c r="V1005" s="467"/>
      <c r="W1005" s="467"/>
      <c r="X1005" s="467"/>
      <c r="Y1005" s="467"/>
      <c r="Z1005" s="467">
        <v>608.37203999999997</v>
      </c>
      <c r="AA1005" s="467">
        <v>568.572</v>
      </c>
      <c r="AB1005" s="467"/>
      <c r="AC1005" s="467">
        <v>11.37144</v>
      </c>
      <c r="AD1005" s="467"/>
      <c r="AE1005" s="467">
        <v>28.428600000000003</v>
      </c>
      <c r="AF1005" s="467">
        <v>608.37203999999997</v>
      </c>
      <c r="AG1005" s="468">
        <v>568.572</v>
      </c>
      <c r="AH1005" s="467"/>
      <c r="AI1005" s="467">
        <v>11.37144</v>
      </c>
      <c r="AJ1005" s="467"/>
      <c r="AK1005" s="467">
        <v>28.428600000000003</v>
      </c>
      <c r="AL1005" s="469"/>
      <c r="AM1005" s="305"/>
      <c r="AS1005" s="307">
        <f t="shared" si="252"/>
        <v>69.557160000000067</v>
      </c>
      <c r="AT1005" s="307">
        <f t="shared" si="253"/>
        <v>568.572</v>
      </c>
      <c r="AU1005" s="307">
        <f t="shared" si="254"/>
        <v>0</v>
      </c>
    </row>
    <row r="1006" spans="1:47" ht="102" hidden="1" outlineLevel="1">
      <c r="A1006" s="465"/>
      <c r="B1006" s="466" t="s">
        <v>484</v>
      </c>
      <c r="C1006" s="466"/>
      <c r="D1006" s="465" t="s">
        <v>2332</v>
      </c>
      <c r="E1006" s="465" t="s">
        <v>458</v>
      </c>
      <c r="F1006" s="465" t="s">
        <v>485</v>
      </c>
      <c r="G1006" s="465" t="s">
        <v>645</v>
      </c>
      <c r="H1006" s="465"/>
      <c r="I1006" s="467">
        <v>677.92920000000004</v>
      </c>
      <c r="J1006" s="467">
        <v>625.42920000000004</v>
      </c>
      <c r="K1006" s="467"/>
      <c r="L1006" s="467">
        <v>15</v>
      </c>
      <c r="M1006" s="467">
        <v>37.5</v>
      </c>
      <c r="N1006" s="352"/>
      <c r="O1006" s="467">
        <f t="shared" si="255"/>
        <v>0</v>
      </c>
      <c r="P1006" s="467"/>
      <c r="Q1006" s="352"/>
      <c r="R1006" s="467"/>
      <c r="S1006" s="467"/>
      <c r="T1006" s="467"/>
      <c r="U1006" s="467"/>
      <c r="V1006" s="467"/>
      <c r="W1006" s="467"/>
      <c r="X1006" s="467"/>
      <c r="Y1006" s="467"/>
      <c r="Z1006" s="467">
        <v>608.37203999999997</v>
      </c>
      <c r="AA1006" s="467">
        <v>568.572</v>
      </c>
      <c r="AB1006" s="467"/>
      <c r="AC1006" s="467">
        <v>11.37144</v>
      </c>
      <c r="AD1006" s="467"/>
      <c r="AE1006" s="467">
        <v>28.428600000000003</v>
      </c>
      <c r="AF1006" s="467">
        <v>608.37203999999997</v>
      </c>
      <c r="AG1006" s="468">
        <v>568.572</v>
      </c>
      <c r="AH1006" s="467"/>
      <c r="AI1006" s="467">
        <v>11.37144</v>
      </c>
      <c r="AJ1006" s="467"/>
      <c r="AK1006" s="467">
        <v>28.428600000000003</v>
      </c>
      <c r="AL1006" s="469"/>
      <c r="AM1006" s="305"/>
      <c r="AS1006" s="307">
        <f t="shared" si="252"/>
        <v>69.557160000000067</v>
      </c>
      <c r="AT1006" s="307">
        <f t="shared" si="253"/>
        <v>568.572</v>
      </c>
      <c r="AU1006" s="307">
        <f t="shared" si="254"/>
        <v>0</v>
      </c>
    </row>
    <row r="1007" spans="1:47" ht="38.25" hidden="1" outlineLevel="1">
      <c r="A1007" s="465"/>
      <c r="B1007" s="466" t="s">
        <v>486</v>
      </c>
      <c r="C1007" s="466"/>
      <c r="D1007" s="465" t="s">
        <v>2332</v>
      </c>
      <c r="E1007" s="465" t="s">
        <v>461</v>
      </c>
      <c r="F1007" s="465" t="s">
        <v>462</v>
      </c>
      <c r="G1007" s="465" t="s">
        <v>645</v>
      </c>
      <c r="H1007" s="465"/>
      <c r="I1007" s="467">
        <v>677.92920000000004</v>
      </c>
      <c r="J1007" s="467">
        <v>625.42920000000004</v>
      </c>
      <c r="K1007" s="467"/>
      <c r="L1007" s="467">
        <v>15</v>
      </c>
      <c r="M1007" s="467">
        <v>37.5</v>
      </c>
      <c r="N1007" s="352"/>
      <c r="O1007" s="467">
        <f t="shared" si="255"/>
        <v>0</v>
      </c>
      <c r="P1007" s="467"/>
      <c r="Q1007" s="352"/>
      <c r="R1007" s="467"/>
      <c r="S1007" s="467"/>
      <c r="T1007" s="467"/>
      <c r="U1007" s="467"/>
      <c r="V1007" s="467"/>
      <c r="W1007" s="467"/>
      <c r="X1007" s="467"/>
      <c r="Y1007" s="467"/>
      <c r="Z1007" s="467">
        <v>608.37203999999997</v>
      </c>
      <c r="AA1007" s="467">
        <v>568.572</v>
      </c>
      <c r="AB1007" s="467"/>
      <c r="AC1007" s="467">
        <v>11.37144</v>
      </c>
      <c r="AD1007" s="467"/>
      <c r="AE1007" s="467">
        <v>28.428600000000003</v>
      </c>
      <c r="AF1007" s="467">
        <v>608.37203999999997</v>
      </c>
      <c r="AG1007" s="468">
        <v>568.572</v>
      </c>
      <c r="AH1007" s="467"/>
      <c r="AI1007" s="467">
        <v>11.37144</v>
      </c>
      <c r="AJ1007" s="467"/>
      <c r="AK1007" s="467">
        <v>28.428600000000003</v>
      </c>
      <c r="AL1007" s="469"/>
      <c r="AM1007" s="305"/>
      <c r="AS1007" s="307">
        <f t="shared" si="252"/>
        <v>69.557160000000067</v>
      </c>
      <c r="AT1007" s="307">
        <f t="shared" si="253"/>
        <v>568.572</v>
      </c>
      <c r="AU1007" s="307">
        <f t="shared" si="254"/>
        <v>0</v>
      </c>
    </row>
    <row r="1008" spans="1:47" ht="38.25" hidden="1" outlineLevel="1">
      <c r="A1008" s="465"/>
      <c r="B1008" s="466" t="s">
        <v>487</v>
      </c>
      <c r="C1008" s="466"/>
      <c r="D1008" s="465" t="s">
        <v>2332</v>
      </c>
      <c r="E1008" s="465" t="s">
        <v>2384</v>
      </c>
      <c r="F1008" s="465" t="s">
        <v>462</v>
      </c>
      <c r="G1008" s="465" t="s">
        <v>645</v>
      </c>
      <c r="H1008" s="465"/>
      <c r="I1008" s="467">
        <v>677.92920000000004</v>
      </c>
      <c r="J1008" s="467">
        <v>625.42920000000004</v>
      </c>
      <c r="K1008" s="467"/>
      <c r="L1008" s="467">
        <v>15</v>
      </c>
      <c r="M1008" s="467">
        <v>37.5</v>
      </c>
      <c r="N1008" s="352"/>
      <c r="O1008" s="467">
        <f t="shared" ref="O1008:O1023" si="256">SUM(P1008:S1008)</f>
        <v>0</v>
      </c>
      <c r="P1008" s="467"/>
      <c r="Q1008" s="352"/>
      <c r="R1008" s="467"/>
      <c r="S1008" s="467"/>
      <c r="T1008" s="467"/>
      <c r="U1008" s="467"/>
      <c r="V1008" s="467"/>
      <c r="W1008" s="467"/>
      <c r="X1008" s="467"/>
      <c r="Y1008" s="467"/>
      <c r="Z1008" s="467">
        <v>608.37203999999997</v>
      </c>
      <c r="AA1008" s="467">
        <v>568.572</v>
      </c>
      <c r="AB1008" s="467"/>
      <c r="AC1008" s="467">
        <v>11.37144</v>
      </c>
      <c r="AD1008" s="467"/>
      <c r="AE1008" s="467">
        <v>28.428600000000003</v>
      </c>
      <c r="AF1008" s="467">
        <v>608.37203999999997</v>
      </c>
      <c r="AG1008" s="468">
        <v>568.572</v>
      </c>
      <c r="AH1008" s="467"/>
      <c r="AI1008" s="467">
        <v>11.37144</v>
      </c>
      <c r="AJ1008" s="467"/>
      <c r="AK1008" s="467">
        <v>28.428600000000003</v>
      </c>
      <c r="AL1008" s="469"/>
      <c r="AM1008" s="305"/>
      <c r="AS1008" s="307">
        <f t="shared" si="252"/>
        <v>69.557160000000067</v>
      </c>
      <c r="AT1008" s="307">
        <f t="shared" si="253"/>
        <v>568.572</v>
      </c>
      <c r="AU1008" s="307">
        <f t="shared" si="254"/>
        <v>0</v>
      </c>
    </row>
    <row r="1009" spans="1:47" ht="51" hidden="1" outlineLevel="1">
      <c r="A1009" s="465"/>
      <c r="B1009" s="466" t="s">
        <v>488</v>
      </c>
      <c r="C1009" s="466"/>
      <c r="D1009" s="465" t="s">
        <v>2332</v>
      </c>
      <c r="E1009" s="465" t="s">
        <v>2389</v>
      </c>
      <c r="F1009" s="465" t="s">
        <v>464</v>
      </c>
      <c r="G1009" s="465" t="s">
        <v>645</v>
      </c>
      <c r="H1009" s="465"/>
      <c r="I1009" s="467">
        <v>677.92920000000004</v>
      </c>
      <c r="J1009" s="467">
        <v>625.42920000000004</v>
      </c>
      <c r="K1009" s="467"/>
      <c r="L1009" s="467">
        <v>15</v>
      </c>
      <c r="M1009" s="467">
        <v>37.5</v>
      </c>
      <c r="N1009" s="352"/>
      <c r="O1009" s="467">
        <f t="shared" si="256"/>
        <v>0</v>
      </c>
      <c r="P1009" s="467"/>
      <c r="Q1009" s="352"/>
      <c r="R1009" s="467"/>
      <c r="S1009" s="467"/>
      <c r="T1009" s="467"/>
      <c r="U1009" s="467"/>
      <c r="V1009" s="467"/>
      <c r="W1009" s="467"/>
      <c r="X1009" s="467"/>
      <c r="Y1009" s="467"/>
      <c r="Z1009" s="467">
        <v>608.37203999999997</v>
      </c>
      <c r="AA1009" s="467">
        <v>568.572</v>
      </c>
      <c r="AB1009" s="467"/>
      <c r="AC1009" s="467">
        <v>11.37144</v>
      </c>
      <c r="AD1009" s="467"/>
      <c r="AE1009" s="467">
        <v>28.428600000000003</v>
      </c>
      <c r="AF1009" s="467">
        <v>608.37203999999997</v>
      </c>
      <c r="AG1009" s="468">
        <v>568.572</v>
      </c>
      <c r="AH1009" s="467"/>
      <c r="AI1009" s="467">
        <v>11.37144</v>
      </c>
      <c r="AJ1009" s="467"/>
      <c r="AK1009" s="467">
        <v>28.428600000000003</v>
      </c>
      <c r="AL1009" s="469"/>
      <c r="AM1009" s="305"/>
      <c r="AS1009" s="307">
        <f t="shared" si="252"/>
        <v>69.557160000000067</v>
      </c>
      <c r="AT1009" s="307">
        <f t="shared" si="253"/>
        <v>568.572</v>
      </c>
      <c r="AU1009" s="307">
        <f t="shared" si="254"/>
        <v>0</v>
      </c>
    </row>
    <row r="1010" spans="1:47" ht="51" hidden="1" outlineLevel="1">
      <c r="A1010" s="465"/>
      <c r="B1010" s="466" t="s">
        <v>489</v>
      </c>
      <c r="C1010" s="466"/>
      <c r="D1010" s="465" t="s">
        <v>2332</v>
      </c>
      <c r="E1010" s="465" t="s">
        <v>2035</v>
      </c>
      <c r="F1010" s="465" t="s">
        <v>464</v>
      </c>
      <c r="G1010" s="465" t="s">
        <v>645</v>
      </c>
      <c r="H1010" s="465"/>
      <c r="I1010" s="467">
        <v>677.92920000000004</v>
      </c>
      <c r="J1010" s="467">
        <v>625.42920000000004</v>
      </c>
      <c r="K1010" s="467"/>
      <c r="L1010" s="467">
        <v>15</v>
      </c>
      <c r="M1010" s="467">
        <v>37.5</v>
      </c>
      <c r="N1010" s="352"/>
      <c r="O1010" s="467">
        <f t="shared" si="256"/>
        <v>0</v>
      </c>
      <c r="P1010" s="467"/>
      <c r="Q1010" s="352"/>
      <c r="R1010" s="467"/>
      <c r="S1010" s="467"/>
      <c r="T1010" s="467"/>
      <c r="U1010" s="467"/>
      <c r="V1010" s="467"/>
      <c r="W1010" s="467"/>
      <c r="X1010" s="467"/>
      <c r="Y1010" s="467"/>
      <c r="Z1010" s="467">
        <v>608.37203999999997</v>
      </c>
      <c r="AA1010" s="467">
        <v>568.572</v>
      </c>
      <c r="AB1010" s="467"/>
      <c r="AC1010" s="467">
        <v>11.37144</v>
      </c>
      <c r="AD1010" s="467"/>
      <c r="AE1010" s="467">
        <v>28.428600000000003</v>
      </c>
      <c r="AF1010" s="467">
        <v>608.37203999999997</v>
      </c>
      <c r="AG1010" s="468">
        <v>568.572</v>
      </c>
      <c r="AH1010" s="467"/>
      <c r="AI1010" s="467">
        <v>11.37144</v>
      </c>
      <c r="AJ1010" s="467"/>
      <c r="AK1010" s="467">
        <v>28.428600000000003</v>
      </c>
      <c r="AL1010" s="469"/>
      <c r="AM1010" s="305"/>
      <c r="AS1010" s="307">
        <f t="shared" si="252"/>
        <v>69.557160000000067</v>
      </c>
      <c r="AT1010" s="307">
        <f t="shared" si="253"/>
        <v>568.572</v>
      </c>
      <c r="AU1010" s="307">
        <f t="shared" si="254"/>
        <v>0</v>
      </c>
    </row>
    <row r="1011" spans="1:47" ht="63.75" hidden="1" outlineLevel="1">
      <c r="A1011" s="465"/>
      <c r="B1011" s="466" t="s">
        <v>490</v>
      </c>
      <c r="C1011" s="466"/>
      <c r="D1011" s="465" t="s">
        <v>2332</v>
      </c>
      <c r="E1011" s="465" t="s">
        <v>2036</v>
      </c>
      <c r="F1011" s="465" t="s">
        <v>491</v>
      </c>
      <c r="G1011" s="465" t="s">
        <v>645</v>
      </c>
      <c r="H1011" s="465"/>
      <c r="I1011" s="467">
        <v>677.92920000000004</v>
      </c>
      <c r="J1011" s="467">
        <v>625.42920000000004</v>
      </c>
      <c r="K1011" s="467"/>
      <c r="L1011" s="467">
        <v>15</v>
      </c>
      <c r="M1011" s="467">
        <v>37.5</v>
      </c>
      <c r="N1011" s="352"/>
      <c r="O1011" s="467">
        <f t="shared" si="256"/>
        <v>0</v>
      </c>
      <c r="P1011" s="467"/>
      <c r="Q1011" s="352"/>
      <c r="R1011" s="467"/>
      <c r="S1011" s="467"/>
      <c r="T1011" s="467"/>
      <c r="U1011" s="467"/>
      <c r="V1011" s="467"/>
      <c r="W1011" s="467"/>
      <c r="X1011" s="467"/>
      <c r="Y1011" s="467"/>
      <c r="Z1011" s="467">
        <v>608.37203999999997</v>
      </c>
      <c r="AA1011" s="467">
        <v>568.572</v>
      </c>
      <c r="AB1011" s="467"/>
      <c r="AC1011" s="467">
        <v>11.37144</v>
      </c>
      <c r="AD1011" s="467"/>
      <c r="AE1011" s="467">
        <v>28.428600000000003</v>
      </c>
      <c r="AF1011" s="467">
        <v>608.37203999999997</v>
      </c>
      <c r="AG1011" s="468">
        <v>568.572</v>
      </c>
      <c r="AH1011" s="467"/>
      <c r="AI1011" s="467">
        <v>11.37144</v>
      </c>
      <c r="AJ1011" s="467"/>
      <c r="AK1011" s="467">
        <v>28.428600000000003</v>
      </c>
      <c r="AL1011" s="469"/>
      <c r="AM1011" s="305"/>
      <c r="AS1011" s="307">
        <f t="shared" si="252"/>
        <v>69.557160000000067</v>
      </c>
      <c r="AT1011" s="307">
        <f t="shared" si="253"/>
        <v>568.572</v>
      </c>
      <c r="AU1011" s="307">
        <f t="shared" si="254"/>
        <v>0</v>
      </c>
    </row>
    <row r="1012" spans="1:47" ht="114.75" hidden="1" outlineLevel="1">
      <c r="A1012" s="465"/>
      <c r="B1012" s="466" t="s">
        <v>492</v>
      </c>
      <c r="C1012" s="466"/>
      <c r="D1012" s="465" t="s">
        <v>2332</v>
      </c>
      <c r="E1012" s="465" t="s">
        <v>426</v>
      </c>
      <c r="F1012" s="465" t="s">
        <v>493</v>
      </c>
      <c r="G1012" s="465" t="s">
        <v>645</v>
      </c>
      <c r="H1012" s="465"/>
      <c r="I1012" s="467">
        <v>677.92920000000004</v>
      </c>
      <c r="J1012" s="467">
        <v>625.42920000000004</v>
      </c>
      <c r="K1012" s="467"/>
      <c r="L1012" s="467">
        <v>15</v>
      </c>
      <c r="M1012" s="467">
        <v>37.5</v>
      </c>
      <c r="N1012" s="352"/>
      <c r="O1012" s="467">
        <f t="shared" si="256"/>
        <v>0</v>
      </c>
      <c r="P1012" s="467"/>
      <c r="Q1012" s="352"/>
      <c r="R1012" s="467"/>
      <c r="S1012" s="467"/>
      <c r="T1012" s="467"/>
      <c r="U1012" s="467"/>
      <c r="V1012" s="467"/>
      <c r="W1012" s="467"/>
      <c r="X1012" s="467"/>
      <c r="Y1012" s="467"/>
      <c r="Z1012" s="467">
        <v>608.37203999999997</v>
      </c>
      <c r="AA1012" s="467">
        <v>568.572</v>
      </c>
      <c r="AB1012" s="467"/>
      <c r="AC1012" s="467">
        <v>11.37144</v>
      </c>
      <c r="AD1012" s="467"/>
      <c r="AE1012" s="467">
        <v>28.428600000000003</v>
      </c>
      <c r="AF1012" s="467">
        <v>608.37203999999997</v>
      </c>
      <c r="AG1012" s="468">
        <v>568.572</v>
      </c>
      <c r="AH1012" s="467"/>
      <c r="AI1012" s="467">
        <v>11.37144</v>
      </c>
      <c r="AJ1012" s="467"/>
      <c r="AK1012" s="467">
        <v>28.428600000000003</v>
      </c>
      <c r="AL1012" s="469"/>
      <c r="AM1012" s="305"/>
      <c r="AS1012" s="307">
        <f t="shared" si="252"/>
        <v>69.557160000000067</v>
      </c>
      <c r="AT1012" s="307">
        <f t="shared" si="253"/>
        <v>568.572</v>
      </c>
      <c r="AU1012" s="307">
        <f t="shared" si="254"/>
        <v>0</v>
      </c>
    </row>
    <row r="1013" spans="1:47" ht="51" hidden="1" outlineLevel="1">
      <c r="A1013" s="465"/>
      <c r="B1013" s="466" t="s">
        <v>494</v>
      </c>
      <c r="C1013" s="466"/>
      <c r="D1013" s="465" t="s">
        <v>2332</v>
      </c>
      <c r="E1013" s="465" t="s">
        <v>2339</v>
      </c>
      <c r="F1013" s="465" t="s">
        <v>466</v>
      </c>
      <c r="G1013" s="465" t="s">
        <v>645</v>
      </c>
      <c r="H1013" s="465"/>
      <c r="I1013" s="467">
        <v>677.92920000000004</v>
      </c>
      <c r="J1013" s="467">
        <v>625.42920000000004</v>
      </c>
      <c r="K1013" s="467"/>
      <c r="L1013" s="467">
        <v>15</v>
      </c>
      <c r="M1013" s="467">
        <v>37.5</v>
      </c>
      <c r="N1013" s="352"/>
      <c r="O1013" s="467">
        <f t="shared" si="256"/>
        <v>0</v>
      </c>
      <c r="P1013" s="467"/>
      <c r="Q1013" s="352"/>
      <c r="R1013" s="467"/>
      <c r="S1013" s="467"/>
      <c r="T1013" s="467"/>
      <c r="U1013" s="467"/>
      <c r="V1013" s="467"/>
      <c r="W1013" s="467"/>
      <c r="X1013" s="467"/>
      <c r="Y1013" s="467"/>
      <c r="Z1013" s="467">
        <v>608.37203999999997</v>
      </c>
      <c r="AA1013" s="467">
        <v>568.572</v>
      </c>
      <c r="AB1013" s="467"/>
      <c r="AC1013" s="467">
        <v>11.37144</v>
      </c>
      <c r="AD1013" s="467"/>
      <c r="AE1013" s="467">
        <v>28.428600000000003</v>
      </c>
      <c r="AF1013" s="467">
        <v>608.37203999999997</v>
      </c>
      <c r="AG1013" s="468">
        <v>568.572</v>
      </c>
      <c r="AH1013" s="467"/>
      <c r="AI1013" s="467">
        <v>11.37144</v>
      </c>
      <c r="AJ1013" s="467"/>
      <c r="AK1013" s="467">
        <v>28.428600000000003</v>
      </c>
      <c r="AL1013" s="469"/>
      <c r="AM1013" s="305"/>
      <c r="AS1013" s="307">
        <f t="shared" si="252"/>
        <v>69.557160000000067</v>
      </c>
      <c r="AT1013" s="307">
        <f t="shared" si="253"/>
        <v>568.572</v>
      </c>
      <c r="AU1013" s="307">
        <f t="shared" si="254"/>
        <v>0</v>
      </c>
    </row>
    <row r="1014" spans="1:47" ht="153" hidden="1" outlineLevel="1">
      <c r="A1014" s="465"/>
      <c r="B1014" s="466" t="s">
        <v>433</v>
      </c>
      <c r="C1014" s="466"/>
      <c r="D1014" s="465" t="s">
        <v>2403</v>
      </c>
      <c r="E1014" s="465" t="s">
        <v>2474</v>
      </c>
      <c r="F1014" s="465" t="s">
        <v>448</v>
      </c>
      <c r="G1014" s="465" t="s">
        <v>645</v>
      </c>
      <c r="H1014" s="465"/>
      <c r="I1014" s="467">
        <v>299.4006</v>
      </c>
      <c r="J1014" s="467">
        <v>276.37060000000002</v>
      </c>
      <c r="K1014" s="467"/>
      <c r="L1014" s="467">
        <v>6.58</v>
      </c>
      <c r="M1014" s="467">
        <v>16.45</v>
      </c>
      <c r="N1014" s="352"/>
      <c r="O1014" s="467">
        <f t="shared" si="256"/>
        <v>0</v>
      </c>
      <c r="P1014" s="467"/>
      <c r="Q1014" s="352"/>
      <c r="R1014" s="467"/>
      <c r="S1014" s="467"/>
      <c r="T1014" s="467"/>
      <c r="U1014" s="467"/>
      <c r="V1014" s="467"/>
      <c r="W1014" s="467"/>
      <c r="X1014" s="467"/>
      <c r="Y1014" s="467"/>
      <c r="Z1014" s="467">
        <v>268.83321999999998</v>
      </c>
      <c r="AA1014" s="467">
        <v>251.24599999999998</v>
      </c>
      <c r="AB1014" s="467"/>
      <c r="AC1014" s="467">
        <v>5.0249199999999998</v>
      </c>
      <c r="AD1014" s="467"/>
      <c r="AE1014" s="467">
        <v>12.5623</v>
      </c>
      <c r="AF1014" s="473">
        <f>SUM(AG1014:AK1014)</f>
        <v>268.58722</v>
      </c>
      <c r="AG1014" s="476">
        <f>ROUND(251.246,0)</f>
        <v>251</v>
      </c>
      <c r="AH1014" s="467"/>
      <c r="AI1014" s="467">
        <v>5.0249199999999998</v>
      </c>
      <c r="AJ1014" s="467"/>
      <c r="AK1014" s="467">
        <v>12.5623</v>
      </c>
      <c r="AL1014" s="469" t="s">
        <v>2862</v>
      </c>
      <c r="AM1014" s="305"/>
      <c r="AS1014" s="307">
        <f t="shared" si="252"/>
        <v>30.813379999999995</v>
      </c>
      <c r="AT1014" s="307">
        <f t="shared" si="253"/>
        <v>251</v>
      </c>
      <c r="AU1014" s="307">
        <f t="shared" si="254"/>
        <v>0</v>
      </c>
    </row>
    <row r="1015" spans="1:47" ht="153" hidden="1" outlineLevel="1">
      <c r="A1015" s="465"/>
      <c r="B1015" s="466" t="s">
        <v>2495</v>
      </c>
      <c r="C1015" s="466"/>
      <c r="D1015" s="465" t="s">
        <v>363</v>
      </c>
      <c r="E1015" s="465" t="s">
        <v>2384</v>
      </c>
      <c r="F1015" s="465" t="s">
        <v>448</v>
      </c>
      <c r="G1015" s="465" t="s">
        <v>645</v>
      </c>
      <c r="H1015" s="465"/>
      <c r="I1015" s="467">
        <v>299.4006</v>
      </c>
      <c r="J1015" s="467">
        <v>276.37060000000002</v>
      </c>
      <c r="K1015" s="467"/>
      <c r="L1015" s="467">
        <v>6.58</v>
      </c>
      <c r="M1015" s="467">
        <v>16.45</v>
      </c>
      <c r="N1015" s="352"/>
      <c r="O1015" s="467">
        <f t="shared" si="256"/>
        <v>0</v>
      </c>
      <c r="P1015" s="467"/>
      <c r="Q1015" s="352"/>
      <c r="R1015" s="467"/>
      <c r="S1015" s="467"/>
      <c r="T1015" s="467"/>
      <c r="U1015" s="467"/>
      <c r="V1015" s="467"/>
      <c r="W1015" s="467"/>
      <c r="X1015" s="467"/>
      <c r="Y1015" s="467"/>
      <c r="Z1015" s="467">
        <v>268.83321999999998</v>
      </c>
      <c r="AA1015" s="467">
        <v>251.24599999999998</v>
      </c>
      <c r="AB1015" s="467"/>
      <c r="AC1015" s="467">
        <v>5.0249199999999998</v>
      </c>
      <c r="AD1015" s="467"/>
      <c r="AE1015" s="467">
        <v>12.5623</v>
      </c>
      <c r="AF1015" s="467">
        <v>268.83321999999998</v>
      </c>
      <c r="AG1015" s="477">
        <f>251.246</f>
        <v>251.24600000000001</v>
      </c>
      <c r="AH1015" s="467"/>
      <c r="AI1015" s="467">
        <v>5.0249199999999998</v>
      </c>
      <c r="AJ1015" s="467"/>
      <c r="AK1015" s="467">
        <v>12.5623</v>
      </c>
      <c r="AL1015" s="469" t="s">
        <v>2862</v>
      </c>
      <c r="AM1015" s="305"/>
      <c r="AS1015" s="307">
        <f t="shared" si="252"/>
        <v>30.567380000000014</v>
      </c>
      <c r="AT1015" s="307">
        <f t="shared" si="253"/>
        <v>251.24599999999998</v>
      </c>
      <c r="AU1015" s="307">
        <f t="shared" si="254"/>
        <v>0</v>
      </c>
    </row>
    <row r="1016" spans="1:47" ht="153" hidden="1" outlineLevel="1">
      <c r="A1016" s="465"/>
      <c r="B1016" s="466" t="s">
        <v>2496</v>
      </c>
      <c r="C1016" s="466"/>
      <c r="D1016" s="465" t="s">
        <v>305</v>
      </c>
      <c r="E1016" s="465" t="s">
        <v>2349</v>
      </c>
      <c r="F1016" s="465" t="s">
        <v>448</v>
      </c>
      <c r="G1016" s="465" t="s">
        <v>645</v>
      </c>
      <c r="H1016" s="465"/>
      <c r="I1016" s="467">
        <v>299.06</v>
      </c>
      <c r="J1016" s="467">
        <v>276.10000000000002</v>
      </c>
      <c r="K1016" s="467"/>
      <c r="L1016" s="467">
        <v>6.5600000000000005</v>
      </c>
      <c r="M1016" s="467">
        <v>16.400000000000002</v>
      </c>
      <c r="N1016" s="352"/>
      <c r="O1016" s="467">
        <f t="shared" si="256"/>
        <v>0</v>
      </c>
      <c r="P1016" s="467"/>
      <c r="Q1016" s="352"/>
      <c r="R1016" s="467"/>
      <c r="S1016" s="467"/>
      <c r="T1016" s="467"/>
      <c r="U1016" s="467"/>
      <c r="V1016" s="467"/>
      <c r="W1016" s="467"/>
      <c r="X1016" s="467"/>
      <c r="Y1016" s="467"/>
      <c r="Z1016" s="467">
        <v>268.57</v>
      </c>
      <c r="AA1016" s="467">
        <v>251</v>
      </c>
      <c r="AB1016" s="467"/>
      <c r="AC1016" s="467">
        <v>5.0200000000000005</v>
      </c>
      <c r="AD1016" s="467"/>
      <c r="AE1016" s="467">
        <v>12.55</v>
      </c>
      <c r="AF1016" s="467">
        <v>268.57</v>
      </c>
      <c r="AG1016" s="468">
        <v>251</v>
      </c>
      <c r="AH1016" s="467"/>
      <c r="AI1016" s="467">
        <v>5.0200000000000005</v>
      </c>
      <c r="AJ1016" s="467"/>
      <c r="AK1016" s="467">
        <v>12.55</v>
      </c>
      <c r="AL1016" s="469" t="s">
        <v>2862</v>
      </c>
      <c r="AM1016" s="305"/>
      <c r="AS1016" s="307">
        <f t="shared" si="252"/>
        <v>30.490000000000009</v>
      </c>
      <c r="AT1016" s="307">
        <f t="shared" si="253"/>
        <v>251</v>
      </c>
      <c r="AU1016" s="307">
        <f t="shared" si="254"/>
        <v>0</v>
      </c>
    </row>
    <row r="1017" spans="1:47" ht="153" hidden="1" outlineLevel="1">
      <c r="A1017" s="465"/>
      <c r="B1017" s="466" t="s">
        <v>2497</v>
      </c>
      <c r="C1017" s="466"/>
      <c r="D1017" s="465" t="s">
        <v>309</v>
      </c>
      <c r="E1017" s="465" t="s">
        <v>2339</v>
      </c>
      <c r="F1017" s="465" t="s">
        <v>448</v>
      </c>
      <c r="G1017" s="465" t="s">
        <v>645</v>
      </c>
      <c r="H1017" s="465"/>
      <c r="I1017" s="467">
        <v>299.4006</v>
      </c>
      <c r="J1017" s="467">
        <v>276.37060000000002</v>
      </c>
      <c r="K1017" s="467"/>
      <c r="L1017" s="467">
        <v>6.58</v>
      </c>
      <c r="M1017" s="467">
        <v>16.45</v>
      </c>
      <c r="N1017" s="352"/>
      <c r="O1017" s="467">
        <f t="shared" si="256"/>
        <v>0</v>
      </c>
      <c r="P1017" s="467"/>
      <c r="Q1017" s="352"/>
      <c r="R1017" s="467"/>
      <c r="S1017" s="467"/>
      <c r="T1017" s="467"/>
      <c r="U1017" s="467"/>
      <c r="V1017" s="467"/>
      <c r="W1017" s="467"/>
      <c r="X1017" s="467"/>
      <c r="Y1017" s="467"/>
      <c r="Z1017" s="467">
        <v>268.83321999999998</v>
      </c>
      <c r="AA1017" s="467">
        <v>251.24599999999998</v>
      </c>
      <c r="AB1017" s="467"/>
      <c r="AC1017" s="467">
        <v>5.0249199999999998</v>
      </c>
      <c r="AD1017" s="467"/>
      <c r="AE1017" s="467">
        <v>12.5623</v>
      </c>
      <c r="AF1017" s="467">
        <v>268.83321999999998</v>
      </c>
      <c r="AG1017" s="468">
        <v>251.24599999999998</v>
      </c>
      <c r="AH1017" s="467"/>
      <c r="AI1017" s="467">
        <v>5.0249199999999998</v>
      </c>
      <c r="AJ1017" s="467"/>
      <c r="AK1017" s="467">
        <v>12.5623</v>
      </c>
      <c r="AL1017" s="469" t="s">
        <v>2862</v>
      </c>
      <c r="AM1017" s="305"/>
      <c r="AS1017" s="307">
        <f t="shared" si="252"/>
        <v>30.567380000000014</v>
      </c>
      <c r="AT1017" s="307">
        <f t="shared" si="253"/>
        <v>251.24599999999998</v>
      </c>
      <c r="AU1017" s="307">
        <f t="shared" si="254"/>
        <v>0</v>
      </c>
    </row>
    <row r="1018" spans="1:47" ht="153" hidden="1" outlineLevel="1">
      <c r="A1018" s="465"/>
      <c r="B1018" s="466" t="s">
        <v>2505</v>
      </c>
      <c r="C1018" s="466"/>
      <c r="D1018" s="465" t="s">
        <v>313</v>
      </c>
      <c r="E1018" s="465" t="s">
        <v>2426</v>
      </c>
      <c r="F1018" s="465" t="s">
        <v>448</v>
      </c>
      <c r="G1018" s="465" t="s">
        <v>645</v>
      </c>
      <c r="H1018" s="465"/>
      <c r="I1018" s="467">
        <v>299.4006</v>
      </c>
      <c r="J1018" s="467">
        <v>276.37060000000002</v>
      </c>
      <c r="K1018" s="467"/>
      <c r="L1018" s="467">
        <v>6.58</v>
      </c>
      <c r="M1018" s="467">
        <v>16.45</v>
      </c>
      <c r="N1018" s="352"/>
      <c r="O1018" s="467">
        <f t="shared" si="256"/>
        <v>0</v>
      </c>
      <c r="P1018" s="467"/>
      <c r="Q1018" s="352"/>
      <c r="R1018" s="467"/>
      <c r="S1018" s="467"/>
      <c r="T1018" s="467"/>
      <c r="U1018" s="467"/>
      <c r="V1018" s="467"/>
      <c r="W1018" s="467"/>
      <c r="X1018" s="467"/>
      <c r="Y1018" s="467"/>
      <c r="Z1018" s="467">
        <v>268.83321999999998</v>
      </c>
      <c r="AA1018" s="467">
        <v>251.24599999999998</v>
      </c>
      <c r="AB1018" s="467"/>
      <c r="AC1018" s="467">
        <v>5.0249199999999998</v>
      </c>
      <c r="AD1018" s="467"/>
      <c r="AE1018" s="467">
        <v>12.5623</v>
      </c>
      <c r="AF1018" s="467">
        <v>268.83321999999998</v>
      </c>
      <c r="AG1018" s="468">
        <v>251.24599999999998</v>
      </c>
      <c r="AH1018" s="467"/>
      <c r="AI1018" s="467">
        <v>5.0249199999999998</v>
      </c>
      <c r="AJ1018" s="467"/>
      <c r="AK1018" s="467">
        <v>12.5623</v>
      </c>
      <c r="AL1018" s="469" t="s">
        <v>2862</v>
      </c>
      <c r="AM1018" s="305"/>
      <c r="AS1018" s="307">
        <f t="shared" si="252"/>
        <v>30.567380000000014</v>
      </c>
      <c r="AT1018" s="307">
        <f t="shared" si="253"/>
        <v>251.24599999999998</v>
      </c>
      <c r="AU1018" s="307">
        <f t="shared" si="254"/>
        <v>0</v>
      </c>
    </row>
    <row r="1019" spans="1:47" ht="153" hidden="1" outlineLevel="1">
      <c r="A1019" s="465"/>
      <c r="B1019" s="466" t="s">
        <v>2498</v>
      </c>
      <c r="C1019" s="466"/>
      <c r="D1019" s="465" t="s">
        <v>301</v>
      </c>
      <c r="E1019" s="465" t="s">
        <v>2389</v>
      </c>
      <c r="F1019" s="465" t="s">
        <v>448</v>
      </c>
      <c r="G1019" s="465" t="s">
        <v>645</v>
      </c>
      <c r="H1019" s="465"/>
      <c r="I1019" s="467">
        <v>299.4006</v>
      </c>
      <c r="J1019" s="467">
        <v>276.37060000000002</v>
      </c>
      <c r="K1019" s="467"/>
      <c r="L1019" s="467">
        <v>6.58</v>
      </c>
      <c r="M1019" s="467">
        <v>16.45</v>
      </c>
      <c r="N1019" s="352"/>
      <c r="O1019" s="467">
        <f t="shared" si="256"/>
        <v>0</v>
      </c>
      <c r="P1019" s="467"/>
      <c r="Q1019" s="352"/>
      <c r="R1019" s="467"/>
      <c r="S1019" s="467"/>
      <c r="T1019" s="467"/>
      <c r="U1019" s="467"/>
      <c r="V1019" s="467"/>
      <c r="W1019" s="467"/>
      <c r="X1019" s="467"/>
      <c r="Y1019" s="467"/>
      <c r="Z1019" s="467">
        <v>268.83321999999998</v>
      </c>
      <c r="AA1019" s="467">
        <v>251.24599999999998</v>
      </c>
      <c r="AB1019" s="467"/>
      <c r="AC1019" s="467">
        <v>5.0249199999999998</v>
      </c>
      <c r="AD1019" s="467"/>
      <c r="AE1019" s="467">
        <v>12.5623</v>
      </c>
      <c r="AF1019" s="467">
        <v>268.83321999999998</v>
      </c>
      <c r="AG1019" s="468">
        <v>251.24599999999998</v>
      </c>
      <c r="AH1019" s="467"/>
      <c r="AI1019" s="467">
        <v>5.0249199999999998</v>
      </c>
      <c r="AJ1019" s="467"/>
      <c r="AK1019" s="467">
        <v>12.5623</v>
      </c>
      <c r="AL1019" s="469" t="s">
        <v>2862</v>
      </c>
      <c r="AM1019" s="305"/>
      <c r="AS1019" s="307">
        <f t="shared" si="252"/>
        <v>30.567380000000014</v>
      </c>
      <c r="AT1019" s="307">
        <f t="shared" si="253"/>
        <v>251.24599999999998</v>
      </c>
      <c r="AU1019" s="307">
        <f t="shared" si="254"/>
        <v>0</v>
      </c>
    </row>
    <row r="1020" spans="1:47" ht="153" hidden="1" outlineLevel="1">
      <c r="A1020" s="465"/>
      <c r="B1020" s="466" t="s">
        <v>2507</v>
      </c>
      <c r="C1020" s="466"/>
      <c r="D1020" s="465" t="s">
        <v>333</v>
      </c>
      <c r="E1020" s="465" t="s">
        <v>2394</v>
      </c>
      <c r="F1020" s="465" t="s">
        <v>448</v>
      </c>
      <c r="G1020" s="465" t="s">
        <v>645</v>
      </c>
      <c r="H1020" s="465"/>
      <c r="I1020" s="467">
        <v>299.4006</v>
      </c>
      <c r="J1020" s="467">
        <v>276.37060000000002</v>
      </c>
      <c r="K1020" s="467"/>
      <c r="L1020" s="467">
        <v>6.58</v>
      </c>
      <c r="M1020" s="467">
        <v>16.45</v>
      </c>
      <c r="N1020" s="352"/>
      <c r="O1020" s="467">
        <f t="shared" si="256"/>
        <v>0</v>
      </c>
      <c r="P1020" s="467"/>
      <c r="Q1020" s="352"/>
      <c r="R1020" s="467"/>
      <c r="S1020" s="467"/>
      <c r="T1020" s="467"/>
      <c r="U1020" s="467"/>
      <c r="V1020" s="467"/>
      <c r="W1020" s="467"/>
      <c r="X1020" s="467"/>
      <c r="Y1020" s="467"/>
      <c r="Z1020" s="467">
        <v>268.83321999999998</v>
      </c>
      <c r="AA1020" s="467">
        <v>251.24599999999998</v>
      </c>
      <c r="AB1020" s="467"/>
      <c r="AC1020" s="467">
        <v>5.0249199999999998</v>
      </c>
      <c r="AD1020" s="467"/>
      <c r="AE1020" s="467">
        <v>12.5623</v>
      </c>
      <c r="AF1020" s="467">
        <v>268.83321999999998</v>
      </c>
      <c r="AG1020" s="468">
        <v>251.24599999999998</v>
      </c>
      <c r="AH1020" s="467"/>
      <c r="AI1020" s="467">
        <v>5.0249199999999998</v>
      </c>
      <c r="AJ1020" s="467"/>
      <c r="AK1020" s="467">
        <v>12.5623</v>
      </c>
      <c r="AL1020" s="469" t="s">
        <v>2862</v>
      </c>
      <c r="AM1020" s="305"/>
      <c r="AS1020" s="307">
        <f t="shared" si="252"/>
        <v>30.567380000000014</v>
      </c>
      <c r="AT1020" s="307">
        <f t="shared" si="253"/>
        <v>251.24599999999998</v>
      </c>
      <c r="AU1020" s="307">
        <f t="shared" si="254"/>
        <v>0</v>
      </c>
    </row>
    <row r="1021" spans="1:47" ht="153" hidden="1" outlineLevel="1">
      <c r="A1021" s="465"/>
      <c r="B1021" s="466" t="s">
        <v>2486</v>
      </c>
      <c r="C1021" s="466"/>
      <c r="D1021" s="465" t="s">
        <v>329</v>
      </c>
      <c r="E1021" s="465" t="s">
        <v>2333</v>
      </c>
      <c r="F1021" s="465" t="s">
        <v>448</v>
      </c>
      <c r="G1021" s="465" t="s">
        <v>645</v>
      </c>
      <c r="H1021" s="465"/>
      <c r="I1021" s="467">
        <v>299.4006</v>
      </c>
      <c r="J1021" s="467">
        <v>276.37060000000002</v>
      </c>
      <c r="K1021" s="467"/>
      <c r="L1021" s="467">
        <v>6.58</v>
      </c>
      <c r="M1021" s="467">
        <v>16.45</v>
      </c>
      <c r="N1021" s="352"/>
      <c r="O1021" s="467">
        <f t="shared" si="256"/>
        <v>0</v>
      </c>
      <c r="P1021" s="467"/>
      <c r="Q1021" s="352"/>
      <c r="R1021" s="467"/>
      <c r="S1021" s="467"/>
      <c r="T1021" s="467"/>
      <c r="U1021" s="467"/>
      <c r="V1021" s="467"/>
      <c r="W1021" s="467"/>
      <c r="X1021" s="467"/>
      <c r="Y1021" s="467"/>
      <c r="Z1021" s="467">
        <v>268.83321999999998</v>
      </c>
      <c r="AA1021" s="467">
        <v>251.24599999999998</v>
      </c>
      <c r="AB1021" s="467"/>
      <c r="AC1021" s="467">
        <v>5.0249199999999998</v>
      </c>
      <c r="AD1021" s="467"/>
      <c r="AE1021" s="467">
        <v>12.5623</v>
      </c>
      <c r="AF1021" s="467">
        <v>268.83321999999998</v>
      </c>
      <c r="AG1021" s="468">
        <v>251.24599999999998</v>
      </c>
      <c r="AH1021" s="467"/>
      <c r="AI1021" s="467">
        <v>5.0249199999999998</v>
      </c>
      <c r="AJ1021" s="467"/>
      <c r="AK1021" s="467">
        <v>12.5623</v>
      </c>
      <c r="AL1021" s="469" t="s">
        <v>2862</v>
      </c>
      <c r="AM1021" s="305"/>
      <c r="AS1021" s="307">
        <f t="shared" si="252"/>
        <v>30.567380000000014</v>
      </c>
      <c r="AT1021" s="307">
        <f t="shared" si="253"/>
        <v>251.24599999999998</v>
      </c>
      <c r="AU1021" s="307">
        <f t="shared" si="254"/>
        <v>0</v>
      </c>
    </row>
    <row r="1022" spans="1:47" ht="153" hidden="1" outlineLevel="1">
      <c r="A1022" s="465"/>
      <c r="B1022" s="466" t="s">
        <v>2515</v>
      </c>
      <c r="C1022" s="466"/>
      <c r="D1022" s="465" t="s">
        <v>259</v>
      </c>
      <c r="E1022" s="465" t="s">
        <v>2412</v>
      </c>
      <c r="F1022" s="465" t="s">
        <v>434</v>
      </c>
      <c r="G1022" s="465" t="s">
        <v>645</v>
      </c>
      <c r="H1022" s="465"/>
      <c r="I1022" s="467">
        <v>299.4006</v>
      </c>
      <c r="J1022" s="467">
        <v>276.37060000000002</v>
      </c>
      <c r="K1022" s="467"/>
      <c r="L1022" s="467">
        <v>6.58</v>
      </c>
      <c r="M1022" s="467">
        <v>16.45</v>
      </c>
      <c r="N1022" s="352"/>
      <c r="O1022" s="467">
        <f t="shared" si="256"/>
        <v>0</v>
      </c>
      <c r="P1022" s="467"/>
      <c r="Q1022" s="352"/>
      <c r="R1022" s="467"/>
      <c r="S1022" s="467"/>
      <c r="T1022" s="467"/>
      <c r="U1022" s="467"/>
      <c r="V1022" s="467"/>
      <c r="W1022" s="467"/>
      <c r="X1022" s="467"/>
      <c r="Y1022" s="467"/>
      <c r="Z1022" s="467">
        <v>268.83321999999998</v>
      </c>
      <c r="AA1022" s="467">
        <v>251.24599999999998</v>
      </c>
      <c r="AB1022" s="467"/>
      <c r="AC1022" s="467">
        <v>5.0249199999999998</v>
      </c>
      <c r="AD1022" s="467"/>
      <c r="AE1022" s="467">
        <v>12.5623</v>
      </c>
      <c r="AF1022" s="473">
        <f>SUM(AG1022:AK1022)</f>
        <v>268.68322000000001</v>
      </c>
      <c r="AG1022" s="478">
        <f>251.246-0.15</f>
        <v>251.096</v>
      </c>
      <c r="AH1022" s="467"/>
      <c r="AI1022" s="467">
        <v>5.0249199999999998</v>
      </c>
      <c r="AJ1022" s="467"/>
      <c r="AK1022" s="467">
        <v>12.5623</v>
      </c>
      <c r="AL1022" s="469" t="s">
        <v>2862</v>
      </c>
      <c r="AM1022" s="305"/>
      <c r="AS1022" s="307">
        <f t="shared" si="252"/>
        <v>30.717379999999991</v>
      </c>
      <c r="AT1022" s="307">
        <f t="shared" si="253"/>
        <v>251.096</v>
      </c>
      <c r="AU1022" s="307">
        <f t="shared" si="254"/>
        <v>0</v>
      </c>
    </row>
    <row r="1023" spans="1:47" ht="153" hidden="1" outlineLevel="1">
      <c r="A1023" s="465"/>
      <c r="B1023" s="466" t="s">
        <v>2518</v>
      </c>
      <c r="C1023" s="466"/>
      <c r="D1023" s="465" t="s">
        <v>2416</v>
      </c>
      <c r="E1023" s="465" t="s">
        <v>2417</v>
      </c>
      <c r="F1023" s="465" t="s">
        <v>448</v>
      </c>
      <c r="G1023" s="465" t="s">
        <v>645</v>
      </c>
      <c r="H1023" s="465"/>
      <c r="I1023" s="467">
        <v>299.4006</v>
      </c>
      <c r="J1023" s="467">
        <v>276.37060000000002</v>
      </c>
      <c r="K1023" s="467"/>
      <c r="L1023" s="467">
        <v>6.58</v>
      </c>
      <c r="M1023" s="467">
        <v>16.45</v>
      </c>
      <c r="N1023" s="352"/>
      <c r="O1023" s="467">
        <f t="shared" si="256"/>
        <v>0</v>
      </c>
      <c r="P1023" s="467"/>
      <c r="Q1023" s="352"/>
      <c r="R1023" s="467"/>
      <c r="S1023" s="467"/>
      <c r="T1023" s="467"/>
      <c r="U1023" s="467"/>
      <c r="V1023" s="467"/>
      <c r="W1023" s="467"/>
      <c r="X1023" s="467"/>
      <c r="Y1023" s="467"/>
      <c r="Z1023" s="467">
        <v>268.83321999999998</v>
      </c>
      <c r="AA1023" s="467">
        <v>251.24599999999998</v>
      </c>
      <c r="AB1023" s="467"/>
      <c r="AC1023" s="467">
        <v>5.0249199999999998</v>
      </c>
      <c r="AD1023" s="467"/>
      <c r="AE1023" s="467">
        <v>12.5623</v>
      </c>
      <c r="AF1023" s="467">
        <v>268.83321999999998</v>
      </c>
      <c r="AG1023" s="468">
        <v>251.24599999999998</v>
      </c>
      <c r="AH1023" s="467"/>
      <c r="AI1023" s="467">
        <v>5.0249199999999998</v>
      </c>
      <c r="AJ1023" s="467"/>
      <c r="AK1023" s="467">
        <v>12.5623</v>
      </c>
      <c r="AL1023" s="469" t="s">
        <v>2862</v>
      </c>
      <c r="AM1023" s="305"/>
      <c r="AS1023" s="307">
        <f t="shared" si="252"/>
        <v>30.567380000000014</v>
      </c>
      <c r="AT1023" s="307">
        <f t="shared" si="253"/>
        <v>251.24599999999998</v>
      </c>
      <c r="AU1023" s="307">
        <f t="shared" si="254"/>
        <v>0</v>
      </c>
    </row>
    <row r="1024" spans="1:47" ht="0.75" customHeight="1" collapsed="1">
      <c r="A1024" s="479"/>
      <c r="B1024" s="480"/>
      <c r="C1024" s="480"/>
      <c r="D1024" s="479"/>
      <c r="E1024" s="479"/>
      <c r="F1024" s="479"/>
      <c r="G1024" s="479"/>
      <c r="H1024" s="479"/>
      <c r="I1024" s="481"/>
      <c r="J1024" s="481"/>
      <c r="K1024" s="481"/>
      <c r="L1024" s="481"/>
      <c r="M1024" s="481"/>
      <c r="N1024" s="482"/>
      <c r="O1024" s="481"/>
      <c r="P1024" s="481"/>
      <c r="Q1024" s="482"/>
      <c r="R1024" s="481"/>
      <c r="S1024" s="481"/>
      <c r="T1024" s="481"/>
      <c r="U1024" s="481"/>
      <c r="V1024" s="481"/>
      <c r="W1024" s="481"/>
      <c r="X1024" s="481"/>
      <c r="Y1024" s="481"/>
      <c r="Z1024" s="481"/>
      <c r="AA1024" s="481"/>
      <c r="AB1024" s="481"/>
      <c r="AC1024" s="481"/>
      <c r="AD1024" s="481"/>
      <c r="AE1024" s="481"/>
      <c r="AF1024" s="481"/>
      <c r="AG1024" s="483"/>
      <c r="AH1024" s="481"/>
      <c r="AI1024" s="481"/>
      <c r="AJ1024" s="481"/>
      <c r="AK1024" s="481"/>
      <c r="AL1024" s="484"/>
      <c r="AM1024" s="305"/>
      <c r="AS1024" s="307">
        <f t="shared" si="252"/>
        <v>0</v>
      </c>
      <c r="AT1024" s="307">
        <f t="shared" si="253"/>
        <v>0</v>
      </c>
      <c r="AU1024" s="307">
        <f t="shared" si="254"/>
        <v>0</v>
      </c>
    </row>
    <row r="1025" spans="2:38" ht="7.5" customHeight="1"/>
    <row r="1026" spans="2:38">
      <c r="B1026" s="1113" t="s">
        <v>495</v>
      </c>
      <c r="C1026" s="1113"/>
      <c r="D1026" s="1114"/>
      <c r="E1026" s="1114"/>
      <c r="F1026" s="1114"/>
      <c r="G1026" s="1114"/>
      <c r="H1026" s="1114"/>
      <c r="I1026" s="1114"/>
      <c r="J1026" s="1114"/>
      <c r="K1026" s="1114"/>
      <c r="L1026" s="1114"/>
      <c r="M1026" s="1114"/>
      <c r="N1026" s="1114"/>
      <c r="O1026" s="1114"/>
      <c r="P1026" s="1114"/>
      <c r="Q1026" s="1114"/>
      <c r="R1026" s="1114"/>
      <c r="S1026" s="1114"/>
      <c r="T1026" s="1114"/>
      <c r="U1026" s="1114"/>
      <c r="V1026" s="1114"/>
      <c r="W1026" s="1114"/>
      <c r="X1026" s="1114"/>
      <c r="Y1026" s="1114"/>
      <c r="Z1026" s="1114"/>
      <c r="AA1026" s="1114"/>
      <c r="AB1026" s="1114"/>
      <c r="AC1026" s="1114"/>
      <c r="AD1026" s="1114"/>
      <c r="AE1026" s="1114"/>
      <c r="AF1026" s="1114"/>
      <c r="AG1026" s="1114"/>
      <c r="AH1026" s="1114"/>
      <c r="AI1026" s="1114"/>
      <c r="AJ1026" s="1114"/>
      <c r="AK1026" s="1114"/>
      <c r="AL1026" s="1114"/>
    </row>
    <row r="1027" spans="2:38" ht="17.25" customHeight="1">
      <c r="B1027" s="1112" t="s">
        <v>496</v>
      </c>
      <c r="C1027" s="1112"/>
      <c r="D1027" s="1112"/>
      <c r="E1027" s="1112"/>
      <c r="F1027" s="1112"/>
      <c r="G1027" s="1112"/>
      <c r="H1027" s="1112"/>
      <c r="I1027" s="1112"/>
      <c r="J1027" s="1112"/>
      <c r="K1027" s="1112"/>
      <c r="L1027" s="1112"/>
      <c r="M1027" s="1112"/>
      <c r="N1027" s="1112"/>
      <c r="O1027" s="1112"/>
      <c r="P1027" s="1112"/>
      <c r="Q1027" s="1112"/>
      <c r="R1027" s="1112"/>
      <c r="S1027" s="1112"/>
      <c r="T1027" s="1112"/>
      <c r="U1027" s="1112"/>
      <c r="V1027" s="1112"/>
      <c r="W1027" s="1112"/>
      <c r="X1027" s="1112"/>
      <c r="Y1027" s="1112"/>
      <c r="Z1027" s="1112"/>
      <c r="AA1027" s="1112"/>
      <c r="AB1027" s="1112"/>
      <c r="AC1027" s="1112"/>
      <c r="AD1027" s="486"/>
      <c r="AE1027" s="486"/>
      <c r="AF1027" s="486"/>
      <c r="AG1027" s="486"/>
      <c r="AH1027" s="486"/>
      <c r="AI1027" s="486"/>
      <c r="AJ1027" s="486"/>
      <c r="AK1027" s="486"/>
      <c r="AL1027" s="486"/>
    </row>
  </sheetData>
  <mergeCells count="42">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I8:I9"/>
    <mergeCell ref="AA8:AA9"/>
    <mergeCell ref="AA6:AE7"/>
    <mergeCell ref="AF6:AF9"/>
    <mergeCell ref="X6:Y7"/>
    <mergeCell ref="Z6:Z9"/>
    <mergeCell ref="J8:J9"/>
    <mergeCell ref="O8:O9"/>
    <mergeCell ref="P8:S8"/>
    <mergeCell ref="AB8:AB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4" customWidth="1"/>
    <col min="2" max="2" width="22.125" style="148" customWidth="1"/>
    <col min="3" max="3" width="5.625" style="214" hidden="1" customWidth="1" outlineLevel="1"/>
    <col min="4" max="4" width="7.375" style="148" hidden="1" customWidth="1" outlineLevel="1"/>
    <col min="5" max="5" width="13.375" style="148" hidden="1" customWidth="1" outlineLevel="1"/>
    <col min="6" max="6" width="13.625" style="148" customWidth="1" collapsed="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5"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5"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5"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5"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5"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5"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2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139" t="s">
        <v>502</v>
      </c>
      <c r="B1" s="1139"/>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42" s="144" customFormat="1" ht="36" customHeight="1">
      <c r="A2" s="1140" t="s">
        <v>2291</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1140"/>
      <c r="AZ2" s="1140"/>
      <c r="BA2" s="1140"/>
      <c r="BB2" s="1140"/>
      <c r="BC2" s="1140"/>
      <c r="BD2" s="1140"/>
      <c r="BE2" s="1140"/>
      <c r="BF2" s="1140"/>
      <c r="BG2" s="1140"/>
      <c r="BH2" s="1140"/>
      <c r="BI2" s="1140"/>
      <c r="BJ2" s="1140"/>
      <c r="BK2" s="1140"/>
      <c r="BL2" s="1140"/>
      <c r="BM2" s="1140"/>
      <c r="BN2" s="1140"/>
      <c r="BO2" s="1140"/>
      <c r="BP2" s="1140"/>
      <c r="BQ2" s="1140"/>
      <c r="BR2" s="1140"/>
      <c r="BS2" s="1140"/>
      <c r="BT2" s="219"/>
      <c r="BU2" s="218"/>
      <c r="BV2" s="218"/>
      <c r="BW2" s="218"/>
      <c r="BX2" s="218"/>
      <c r="BY2" s="218"/>
      <c r="BZ2" s="218"/>
      <c r="CA2" s="218"/>
    </row>
    <row r="3" spans="1:142" s="144" customFormat="1" ht="15.6" customHeight="1">
      <c r="A3" s="1138" t="s">
        <v>506</v>
      </c>
      <c r="B3" s="1138"/>
      <c r="C3" s="1138"/>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1138"/>
      <c r="AZ3" s="1138"/>
      <c r="BA3" s="1138"/>
      <c r="BB3" s="1138"/>
      <c r="BC3" s="1138"/>
      <c r="BD3" s="1138"/>
      <c r="BE3" s="1138"/>
      <c r="BF3" s="1138"/>
      <c r="BG3" s="1138"/>
      <c r="BH3" s="1138"/>
      <c r="BI3" s="1138"/>
      <c r="BJ3" s="1138"/>
      <c r="BK3" s="1138"/>
      <c r="BL3" s="1138"/>
      <c r="BM3" s="1138"/>
      <c r="BN3" s="1138"/>
      <c r="BO3" s="1138"/>
      <c r="BP3" s="1138"/>
      <c r="BQ3" s="1138"/>
      <c r="BR3" s="1138"/>
      <c r="BS3" s="1138"/>
      <c r="BT3" s="219"/>
      <c r="BU3" s="218"/>
      <c r="BV3" s="218"/>
      <c r="BW3" s="218"/>
      <c r="BX3" s="218"/>
      <c r="BY3" s="218"/>
      <c r="BZ3" s="218"/>
      <c r="CA3" s="218"/>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0"/>
      <c r="BU4" s="218"/>
      <c r="BV4" s="218"/>
      <c r="BW4" s="218"/>
      <c r="BX4" s="218"/>
      <c r="BY4" s="218"/>
      <c r="BZ4" s="218"/>
      <c r="CA4" s="218"/>
    </row>
    <row r="5" spans="1:142" ht="22.5" customHeight="1">
      <c r="A5" s="1137" t="s">
        <v>1883</v>
      </c>
      <c r="B5" s="1137" t="s">
        <v>2281</v>
      </c>
      <c r="C5" s="1137" t="s">
        <v>2088</v>
      </c>
      <c r="D5" s="1141" t="s">
        <v>2089</v>
      </c>
      <c r="E5" s="1142"/>
      <c r="F5" s="1143"/>
      <c r="G5" s="627"/>
      <c r="H5" s="627"/>
      <c r="I5" s="627"/>
      <c r="J5" s="627"/>
      <c r="K5" s="628"/>
      <c r="L5" s="153"/>
      <c r="M5" s="153"/>
      <c r="N5" s="153"/>
      <c r="O5" s="1134" t="s">
        <v>1889</v>
      </c>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c r="BP5" s="1134"/>
      <c r="BQ5" s="1134"/>
      <c r="BR5" s="1134"/>
      <c r="BS5" s="1137" t="s">
        <v>1894</v>
      </c>
      <c r="BT5" s="222"/>
    </row>
    <row r="6" spans="1:142" ht="55.5" customHeight="1">
      <c r="A6" s="1137"/>
      <c r="B6" s="1137"/>
      <c r="C6" s="1137"/>
      <c r="D6" s="1144"/>
      <c r="E6" s="1145"/>
      <c r="F6" s="1146"/>
      <c r="G6" s="629"/>
      <c r="H6" s="629"/>
      <c r="I6" s="629"/>
      <c r="J6" s="629"/>
      <c r="K6" s="630"/>
      <c r="L6" s="153"/>
      <c r="M6" s="153"/>
      <c r="N6" s="153"/>
      <c r="O6" s="1137" t="s">
        <v>2090</v>
      </c>
      <c r="P6" s="1137"/>
      <c r="Q6" s="1137"/>
      <c r="R6" s="1137"/>
      <c r="S6" s="1137"/>
      <c r="T6" s="1137"/>
      <c r="U6" s="1137"/>
      <c r="V6" s="1137"/>
      <c r="W6" s="1137" t="s">
        <v>2091</v>
      </c>
      <c r="X6" s="1137"/>
      <c r="Y6" s="1137"/>
      <c r="Z6" s="1137"/>
      <c r="AA6" s="1137"/>
      <c r="AB6" s="1137"/>
      <c r="AC6" s="1137"/>
      <c r="AD6" s="1137"/>
      <c r="AE6" s="1137" t="s">
        <v>2092</v>
      </c>
      <c r="AF6" s="1137"/>
      <c r="AG6" s="1137"/>
      <c r="AH6" s="1137"/>
      <c r="AI6" s="1137"/>
      <c r="AJ6" s="1137"/>
      <c r="AK6" s="1137"/>
      <c r="AL6" s="1137"/>
      <c r="AM6" s="1137" t="s">
        <v>2093</v>
      </c>
      <c r="AN6" s="1137"/>
      <c r="AO6" s="1137"/>
      <c r="AP6" s="1137"/>
      <c r="AQ6" s="1137"/>
      <c r="AR6" s="1137"/>
      <c r="AS6" s="1137"/>
      <c r="AT6" s="1137"/>
      <c r="AU6" s="1137" t="s">
        <v>2094</v>
      </c>
      <c r="AV6" s="1137"/>
      <c r="AW6" s="1137"/>
      <c r="AX6" s="1137"/>
      <c r="AY6" s="1137"/>
      <c r="AZ6" s="1137"/>
      <c r="BA6" s="1137"/>
      <c r="BB6" s="1137"/>
      <c r="BC6" s="1137" t="s">
        <v>2095</v>
      </c>
      <c r="BD6" s="1137"/>
      <c r="BE6" s="1137"/>
      <c r="BF6" s="1137"/>
      <c r="BG6" s="1137"/>
      <c r="BH6" s="1137"/>
      <c r="BI6" s="1137"/>
      <c r="BJ6" s="1137"/>
      <c r="BK6" s="1137" t="s">
        <v>2096</v>
      </c>
      <c r="BL6" s="1137"/>
      <c r="BM6" s="1137"/>
      <c r="BN6" s="1137"/>
      <c r="BO6" s="1137"/>
      <c r="BP6" s="1137"/>
      <c r="BQ6" s="1137"/>
      <c r="BR6" s="1137"/>
      <c r="BS6" s="1137"/>
      <c r="BT6" s="222"/>
    </row>
    <row r="7" spans="1:142" ht="16.5" hidden="1" customHeight="1" outlineLevel="1">
      <c r="A7" s="1137"/>
      <c r="B7" s="1137"/>
      <c r="C7" s="1137"/>
      <c r="D7" s="1137" t="s">
        <v>2097</v>
      </c>
      <c r="E7" s="1137" t="s">
        <v>2062</v>
      </c>
      <c r="F7" s="1137" t="s">
        <v>2098</v>
      </c>
      <c r="G7" s="1134" t="s">
        <v>1889</v>
      </c>
      <c r="H7" s="1134"/>
      <c r="I7" s="1134"/>
      <c r="J7" s="1134"/>
      <c r="K7" s="1134"/>
      <c r="L7" s="149"/>
      <c r="M7" s="149"/>
      <c r="N7" s="149"/>
      <c r="O7" s="1137" t="s">
        <v>2097</v>
      </c>
      <c r="P7" s="1137" t="s">
        <v>2062</v>
      </c>
      <c r="Q7" s="1137" t="s">
        <v>2098</v>
      </c>
      <c r="R7" s="1134" t="s">
        <v>1889</v>
      </c>
      <c r="S7" s="1134"/>
      <c r="T7" s="1134"/>
      <c r="U7" s="1134"/>
      <c r="V7" s="1134"/>
      <c r="W7" s="1137" t="s">
        <v>2097</v>
      </c>
      <c r="X7" s="1137" t="s">
        <v>2062</v>
      </c>
      <c r="Y7" s="1137" t="s">
        <v>2098</v>
      </c>
      <c r="Z7" s="1134" t="s">
        <v>1889</v>
      </c>
      <c r="AA7" s="1134"/>
      <c r="AB7" s="1134"/>
      <c r="AC7" s="1134"/>
      <c r="AD7" s="1134"/>
      <c r="AE7" s="1137" t="s">
        <v>2097</v>
      </c>
      <c r="AF7" s="1137" t="s">
        <v>2062</v>
      </c>
      <c r="AG7" s="1137" t="s">
        <v>2098</v>
      </c>
      <c r="AH7" s="1134" t="s">
        <v>1889</v>
      </c>
      <c r="AI7" s="1134"/>
      <c r="AJ7" s="1134"/>
      <c r="AK7" s="1134"/>
      <c r="AL7" s="1134"/>
      <c r="AM7" s="1137" t="s">
        <v>2097</v>
      </c>
      <c r="AN7" s="1137" t="s">
        <v>2062</v>
      </c>
      <c r="AO7" s="1137" t="s">
        <v>2098</v>
      </c>
      <c r="AP7" s="1134" t="s">
        <v>1889</v>
      </c>
      <c r="AQ7" s="1134"/>
      <c r="AR7" s="1134"/>
      <c r="AS7" s="1134"/>
      <c r="AT7" s="1134"/>
      <c r="AU7" s="1137" t="s">
        <v>2097</v>
      </c>
      <c r="AV7" s="1137" t="s">
        <v>2062</v>
      </c>
      <c r="AW7" s="1137" t="s">
        <v>2098</v>
      </c>
      <c r="AX7" s="1134" t="s">
        <v>1889</v>
      </c>
      <c r="AY7" s="1134"/>
      <c r="AZ7" s="1134"/>
      <c r="BA7" s="1134"/>
      <c r="BB7" s="1134"/>
      <c r="BC7" s="1137" t="s">
        <v>2097</v>
      </c>
      <c r="BD7" s="1137" t="s">
        <v>2062</v>
      </c>
      <c r="BE7" s="1137" t="s">
        <v>2098</v>
      </c>
      <c r="BF7" s="1134" t="s">
        <v>1889</v>
      </c>
      <c r="BG7" s="1134"/>
      <c r="BH7" s="1134"/>
      <c r="BI7" s="1134"/>
      <c r="BJ7" s="1134"/>
      <c r="BK7" s="1137" t="s">
        <v>2097</v>
      </c>
      <c r="BL7" s="1137" t="s">
        <v>2062</v>
      </c>
      <c r="BM7" s="1137" t="s">
        <v>2098</v>
      </c>
      <c r="BN7" s="1134" t="s">
        <v>1889</v>
      </c>
      <c r="BO7" s="1134"/>
      <c r="BP7" s="1134"/>
      <c r="BQ7" s="1134"/>
      <c r="BR7" s="1134"/>
      <c r="BS7" s="1137"/>
      <c r="BT7" s="222"/>
    </row>
    <row r="8" spans="1:142" ht="15.75" hidden="1" customHeight="1" outlineLevel="1">
      <c r="A8" s="1137"/>
      <c r="B8" s="1137"/>
      <c r="C8" s="1137"/>
      <c r="D8" s="1137"/>
      <c r="E8" s="1137"/>
      <c r="F8" s="1137"/>
      <c r="G8" s="1136" t="s">
        <v>2099</v>
      </c>
      <c r="H8" s="1136" t="s">
        <v>2100</v>
      </c>
      <c r="I8" s="1135" t="s">
        <v>2101</v>
      </c>
      <c r="J8" s="1135" t="s">
        <v>2102</v>
      </c>
      <c r="K8" s="1135" t="s">
        <v>2103</v>
      </c>
      <c r="L8" s="150"/>
      <c r="M8" s="150"/>
      <c r="N8" s="150"/>
      <c r="O8" s="1137"/>
      <c r="P8" s="1137"/>
      <c r="Q8" s="1137"/>
      <c r="R8" s="1136" t="s">
        <v>2099</v>
      </c>
      <c r="S8" s="1136" t="s">
        <v>2100</v>
      </c>
      <c r="T8" s="1135" t="s">
        <v>2101</v>
      </c>
      <c r="U8" s="1135" t="s">
        <v>2102</v>
      </c>
      <c r="V8" s="1135" t="s">
        <v>2103</v>
      </c>
      <c r="W8" s="1137"/>
      <c r="X8" s="1137"/>
      <c r="Y8" s="1137"/>
      <c r="Z8" s="1136" t="s">
        <v>2099</v>
      </c>
      <c r="AA8" s="1136" t="s">
        <v>2100</v>
      </c>
      <c r="AB8" s="1135" t="s">
        <v>2101</v>
      </c>
      <c r="AC8" s="1135" t="s">
        <v>2102</v>
      </c>
      <c r="AD8" s="1135" t="s">
        <v>2103</v>
      </c>
      <c r="AE8" s="1137"/>
      <c r="AF8" s="1137"/>
      <c r="AG8" s="1137"/>
      <c r="AH8" s="1136" t="s">
        <v>2099</v>
      </c>
      <c r="AI8" s="1136" t="s">
        <v>2100</v>
      </c>
      <c r="AJ8" s="1135" t="s">
        <v>2101</v>
      </c>
      <c r="AK8" s="1135" t="s">
        <v>2102</v>
      </c>
      <c r="AL8" s="1135" t="s">
        <v>2103</v>
      </c>
      <c r="AM8" s="1137"/>
      <c r="AN8" s="1137"/>
      <c r="AO8" s="1137"/>
      <c r="AP8" s="1136" t="s">
        <v>2099</v>
      </c>
      <c r="AQ8" s="1136" t="s">
        <v>2100</v>
      </c>
      <c r="AR8" s="1135" t="s">
        <v>2101</v>
      </c>
      <c r="AS8" s="1135" t="s">
        <v>2102</v>
      </c>
      <c r="AT8" s="1135" t="s">
        <v>2103</v>
      </c>
      <c r="AU8" s="1137"/>
      <c r="AV8" s="1137"/>
      <c r="AW8" s="1137"/>
      <c r="AX8" s="1136" t="s">
        <v>2099</v>
      </c>
      <c r="AY8" s="1136" t="s">
        <v>2100</v>
      </c>
      <c r="AZ8" s="1135" t="s">
        <v>2101</v>
      </c>
      <c r="BA8" s="1135" t="s">
        <v>2102</v>
      </c>
      <c r="BB8" s="1135" t="s">
        <v>2103</v>
      </c>
      <c r="BC8" s="1137"/>
      <c r="BD8" s="1137"/>
      <c r="BE8" s="1137"/>
      <c r="BF8" s="1136" t="s">
        <v>2099</v>
      </c>
      <c r="BG8" s="1136" t="s">
        <v>2100</v>
      </c>
      <c r="BH8" s="1135" t="s">
        <v>2101</v>
      </c>
      <c r="BI8" s="1135" t="s">
        <v>2102</v>
      </c>
      <c r="BJ8" s="1135" t="s">
        <v>2103</v>
      </c>
      <c r="BK8" s="1137"/>
      <c r="BL8" s="1137"/>
      <c r="BM8" s="1137"/>
      <c r="BN8" s="1136" t="s">
        <v>2099</v>
      </c>
      <c r="BO8" s="1136" t="s">
        <v>2100</v>
      </c>
      <c r="BP8" s="1135" t="s">
        <v>2101</v>
      </c>
      <c r="BQ8" s="1135" t="s">
        <v>2102</v>
      </c>
      <c r="BR8" s="1135" t="s">
        <v>2103</v>
      </c>
      <c r="BS8" s="1137"/>
      <c r="BT8" s="222"/>
      <c r="BY8" s="151">
        <v>289680</v>
      </c>
    </row>
    <row r="9" spans="1:142" s="151" customFormat="1" ht="20.25" hidden="1" customHeight="1" outlineLevel="1">
      <c r="A9" s="1137"/>
      <c r="B9" s="1137"/>
      <c r="C9" s="1137"/>
      <c r="D9" s="1137"/>
      <c r="E9" s="1137"/>
      <c r="F9" s="1137"/>
      <c r="G9" s="1136"/>
      <c r="H9" s="1136"/>
      <c r="I9" s="1135"/>
      <c r="J9" s="1135"/>
      <c r="K9" s="1135"/>
      <c r="L9" s="150"/>
      <c r="M9" s="150"/>
      <c r="N9" s="150"/>
      <c r="O9" s="1137"/>
      <c r="P9" s="1137"/>
      <c r="Q9" s="1137"/>
      <c r="R9" s="1136"/>
      <c r="S9" s="1136"/>
      <c r="T9" s="1135"/>
      <c r="U9" s="1135"/>
      <c r="V9" s="1135"/>
      <c r="W9" s="1137"/>
      <c r="X9" s="1137"/>
      <c r="Y9" s="1137"/>
      <c r="Z9" s="1136"/>
      <c r="AA9" s="1136"/>
      <c r="AB9" s="1135"/>
      <c r="AC9" s="1135"/>
      <c r="AD9" s="1135"/>
      <c r="AE9" s="1137"/>
      <c r="AF9" s="1137"/>
      <c r="AG9" s="1137"/>
      <c r="AH9" s="1136"/>
      <c r="AI9" s="1136"/>
      <c r="AJ9" s="1135"/>
      <c r="AK9" s="1135"/>
      <c r="AL9" s="1135"/>
      <c r="AM9" s="1137"/>
      <c r="AN9" s="1137"/>
      <c r="AO9" s="1137"/>
      <c r="AP9" s="1136"/>
      <c r="AQ9" s="1136"/>
      <c r="AR9" s="1135"/>
      <c r="AS9" s="1135"/>
      <c r="AT9" s="1135"/>
      <c r="AU9" s="1137"/>
      <c r="AV9" s="1137"/>
      <c r="AW9" s="1137"/>
      <c r="AX9" s="1136"/>
      <c r="AY9" s="1136"/>
      <c r="AZ9" s="1135"/>
      <c r="BA9" s="1135"/>
      <c r="BB9" s="1135"/>
      <c r="BC9" s="1137"/>
      <c r="BD9" s="1137"/>
      <c r="BE9" s="1137"/>
      <c r="BF9" s="1136"/>
      <c r="BG9" s="1136"/>
      <c r="BH9" s="1135"/>
      <c r="BI9" s="1135"/>
      <c r="BJ9" s="1135"/>
      <c r="BK9" s="1137"/>
      <c r="BL9" s="1137"/>
      <c r="BM9" s="1137"/>
      <c r="BN9" s="1136"/>
      <c r="BO9" s="1136"/>
      <c r="BP9" s="1135"/>
      <c r="BQ9" s="1135"/>
      <c r="BR9" s="1135"/>
      <c r="BS9" s="1137"/>
      <c r="BT9" s="222"/>
      <c r="BW9" s="223"/>
      <c r="BX9" s="223"/>
      <c r="BY9" s="223"/>
    </row>
    <row r="10" spans="1:142" s="151" customFormat="1" ht="20.25" customHeight="1" collapsed="1">
      <c r="A10" s="631"/>
      <c r="B10" s="631"/>
      <c r="C10" s="631"/>
      <c r="D10" s="631"/>
      <c r="E10" s="632" t="s">
        <v>2285</v>
      </c>
      <c r="F10" s="633" t="s">
        <v>2285</v>
      </c>
      <c r="G10" s="633" t="s">
        <v>2128</v>
      </c>
      <c r="H10" s="633" t="s">
        <v>2128</v>
      </c>
      <c r="I10" s="633" t="s">
        <v>2128</v>
      </c>
      <c r="J10" s="633" t="s">
        <v>2128</v>
      </c>
      <c r="K10" s="633" t="s">
        <v>2128</v>
      </c>
      <c r="L10" s="633" t="s">
        <v>2128</v>
      </c>
      <c r="M10" s="633" t="s">
        <v>2128</v>
      </c>
      <c r="N10" s="633" t="s">
        <v>2128</v>
      </c>
      <c r="O10" s="633" t="s">
        <v>2128</v>
      </c>
      <c r="P10" s="633" t="s">
        <v>2128</v>
      </c>
      <c r="Q10" s="633" t="s">
        <v>2130</v>
      </c>
      <c r="R10" s="633" t="s">
        <v>2128</v>
      </c>
      <c r="S10" s="633" t="s">
        <v>2128</v>
      </c>
      <c r="T10" s="633" t="s">
        <v>2128</v>
      </c>
      <c r="U10" s="633" t="s">
        <v>2128</v>
      </c>
      <c r="V10" s="633" t="s">
        <v>2128</v>
      </c>
      <c r="W10" s="633" t="s">
        <v>2128</v>
      </c>
      <c r="X10" s="633" t="s">
        <v>2128</v>
      </c>
      <c r="Y10" s="633" t="s">
        <v>2128</v>
      </c>
      <c r="Z10" s="633" t="s">
        <v>2128</v>
      </c>
      <c r="AA10" s="633" t="s">
        <v>2128</v>
      </c>
      <c r="AB10" s="633" t="s">
        <v>2128</v>
      </c>
      <c r="AC10" s="633" t="s">
        <v>2130</v>
      </c>
      <c r="AD10" s="633" t="s">
        <v>2128</v>
      </c>
      <c r="AE10" s="633" t="s">
        <v>2128</v>
      </c>
      <c r="AF10" s="633" t="s">
        <v>2128</v>
      </c>
      <c r="AG10" s="633" t="s">
        <v>2128</v>
      </c>
      <c r="AH10" s="633" t="s">
        <v>2128</v>
      </c>
      <c r="AI10" s="633" t="s">
        <v>2128</v>
      </c>
      <c r="AJ10" s="633" t="s">
        <v>2128</v>
      </c>
      <c r="AK10" s="633" t="s">
        <v>2128</v>
      </c>
      <c r="AL10" s="633" t="s">
        <v>2128</v>
      </c>
      <c r="AM10" s="633" t="s">
        <v>2128</v>
      </c>
      <c r="AN10" s="633" t="s">
        <v>2128</v>
      </c>
      <c r="AO10" s="633" t="s">
        <v>2135</v>
      </c>
      <c r="AP10" s="633" t="s">
        <v>2128</v>
      </c>
      <c r="AQ10" s="633" t="s">
        <v>2128</v>
      </c>
      <c r="AR10" s="633" t="s">
        <v>2128</v>
      </c>
      <c r="AS10" s="633" t="s">
        <v>2128</v>
      </c>
      <c r="AT10" s="633" t="s">
        <v>2128</v>
      </c>
      <c r="AU10" s="633" t="s">
        <v>2128</v>
      </c>
      <c r="AV10" s="633" t="s">
        <v>2128</v>
      </c>
      <c r="AW10" s="633" t="s">
        <v>2107</v>
      </c>
      <c r="AX10" s="633" t="s">
        <v>2128</v>
      </c>
      <c r="AY10" s="633" t="s">
        <v>2128</v>
      </c>
      <c r="AZ10" s="633" t="s">
        <v>2128</v>
      </c>
      <c r="BA10" s="633" t="s">
        <v>2130</v>
      </c>
      <c r="BB10" s="633" t="s">
        <v>2128</v>
      </c>
      <c r="BC10" s="633" t="s">
        <v>2128</v>
      </c>
      <c r="BD10" s="633" t="s">
        <v>2128</v>
      </c>
      <c r="BE10" s="633" t="s">
        <v>2286</v>
      </c>
      <c r="BF10" s="633" t="s">
        <v>2128</v>
      </c>
      <c r="BG10" s="633" t="s">
        <v>2128</v>
      </c>
      <c r="BH10" s="633" t="s">
        <v>2128</v>
      </c>
      <c r="BI10" s="633" t="s">
        <v>2128</v>
      </c>
      <c r="BJ10" s="633" t="s">
        <v>2128</v>
      </c>
      <c r="BK10" s="633" t="s">
        <v>2128</v>
      </c>
      <c r="BL10" s="633" t="s">
        <v>2128</v>
      </c>
      <c r="BM10" s="633" t="s">
        <v>2109</v>
      </c>
      <c r="BN10" s="225" t="s">
        <v>2128</v>
      </c>
      <c r="BO10" s="225" t="s">
        <v>2128</v>
      </c>
      <c r="BP10" s="225" t="s">
        <v>2128</v>
      </c>
      <c r="BQ10" s="225" t="s">
        <v>2128</v>
      </c>
      <c r="BR10" s="226" t="s">
        <v>2128</v>
      </c>
      <c r="BS10" s="566"/>
      <c r="BT10" s="222"/>
      <c r="BW10" s="223"/>
      <c r="BX10" s="223"/>
      <c r="BY10" s="223"/>
    </row>
    <row r="11" spans="1:142" ht="24.95" customHeight="1">
      <c r="A11" s="155"/>
      <c r="B11" s="155" t="s">
        <v>2067</v>
      </c>
      <c r="C11" s="155"/>
      <c r="D11" s="157">
        <f t="shared" ref="D11:K11" si="0">D14+D13</f>
        <v>1138275.1126999999</v>
      </c>
      <c r="E11" s="233">
        <f t="shared" si="0"/>
        <v>848595.11269999994</v>
      </c>
      <c r="F11" s="233">
        <f t="shared" si="0"/>
        <v>289680</v>
      </c>
      <c r="G11" s="233">
        <f t="shared" si="0"/>
        <v>46854</v>
      </c>
      <c r="H11" s="233">
        <f t="shared" si="0"/>
        <v>217843</v>
      </c>
      <c r="I11" s="233">
        <f t="shared" si="0"/>
        <v>2612</v>
      </c>
      <c r="J11" s="233">
        <f t="shared" si="0"/>
        <v>14226</v>
      </c>
      <c r="K11" s="233">
        <f t="shared" si="0"/>
        <v>8145</v>
      </c>
      <c r="L11" s="233">
        <f>W11+AE11</f>
        <v>213520</v>
      </c>
      <c r="M11" s="233">
        <f>X11+AF11</f>
        <v>163090</v>
      </c>
      <c r="N11" s="233">
        <f>Y11+AG11</f>
        <v>50430</v>
      </c>
      <c r="O11" s="233">
        <f t="shared" ref="O11:AT11" si="1">O14+O13</f>
        <v>213520</v>
      </c>
      <c r="P11" s="233">
        <f t="shared" si="1"/>
        <v>163090</v>
      </c>
      <c r="Q11" s="233">
        <f t="shared" si="1"/>
        <v>50430</v>
      </c>
      <c r="R11" s="233">
        <f t="shared" si="1"/>
        <v>9232</v>
      </c>
      <c r="S11" s="233">
        <f t="shared" si="1"/>
        <v>37958</v>
      </c>
      <c r="T11" s="233">
        <f t="shared" si="1"/>
        <v>0</v>
      </c>
      <c r="U11" s="233">
        <f t="shared" si="1"/>
        <v>2040</v>
      </c>
      <c r="V11" s="233">
        <f t="shared" si="1"/>
        <v>1200</v>
      </c>
      <c r="W11" s="233">
        <f t="shared" si="1"/>
        <v>192430</v>
      </c>
      <c r="X11" s="233">
        <f t="shared" si="1"/>
        <v>144600</v>
      </c>
      <c r="Y11" s="233">
        <f t="shared" si="1"/>
        <v>47830</v>
      </c>
      <c r="Z11" s="233">
        <f t="shared" si="1"/>
        <v>8659</v>
      </c>
      <c r="AA11" s="233">
        <f t="shared" si="1"/>
        <v>35981</v>
      </c>
      <c r="AB11" s="233">
        <f t="shared" si="1"/>
        <v>0</v>
      </c>
      <c r="AC11" s="233">
        <f t="shared" si="1"/>
        <v>2040</v>
      </c>
      <c r="AD11" s="233">
        <f t="shared" si="1"/>
        <v>1150</v>
      </c>
      <c r="AE11" s="233">
        <f t="shared" si="1"/>
        <v>21090</v>
      </c>
      <c r="AF11" s="233">
        <f t="shared" si="1"/>
        <v>18490</v>
      </c>
      <c r="AG11" s="233">
        <f t="shared" si="1"/>
        <v>2600</v>
      </c>
      <c r="AH11" s="233">
        <f t="shared" si="1"/>
        <v>573</v>
      </c>
      <c r="AI11" s="233">
        <f t="shared" si="1"/>
        <v>1977</v>
      </c>
      <c r="AJ11" s="233">
        <f t="shared" si="1"/>
        <v>0</v>
      </c>
      <c r="AK11" s="233">
        <f t="shared" si="1"/>
        <v>0</v>
      </c>
      <c r="AL11" s="233">
        <f t="shared" si="1"/>
        <v>50</v>
      </c>
      <c r="AM11" s="233">
        <f t="shared" si="1"/>
        <v>225256</v>
      </c>
      <c r="AN11" s="233">
        <f t="shared" si="1"/>
        <v>159993</v>
      </c>
      <c r="AO11" s="233">
        <f t="shared" si="1"/>
        <v>65263</v>
      </c>
      <c r="AP11" s="233">
        <f t="shared" si="1"/>
        <v>9914</v>
      </c>
      <c r="AQ11" s="233">
        <f t="shared" si="1"/>
        <v>51460</v>
      </c>
      <c r="AR11" s="233">
        <f t="shared" si="1"/>
        <v>653</v>
      </c>
      <c r="AS11" s="233">
        <f t="shared" si="1"/>
        <v>2474</v>
      </c>
      <c r="AT11" s="233">
        <f t="shared" si="1"/>
        <v>762</v>
      </c>
      <c r="AU11" s="233">
        <f t="shared" ref="AU11:BS11" si="2">AU14+AU13</f>
        <v>258607</v>
      </c>
      <c r="AV11" s="233">
        <f t="shared" si="2"/>
        <v>191196</v>
      </c>
      <c r="AW11" s="233">
        <f t="shared" si="2"/>
        <v>67411</v>
      </c>
      <c r="AX11" s="233">
        <f t="shared" si="2"/>
        <v>11326</v>
      </c>
      <c r="AY11" s="233">
        <f t="shared" si="2"/>
        <v>50494</v>
      </c>
      <c r="AZ11" s="233">
        <f t="shared" si="2"/>
        <v>653</v>
      </c>
      <c r="BA11" s="233">
        <f t="shared" si="2"/>
        <v>3596</v>
      </c>
      <c r="BB11" s="233">
        <f t="shared" si="2"/>
        <v>1342</v>
      </c>
      <c r="BC11" s="233">
        <f t="shared" si="2"/>
        <v>697383</v>
      </c>
      <c r="BD11" s="233">
        <f t="shared" si="2"/>
        <v>514279</v>
      </c>
      <c r="BE11" s="233">
        <f t="shared" si="2"/>
        <v>183104</v>
      </c>
      <c r="BF11" s="233">
        <f t="shared" si="2"/>
        <v>30472</v>
      </c>
      <c r="BG11" s="233">
        <f t="shared" si="2"/>
        <v>139912</v>
      </c>
      <c r="BH11" s="233">
        <f t="shared" si="2"/>
        <v>1306</v>
      </c>
      <c r="BI11" s="233">
        <f t="shared" si="2"/>
        <v>8110</v>
      </c>
      <c r="BJ11" s="233">
        <f t="shared" si="2"/>
        <v>3304</v>
      </c>
      <c r="BK11" s="233">
        <f t="shared" si="2"/>
        <v>356033.1127</v>
      </c>
      <c r="BL11" s="233">
        <f t="shared" si="2"/>
        <v>249457.1127</v>
      </c>
      <c r="BM11" s="233">
        <f t="shared" si="2"/>
        <v>106576</v>
      </c>
      <c r="BN11" s="157">
        <f t="shared" si="2"/>
        <v>16382</v>
      </c>
      <c r="BO11" s="157">
        <f t="shared" si="2"/>
        <v>77931</v>
      </c>
      <c r="BP11" s="157">
        <f t="shared" si="2"/>
        <v>1306</v>
      </c>
      <c r="BQ11" s="157">
        <f t="shared" si="2"/>
        <v>6116</v>
      </c>
      <c r="BR11" s="157">
        <f t="shared" si="2"/>
        <v>4841</v>
      </c>
      <c r="BS11" s="157">
        <f t="shared" si="2"/>
        <v>0</v>
      </c>
      <c r="BT11" s="232"/>
      <c r="BW11" s="223"/>
      <c r="BX11" s="223"/>
      <c r="BY11" s="223"/>
      <c r="CD11" s="154">
        <f t="shared" ref="CD11:CD74" si="3">Q11+AO11+AW11+BM11</f>
        <v>289680</v>
      </c>
      <c r="EH11" s="154">
        <f t="shared" ref="EH11:EH74" si="4">BE11+BM11</f>
        <v>289680</v>
      </c>
      <c r="EL11" s="154">
        <f>BE11+BM11</f>
        <v>289680</v>
      </c>
    </row>
    <row r="12" spans="1:142" ht="24.95" customHeight="1">
      <c r="A12" s="160"/>
      <c r="B12" s="184" t="s">
        <v>2122</v>
      </c>
      <c r="C12" s="160"/>
      <c r="D12" s="634">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4">
        <f t="shared" si="6"/>
        <v>16382</v>
      </c>
      <c r="BO12" s="634">
        <f t="shared" si="6"/>
        <v>77931</v>
      </c>
      <c r="BP12" s="634">
        <f>BP13+BP14</f>
        <v>1306</v>
      </c>
      <c r="BQ12" s="634">
        <f>BQ13+BQ14</f>
        <v>6116</v>
      </c>
      <c r="BR12" s="634">
        <f>BR13+BR14</f>
        <v>4841</v>
      </c>
      <c r="BS12" s="634">
        <f>BS13+BS14</f>
        <v>0</v>
      </c>
      <c r="BT12" s="232"/>
      <c r="BW12" s="223"/>
      <c r="BX12" s="223"/>
      <c r="BY12" s="223"/>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2"/>
      <c r="BW13" s="234"/>
      <c r="BX13" s="152"/>
      <c r="BY13" s="234"/>
      <c r="BZ13" s="235">
        <v>77.141000000000005</v>
      </c>
      <c r="CA13" s="236">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2"/>
      <c r="BW14" s="234"/>
      <c r="BX14" s="152"/>
      <c r="BY14" s="234"/>
      <c r="BZ14" s="237">
        <v>2019</v>
      </c>
      <c r="CA14" s="238">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241147</v>
      </c>
      <c r="BV19" s="152">
        <f>W19+AE19+AM19+AU19</f>
        <v>405130</v>
      </c>
      <c r="BZ19" s="242">
        <v>4.8810000000000002</v>
      </c>
      <c r="CA19" s="243">
        <v>4.8810000000000002</v>
      </c>
      <c r="CB19" s="241">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4"/>
      <c r="BU30" s="250"/>
      <c r="BV30" s="250"/>
      <c r="BW30" s="250"/>
      <c r="BX30" s="250"/>
      <c r="BY30" s="250"/>
      <c r="BZ30" s="250"/>
      <c r="CA30" s="250"/>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1"/>
      <c r="BU31" s="252">
        <f>X31+AF31</f>
        <v>9974</v>
      </c>
      <c r="BV31" s="252">
        <f>Y31+AG31</f>
        <v>3157</v>
      </c>
      <c r="BW31" s="250"/>
      <c r="BX31" s="252">
        <f t="shared" ref="BX31:CC31" si="67">AN31</f>
        <v>12075</v>
      </c>
      <c r="BY31" s="252">
        <f t="shared" si="67"/>
        <v>3756</v>
      </c>
      <c r="BZ31" s="252">
        <f t="shared" si="67"/>
        <v>732</v>
      </c>
      <c r="CA31" s="252">
        <f t="shared" si="67"/>
        <v>3024</v>
      </c>
      <c r="CB31" s="252">
        <f t="shared" si="67"/>
        <v>0</v>
      </c>
      <c r="CC31" s="252">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1"/>
      <c r="BU32" s="250"/>
      <c r="BV32" s="252">
        <f t="shared" ref="BV32:BV42" si="75">Y32+AG32</f>
        <v>260</v>
      </c>
      <c r="BW32" s="250"/>
      <c r="BX32" s="250"/>
      <c r="BY32" s="250"/>
      <c r="BZ32" s="250"/>
      <c r="CA32" s="250"/>
      <c r="CB32" s="250"/>
      <c r="CC32" s="250"/>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1"/>
      <c r="BU33" s="250"/>
      <c r="BV33" s="252">
        <f t="shared" si="75"/>
        <v>260</v>
      </c>
      <c r="BW33" s="250"/>
      <c r="BX33" s="250"/>
      <c r="BY33" s="250"/>
      <c r="BZ33" s="250"/>
      <c r="CA33" s="250"/>
      <c r="CB33" s="250"/>
      <c r="CC33" s="250"/>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1"/>
      <c r="BU34" s="250"/>
      <c r="BV34" s="252">
        <f t="shared" si="75"/>
        <v>200</v>
      </c>
      <c r="BW34" s="250"/>
      <c r="BX34" s="250"/>
      <c r="BY34" s="250"/>
      <c r="BZ34" s="250"/>
      <c r="CA34" s="250"/>
      <c r="CB34" s="250"/>
      <c r="CC34" s="250"/>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1"/>
      <c r="BU35" s="250"/>
      <c r="BV35" s="252">
        <f t="shared" si="75"/>
        <v>240</v>
      </c>
      <c r="BW35" s="250"/>
      <c r="BX35" s="250"/>
      <c r="BY35" s="250"/>
      <c r="BZ35" s="250"/>
      <c r="CA35" s="250"/>
      <c r="CB35" s="250"/>
      <c r="CC35" s="250"/>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1"/>
      <c r="BU36" s="250"/>
      <c r="BV36" s="252">
        <f t="shared" si="75"/>
        <v>240</v>
      </c>
      <c r="BW36" s="250"/>
      <c r="BX36" s="250"/>
      <c r="BY36" s="250"/>
      <c r="BZ36" s="250"/>
      <c r="CA36" s="250"/>
      <c r="CB36" s="250"/>
      <c r="CC36" s="250"/>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1"/>
      <c r="BU37" s="250"/>
      <c r="BV37" s="252">
        <f t="shared" si="75"/>
        <v>300</v>
      </c>
      <c r="BW37" s="250"/>
      <c r="BX37" s="250"/>
      <c r="BY37" s="250"/>
      <c r="BZ37" s="250"/>
      <c r="CA37" s="250"/>
      <c r="CB37" s="250"/>
      <c r="CC37" s="250"/>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1"/>
      <c r="BU38" s="250"/>
      <c r="BV38" s="252">
        <f t="shared" si="75"/>
        <v>200</v>
      </c>
      <c r="BW38" s="250"/>
      <c r="BX38" s="250"/>
      <c r="BY38" s="250"/>
      <c r="BZ38" s="250"/>
      <c r="CA38" s="250"/>
      <c r="CB38" s="250"/>
      <c r="CC38" s="250"/>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1"/>
      <c r="BU39" s="250"/>
      <c r="BV39" s="252">
        <f t="shared" si="75"/>
        <v>300</v>
      </c>
      <c r="BW39" s="250"/>
      <c r="BX39" s="250"/>
      <c r="BY39" s="250"/>
      <c r="BZ39" s="250"/>
      <c r="CA39" s="250"/>
      <c r="CB39" s="250"/>
      <c r="CC39" s="250"/>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1"/>
      <c r="BU40" s="250"/>
      <c r="BV40" s="252">
        <f t="shared" si="75"/>
        <v>240</v>
      </c>
      <c r="BW40" s="250"/>
      <c r="BX40" s="250"/>
      <c r="BY40" s="250"/>
      <c r="BZ40" s="250"/>
      <c r="CA40" s="250"/>
      <c r="CB40" s="250"/>
      <c r="CC40" s="250"/>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1"/>
      <c r="BU41" s="250"/>
      <c r="BV41" s="252">
        <f t="shared" si="75"/>
        <v>220</v>
      </c>
      <c r="BW41" s="250"/>
      <c r="BX41" s="250"/>
      <c r="BY41" s="250"/>
      <c r="BZ41" s="250"/>
      <c r="CA41" s="250"/>
      <c r="CB41" s="250"/>
      <c r="CC41" s="250"/>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1"/>
      <c r="BU42" s="250"/>
      <c r="BV42" s="252">
        <f t="shared" si="75"/>
        <v>280</v>
      </c>
      <c r="BW42" s="250"/>
      <c r="BX42" s="250"/>
      <c r="BY42" s="250"/>
      <c r="BZ42" s="250"/>
      <c r="CA42" s="250"/>
      <c r="CB42" s="250"/>
      <c r="CC42" s="250"/>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1"/>
      <c r="BU43" s="252">
        <f>X43+AF43+X104</f>
        <v>9098</v>
      </c>
      <c r="BV43" s="252">
        <f>Y43+AG43+Y104</f>
        <v>2873</v>
      </c>
      <c r="BW43" s="252">
        <f>E43+E104</f>
        <v>42523</v>
      </c>
      <c r="BX43" s="252">
        <f t="shared" ref="BX43:CC43" si="77">AN43+AN104</f>
        <v>9679</v>
      </c>
      <c r="BY43" s="252">
        <f t="shared" si="77"/>
        <v>3011</v>
      </c>
      <c r="BZ43" s="252">
        <f t="shared" si="77"/>
        <v>587</v>
      </c>
      <c r="CA43" s="252">
        <f t="shared" si="77"/>
        <v>2424</v>
      </c>
      <c r="CB43" s="252">
        <f t="shared" si="77"/>
        <v>0</v>
      </c>
      <c r="CC43" s="252">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1"/>
      <c r="BU44" s="250"/>
      <c r="BV44" s="252">
        <f t="shared" ref="BV44:BV52" si="80">Y44+AG44</f>
        <v>260</v>
      </c>
      <c r="BW44" s="250"/>
      <c r="BX44" s="250"/>
      <c r="BY44" s="250"/>
      <c r="BZ44" s="250"/>
      <c r="CA44" s="250"/>
      <c r="CB44" s="250"/>
      <c r="CC44" s="250"/>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1"/>
      <c r="BU45" s="250"/>
      <c r="BV45" s="252">
        <f t="shared" si="80"/>
        <v>337</v>
      </c>
      <c r="BW45" s="250"/>
      <c r="BX45" s="250"/>
      <c r="BY45" s="250"/>
      <c r="BZ45" s="250"/>
      <c r="CA45" s="250"/>
      <c r="CB45" s="250"/>
      <c r="CC45" s="250"/>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1"/>
      <c r="BU46" s="250"/>
      <c r="BV46" s="252">
        <f t="shared" si="80"/>
        <v>220</v>
      </c>
      <c r="BW46" s="250"/>
      <c r="BX46" s="250"/>
      <c r="BY46" s="250"/>
      <c r="BZ46" s="250"/>
      <c r="CA46" s="250"/>
      <c r="CB46" s="250"/>
      <c r="CC46" s="250"/>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1"/>
      <c r="BU47" s="250"/>
      <c r="BV47" s="252">
        <f t="shared" si="80"/>
        <v>240</v>
      </c>
      <c r="BW47" s="250"/>
      <c r="BX47" s="250"/>
      <c r="BY47" s="250"/>
      <c r="BZ47" s="250"/>
      <c r="CA47" s="250"/>
      <c r="CB47" s="250"/>
      <c r="CC47" s="250"/>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1"/>
      <c r="BU48" s="250"/>
      <c r="BV48" s="252">
        <f t="shared" si="80"/>
        <v>318</v>
      </c>
      <c r="BW48" s="250"/>
      <c r="BX48" s="250"/>
      <c r="BY48" s="250"/>
      <c r="BZ48" s="250"/>
      <c r="CA48" s="250"/>
      <c r="CB48" s="250"/>
      <c r="CC48" s="250"/>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1"/>
      <c r="BU49" s="250"/>
      <c r="BV49" s="252">
        <f t="shared" si="80"/>
        <v>280</v>
      </c>
      <c r="BW49" s="250"/>
      <c r="BX49" s="250"/>
      <c r="BY49" s="250"/>
      <c r="BZ49" s="250"/>
      <c r="CA49" s="250"/>
      <c r="CB49" s="250"/>
      <c r="CC49" s="250"/>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1"/>
      <c r="BU50" s="250"/>
      <c r="BV50" s="252">
        <f t="shared" si="80"/>
        <v>280</v>
      </c>
      <c r="BW50" s="250"/>
      <c r="BX50" s="250"/>
      <c r="BY50" s="250"/>
      <c r="BZ50" s="250"/>
      <c r="CA50" s="250"/>
      <c r="CB50" s="250"/>
      <c r="CC50" s="250"/>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1"/>
      <c r="BU51" s="250"/>
      <c r="BV51" s="252">
        <f t="shared" si="80"/>
        <v>220</v>
      </c>
      <c r="BW51" s="250"/>
      <c r="BX51" s="250"/>
      <c r="BY51" s="250"/>
      <c r="BZ51" s="250"/>
      <c r="CA51" s="250"/>
      <c r="CB51" s="250"/>
      <c r="CC51" s="250"/>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1"/>
      <c r="BU52" s="250"/>
      <c r="BV52" s="252">
        <f t="shared" si="80"/>
        <v>337</v>
      </c>
      <c r="BW52" s="250"/>
      <c r="BX52" s="250"/>
      <c r="BY52" s="250"/>
      <c r="BZ52" s="250"/>
      <c r="CA52" s="250"/>
      <c r="CB52" s="250"/>
      <c r="CC52" s="250"/>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1"/>
      <c r="BU53" s="252">
        <f>X53+AF53++X107</f>
        <v>12185</v>
      </c>
      <c r="BV53" s="252">
        <f>Y53+AG53++Y107</f>
        <v>3846</v>
      </c>
      <c r="BW53" s="250"/>
      <c r="BX53" s="252">
        <f t="shared" ref="BX53:CC53" si="93">AN53+AN107</f>
        <v>11148</v>
      </c>
      <c r="BY53" s="252">
        <f t="shared" si="93"/>
        <v>3468</v>
      </c>
      <c r="BZ53" s="252">
        <f t="shared" si="93"/>
        <v>676</v>
      </c>
      <c r="CA53" s="252">
        <f t="shared" si="93"/>
        <v>2792</v>
      </c>
      <c r="CB53" s="252">
        <f t="shared" si="93"/>
        <v>0</v>
      </c>
      <c r="CC53" s="252">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1"/>
      <c r="BU54" s="250"/>
      <c r="BV54" s="252">
        <f t="shared" ref="BV54:BV64" si="98">Y54+AG54</f>
        <v>319</v>
      </c>
      <c r="BW54" s="250"/>
      <c r="BX54" s="250"/>
      <c r="BY54" s="250"/>
      <c r="BZ54" s="250"/>
      <c r="CA54" s="250"/>
      <c r="CB54" s="250"/>
      <c r="CC54" s="250"/>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1"/>
      <c r="BU55" s="250"/>
      <c r="BV55" s="252">
        <f t="shared" si="98"/>
        <v>338</v>
      </c>
      <c r="BW55" s="250"/>
      <c r="BX55" s="250"/>
      <c r="BY55" s="250"/>
      <c r="BZ55" s="250"/>
      <c r="CA55" s="250"/>
      <c r="CB55" s="250"/>
      <c r="CC55" s="250"/>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1"/>
      <c r="BU56" s="250"/>
      <c r="BV56" s="252">
        <f t="shared" si="98"/>
        <v>260</v>
      </c>
      <c r="BW56" s="250"/>
      <c r="BX56" s="250"/>
      <c r="BY56" s="250"/>
      <c r="BZ56" s="250"/>
      <c r="CA56" s="250"/>
      <c r="CB56" s="250"/>
      <c r="CC56" s="250"/>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1"/>
      <c r="BU57" s="250"/>
      <c r="BV57" s="252">
        <f t="shared" si="98"/>
        <v>240</v>
      </c>
      <c r="BW57" s="250"/>
      <c r="BX57" s="250"/>
      <c r="BY57" s="250"/>
      <c r="BZ57" s="250"/>
      <c r="CA57" s="250"/>
      <c r="CB57" s="250"/>
      <c r="CC57" s="250"/>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1"/>
      <c r="BU58" s="250"/>
      <c r="BV58" s="252">
        <f t="shared" si="98"/>
        <v>220</v>
      </c>
      <c r="BW58" s="250"/>
      <c r="BX58" s="250"/>
      <c r="BY58" s="250"/>
      <c r="BZ58" s="250"/>
      <c r="CA58" s="250"/>
      <c r="CB58" s="250"/>
      <c r="CC58" s="250"/>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1"/>
      <c r="BU59" s="250"/>
      <c r="BV59" s="252">
        <f t="shared" si="98"/>
        <v>200</v>
      </c>
      <c r="BW59" s="250"/>
      <c r="BX59" s="250"/>
      <c r="BY59" s="250"/>
      <c r="BZ59" s="250"/>
      <c r="CA59" s="250"/>
      <c r="CB59" s="250"/>
      <c r="CC59" s="250"/>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1"/>
      <c r="BU60" s="250"/>
      <c r="BV60" s="252">
        <f t="shared" si="98"/>
        <v>260</v>
      </c>
      <c r="BW60" s="250"/>
      <c r="BX60" s="250"/>
      <c r="BY60" s="250"/>
      <c r="BZ60" s="250"/>
      <c r="CA60" s="250"/>
      <c r="CB60" s="250"/>
      <c r="CC60" s="250"/>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1"/>
      <c r="BU61" s="250"/>
      <c r="BV61" s="252">
        <f t="shared" si="98"/>
        <v>280</v>
      </c>
      <c r="BW61" s="250"/>
      <c r="BX61" s="250"/>
      <c r="BY61" s="250"/>
      <c r="BZ61" s="250"/>
      <c r="CA61" s="250"/>
      <c r="CB61" s="250"/>
      <c r="CC61" s="250"/>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1"/>
      <c r="BU62" s="250"/>
      <c r="BV62" s="252">
        <f t="shared" si="98"/>
        <v>338</v>
      </c>
      <c r="BW62" s="250"/>
      <c r="BX62" s="250"/>
      <c r="BY62" s="250"/>
      <c r="BZ62" s="250"/>
      <c r="CA62" s="250"/>
      <c r="CB62" s="250"/>
      <c r="CC62" s="250"/>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1"/>
      <c r="BU63" s="250"/>
      <c r="BV63" s="252">
        <f t="shared" si="98"/>
        <v>319</v>
      </c>
      <c r="BW63" s="250"/>
      <c r="BX63" s="250"/>
      <c r="BY63" s="250"/>
      <c r="BZ63" s="250"/>
      <c r="CA63" s="250"/>
      <c r="CB63" s="250"/>
      <c r="CC63" s="250"/>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1"/>
      <c r="BU64" s="250"/>
      <c r="BV64" s="252">
        <f t="shared" si="98"/>
        <v>357</v>
      </c>
      <c r="BW64" s="250"/>
      <c r="BX64" s="250"/>
      <c r="BY64" s="250"/>
      <c r="BZ64" s="250"/>
      <c r="CA64" s="250"/>
      <c r="CB64" s="250"/>
      <c r="CC64" s="250"/>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CC65" si="120">AN65+AN111</f>
        <v>8166</v>
      </c>
      <c r="BY65" s="252">
        <f t="shared" si="120"/>
        <v>2540</v>
      </c>
      <c r="BZ65" s="252">
        <f t="shared" si="120"/>
        <v>495</v>
      </c>
      <c r="CA65" s="252">
        <f t="shared" si="120"/>
        <v>2045</v>
      </c>
      <c r="CB65" s="252">
        <f t="shared" si="120"/>
        <v>0</v>
      </c>
      <c r="CC65" s="252">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1"/>
      <c r="BU66" s="250"/>
      <c r="BV66" s="252">
        <f t="shared" ref="BV66:BV72" si="125">Y66+AG66</f>
        <v>357</v>
      </c>
      <c r="BW66" s="250"/>
      <c r="BX66" s="250"/>
      <c r="BY66" s="250"/>
      <c r="BZ66" s="250"/>
      <c r="CA66" s="250"/>
      <c r="CB66" s="250"/>
      <c r="CC66" s="250"/>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1"/>
      <c r="BU67" s="250"/>
      <c r="BV67" s="252">
        <f t="shared" si="125"/>
        <v>338</v>
      </c>
      <c r="BW67" s="250"/>
      <c r="BX67" s="250"/>
      <c r="BY67" s="250"/>
      <c r="BZ67" s="250"/>
      <c r="CA67" s="250"/>
      <c r="CB67" s="250"/>
      <c r="CC67" s="250"/>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1"/>
      <c r="BU68" s="250"/>
      <c r="BV68" s="252">
        <f t="shared" si="125"/>
        <v>200</v>
      </c>
      <c r="BW68" s="250"/>
      <c r="BX68" s="250"/>
      <c r="BY68" s="250"/>
      <c r="BZ68" s="250"/>
      <c r="CA68" s="250"/>
      <c r="CB68" s="250"/>
      <c r="CC68" s="250"/>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1"/>
      <c r="BU69" s="250"/>
      <c r="BV69" s="252">
        <f t="shared" si="125"/>
        <v>318</v>
      </c>
      <c r="BW69" s="250"/>
      <c r="BX69" s="250"/>
      <c r="BY69" s="250"/>
      <c r="BZ69" s="250"/>
      <c r="CA69" s="250"/>
      <c r="CB69" s="250"/>
      <c r="CC69" s="250"/>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1"/>
      <c r="BU70" s="250"/>
      <c r="BV70" s="252">
        <f t="shared" si="125"/>
        <v>200</v>
      </c>
      <c r="BW70" s="250"/>
      <c r="BX70" s="250"/>
      <c r="BY70" s="250"/>
      <c r="BZ70" s="250"/>
      <c r="CA70" s="250"/>
      <c r="CB70" s="250"/>
      <c r="CC70" s="250"/>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1"/>
      <c r="BU71" s="250"/>
      <c r="BV71" s="252">
        <f t="shared" si="125"/>
        <v>300</v>
      </c>
      <c r="BW71" s="250"/>
      <c r="BX71" s="250"/>
      <c r="BY71" s="250"/>
      <c r="BZ71" s="250"/>
      <c r="CA71" s="250"/>
      <c r="CB71" s="250"/>
      <c r="CC71" s="250"/>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1"/>
      <c r="BU72" s="250"/>
      <c r="BV72" s="252">
        <f t="shared" si="125"/>
        <v>357</v>
      </c>
      <c r="BW72" s="250"/>
      <c r="BX72" s="250"/>
      <c r="BY72" s="250"/>
      <c r="BZ72" s="250"/>
      <c r="CA72" s="250"/>
      <c r="CB72" s="250"/>
      <c r="CC72" s="250"/>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CC73" si="126">AN73+AN114</f>
        <v>5755</v>
      </c>
      <c r="BY73" s="252">
        <f t="shared" si="126"/>
        <v>1790</v>
      </c>
      <c r="BZ73" s="252">
        <f t="shared" si="126"/>
        <v>349</v>
      </c>
      <c r="CA73" s="252">
        <f t="shared" si="126"/>
        <v>1441</v>
      </c>
      <c r="CB73" s="252">
        <f t="shared" si="126"/>
        <v>0</v>
      </c>
      <c r="CC73" s="252">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1"/>
      <c r="BU74" s="250"/>
      <c r="BV74" s="252">
        <f t="shared" ref="BV74:BV82" si="127">Y74+AG74</f>
        <v>280</v>
      </c>
      <c r="BW74" s="250"/>
      <c r="BX74" s="250"/>
      <c r="BY74" s="250"/>
      <c r="BZ74" s="250"/>
      <c r="CA74" s="250"/>
      <c r="CB74" s="250"/>
      <c r="CC74" s="250"/>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1"/>
      <c r="BU75" s="250"/>
      <c r="BV75" s="252">
        <f t="shared" si="127"/>
        <v>240</v>
      </c>
      <c r="BW75" s="250"/>
      <c r="BX75" s="250"/>
      <c r="BY75" s="250"/>
      <c r="BZ75" s="250"/>
      <c r="CA75" s="250"/>
      <c r="CB75" s="250"/>
      <c r="CC75" s="250"/>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1"/>
      <c r="BU76" s="250"/>
      <c r="BV76" s="252">
        <f t="shared" si="127"/>
        <v>260</v>
      </c>
      <c r="BW76" s="250"/>
      <c r="BX76" s="250"/>
      <c r="BY76" s="250"/>
      <c r="BZ76" s="250"/>
      <c r="CA76" s="250"/>
      <c r="CB76" s="250"/>
      <c r="CC76" s="250"/>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1"/>
      <c r="BU77" s="250"/>
      <c r="BV77" s="252">
        <f t="shared" si="127"/>
        <v>318</v>
      </c>
      <c r="BW77" s="250"/>
      <c r="BX77" s="250"/>
      <c r="BY77" s="250"/>
      <c r="BZ77" s="250"/>
      <c r="CA77" s="250"/>
      <c r="CB77" s="250"/>
      <c r="CC77" s="250"/>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1"/>
      <c r="BU78" s="250"/>
      <c r="BV78" s="252">
        <f t="shared" si="127"/>
        <v>0</v>
      </c>
      <c r="BW78" s="250"/>
      <c r="BX78" s="250"/>
      <c r="BY78" s="250"/>
      <c r="BZ78" s="250"/>
      <c r="CA78" s="250"/>
      <c r="CB78" s="250"/>
      <c r="CC78" s="250"/>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27"/>
        <v>923</v>
      </c>
      <c r="BW79" s="250"/>
      <c r="BX79" s="252">
        <f t="shared" ref="BX79:CC79" si="143">AN79</f>
        <v>3150</v>
      </c>
      <c r="BY79" s="252">
        <f t="shared" si="143"/>
        <v>980</v>
      </c>
      <c r="BZ79" s="252">
        <f t="shared" si="143"/>
        <v>191</v>
      </c>
      <c r="CA79" s="252">
        <f t="shared" si="143"/>
        <v>789</v>
      </c>
      <c r="CB79" s="252">
        <f t="shared" si="143"/>
        <v>0</v>
      </c>
      <c r="CC79" s="252">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1"/>
      <c r="BU80" s="250"/>
      <c r="BV80" s="252">
        <f t="shared" si="127"/>
        <v>280</v>
      </c>
      <c r="BW80" s="250"/>
      <c r="BX80" s="250"/>
      <c r="BY80" s="250"/>
      <c r="BZ80" s="250"/>
      <c r="CA80" s="250"/>
      <c r="CB80" s="250"/>
      <c r="CC80" s="250"/>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1"/>
      <c r="BU81" s="250"/>
      <c r="BV81" s="252">
        <f t="shared" si="127"/>
        <v>260</v>
      </c>
      <c r="BW81" s="250"/>
      <c r="BX81" s="250"/>
      <c r="BY81" s="250"/>
      <c r="BZ81" s="250"/>
      <c r="CA81" s="250"/>
      <c r="CB81" s="250"/>
      <c r="CC81" s="250"/>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1"/>
      <c r="BU82" s="250"/>
      <c r="BV82" s="252">
        <f t="shared" si="127"/>
        <v>260</v>
      </c>
      <c r="BW82" s="250"/>
      <c r="BX82" s="250"/>
      <c r="BY82" s="250"/>
      <c r="BZ82" s="250"/>
      <c r="CA82" s="250"/>
      <c r="CB82" s="250"/>
      <c r="CC82" s="250"/>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CC83" si="144">AN83+AN119</f>
        <v>5222</v>
      </c>
      <c r="BY83" s="252">
        <f t="shared" si="144"/>
        <v>1625</v>
      </c>
      <c r="BZ83" s="252">
        <f t="shared" si="144"/>
        <v>317</v>
      </c>
      <c r="CA83" s="252">
        <f t="shared" si="144"/>
        <v>1308</v>
      </c>
      <c r="CB83" s="252">
        <f t="shared" si="144"/>
        <v>0</v>
      </c>
      <c r="CC83" s="252">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CC89" si="147">AN89+AN123</f>
        <v>6517</v>
      </c>
      <c r="BY89" s="252">
        <f t="shared" si="147"/>
        <v>2027</v>
      </c>
      <c r="BZ89" s="252">
        <f t="shared" si="147"/>
        <v>395</v>
      </c>
      <c r="CA89" s="252">
        <f t="shared" si="147"/>
        <v>1632</v>
      </c>
      <c r="CB89" s="252">
        <f t="shared" si="147"/>
        <v>0</v>
      </c>
      <c r="CC89" s="252">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CC94" si="149">AN94+AN129</f>
        <v>4728</v>
      </c>
      <c r="BY94" s="252">
        <f t="shared" si="149"/>
        <v>1471</v>
      </c>
      <c r="BZ94" s="252">
        <f t="shared" si="149"/>
        <v>287</v>
      </c>
      <c r="CA94" s="252">
        <f t="shared" si="149"/>
        <v>1184</v>
      </c>
      <c r="CB94" s="252">
        <f t="shared" si="149"/>
        <v>0</v>
      </c>
      <c r="CC94" s="252">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1"/>
      <c r="BU95" s="250"/>
      <c r="BV95" s="252">
        <f t="shared" ref="BV95:BV100" si="169">Y95+AG95</f>
        <v>318</v>
      </c>
      <c r="BW95" s="250"/>
      <c r="BX95" s="250"/>
      <c r="BY95" s="250"/>
      <c r="BZ95" s="250"/>
      <c r="CA95" s="250"/>
      <c r="CB95" s="250"/>
      <c r="CC95" s="250"/>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1"/>
      <c r="BU96" s="250"/>
      <c r="BV96" s="252">
        <f t="shared" si="169"/>
        <v>260</v>
      </c>
      <c r="BW96" s="250"/>
      <c r="BX96" s="250"/>
      <c r="BY96" s="250"/>
      <c r="BZ96" s="250"/>
      <c r="CA96" s="250"/>
      <c r="CB96" s="250"/>
      <c r="CC96" s="250"/>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1"/>
      <c r="BU97" s="250"/>
      <c r="BV97" s="252">
        <f t="shared" si="169"/>
        <v>220</v>
      </c>
      <c r="BW97" s="250"/>
      <c r="BX97" s="250"/>
      <c r="BY97" s="250"/>
      <c r="BZ97" s="250"/>
      <c r="CA97" s="250"/>
      <c r="CB97" s="250"/>
      <c r="CC97" s="250"/>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1"/>
      <c r="BU98" s="250"/>
      <c r="BV98" s="252">
        <f t="shared" si="169"/>
        <v>300</v>
      </c>
      <c r="BW98" s="250"/>
      <c r="BX98" s="250"/>
      <c r="BY98" s="250"/>
      <c r="BZ98" s="250"/>
      <c r="CA98" s="250"/>
      <c r="CB98" s="250"/>
      <c r="CC98" s="250"/>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1"/>
      <c r="BU99" s="250"/>
      <c r="BV99" s="252">
        <f t="shared" si="169"/>
        <v>280</v>
      </c>
      <c r="BW99" s="250"/>
      <c r="BX99" s="250"/>
      <c r="BY99" s="250"/>
      <c r="BZ99" s="250"/>
      <c r="CA99" s="250"/>
      <c r="CB99" s="250"/>
      <c r="CC99" s="250"/>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1"/>
      <c r="BU100" s="250"/>
      <c r="BV100" s="252">
        <f t="shared" si="169"/>
        <v>358</v>
      </c>
      <c r="BW100" s="250"/>
      <c r="BX100" s="250"/>
      <c r="BY100" s="250"/>
      <c r="BZ100" s="250"/>
      <c r="CA100" s="250"/>
      <c r="CB100" s="250"/>
      <c r="CC100" s="250"/>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CC101" si="173">AN101+AN131</f>
        <v>2960</v>
      </c>
      <c r="BY101" s="252">
        <f t="shared" si="173"/>
        <v>919</v>
      </c>
      <c r="BZ101" s="252">
        <f t="shared" si="173"/>
        <v>178</v>
      </c>
      <c r="CA101" s="252">
        <f t="shared" si="173"/>
        <v>741</v>
      </c>
      <c r="CB101" s="252">
        <f t="shared" si="173"/>
        <v>0</v>
      </c>
      <c r="CC101" s="252">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1"/>
      <c r="BU102" s="250"/>
      <c r="BV102" s="250"/>
      <c r="BW102" s="250"/>
      <c r="BX102" s="250"/>
      <c r="BY102" s="250"/>
      <c r="BZ102" s="250"/>
      <c r="CA102" s="250"/>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4"/>
      <c r="BU103" s="248"/>
      <c r="BV103" s="248"/>
      <c r="BW103" s="248"/>
      <c r="BX103" s="248"/>
      <c r="BY103" s="248"/>
      <c r="BZ103" s="248"/>
      <c r="CA103" s="248"/>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1"/>
      <c r="BU112" s="250"/>
      <c r="BV112" s="250"/>
      <c r="BW112" s="250"/>
      <c r="BX112" s="250"/>
      <c r="BY112" s="250"/>
      <c r="BZ112" s="250"/>
      <c r="CA112" s="250"/>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1"/>
      <c r="BU113" s="250"/>
      <c r="BV113" s="250"/>
      <c r="BW113" s="250"/>
      <c r="BX113" s="250"/>
      <c r="BY113" s="250"/>
      <c r="BZ113" s="250"/>
      <c r="CA113" s="250"/>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1"/>
      <c r="BU114" s="250"/>
      <c r="BV114" s="250"/>
      <c r="BW114" s="250"/>
      <c r="BX114" s="250"/>
      <c r="BY114" s="250"/>
      <c r="BZ114" s="250"/>
      <c r="CA114" s="250"/>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1"/>
      <c r="BU115" s="250"/>
      <c r="BV115" s="250"/>
      <c r="BW115" s="250"/>
      <c r="BX115" s="250"/>
      <c r="BY115" s="250"/>
      <c r="BZ115" s="250"/>
      <c r="CA115" s="250"/>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1"/>
      <c r="BU116" s="250"/>
      <c r="BV116" s="250"/>
      <c r="BW116" s="250"/>
      <c r="BX116" s="250"/>
      <c r="BY116" s="250"/>
      <c r="BZ116" s="250"/>
      <c r="CA116" s="250"/>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1"/>
      <c r="BU117" s="250"/>
      <c r="BV117" s="250"/>
      <c r="BW117" s="250"/>
      <c r="BX117" s="250"/>
      <c r="BY117" s="250"/>
      <c r="BZ117" s="250"/>
      <c r="CA117" s="250"/>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1"/>
      <c r="BU118" s="250"/>
      <c r="BV118" s="250"/>
      <c r="BW118" s="250"/>
      <c r="BX118" s="250"/>
      <c r="BY118" s="250"/>
      <c r="BZ118" s="250"/>
      <c r="CA118" s="250"/>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1"/>
      <c r="BU120" s="250"/>
      <c r="BV120" s="250"/>
      <c r="BW120" s="250"/>
      <c r="BX120" s="250"/>
      <c r="BY120" s="250"/>
      <c r="BZ120" s="250"/>
      <c r="CA120" s="250"/>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1"/>
      <c r="BU121" s="250"/>
      <c r="BV121" s="250"/>
      <c r="BW121" s="250"/>
      <c r="BX121" s="250"/>
      <c r="BY121" s="250"/>
      <c r="BZ121" s="250"/>
      <c r="CA121" s="250"/>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1"/>
      <c r="BU122" s="250"/>
      <c r="BV122" s="250"/>
      <c r="BW122" s="250"/>
      <c r="BX122" s="250"/>
      <c r="BY122" s="250"/>
      <c r="BZ122" s="250"/>
      <c r="CA122" s="250"/>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1"/>
      <c r="BU124" s="250"/>
      <c r="BV124" s="250"/>
      <c r="BW124" s="250"/>
      <c r="BX124" s="250"/>
      <c r="BY124" s="250"/>
      <c r="BZ124" s="250"/>
      <c r="CA124" s="250"/>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49">
        <v>1930</v>
      </c>
      <c r="BM125" s="166">
        <f t="shared" si="206"/>
        <v>720</v>
      </c>
      <c r="BN125" s="166">
        <v>182</v>
      </c>
      <c r="BO125" s="166">
        <v>538</v>
      </c>
      <c r="BP125" s="166"/>
      <c r="BQ125" s="166"/>
      <c r="BR125" s="166"/>
      <c r="BS125" s="181"/>
      <c r="BT125" s="251"/>
      <c r="BU125" s="250"/>
      <c r="BV125" s="250"/>
      <c r="BW125" s="250"/>
      <c r="BX125" s="250"/>
      <c r="BY125" s="250"/>
      <c r="BZ125" s="250"/>
      <c r="CA125" s="250"/>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49"/>
      <c r="BM126" s="166">
        <f t="shared" si="206"/>
        <v>0</v>
      </c>
      <c r="BN126" s="166"/>
      <c r="BO126" s="166"/>
      <c r="BP126" s="166"/>
      <c r="BQ126" s="166"/>
      <c r="BR126" s="166"/>
      <c r="BS126" s="181"/>
      <c r="BT126" s="251"/>
      <c r="BU126" s="250"/>
      <c r="BV126" s="250"/>
      <c r="BW126" s="250"/>
      <c r="BX126" s="250"/>
      <c r="BY126" s="250"/>
      <c r="BZ126" s="250"/>
      <c r="CA126" s="250"/>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49">
        <v>276</v>
      </c>
      <c r="BM127" s="166">
        <f t="shared" si="206"/>
        <v>106</v>
      </c>
      <c r="BN127" s="166">
        <v>28</v>
      </c>
      <c r="BO127" s="166">
        <v>78</v>
      </c>
      <c r="BP127" s="166"/>
      <c r="BQ127" s="166"/>
      <c r="BR127" s="166"/>
      <c r="BS127" s="181"/>
      <c r="BT127" s="251"/>
      <c r="BU127" s="250"/>
      <c r="BV127" s="250"/>
      <c r="BW127" s="250"/>
      <c r="BX127" s="250"/>
      <c r="BY127" s="250"/>
      <c r="BZ127" s="250"/>
      <c r="CA127" s="250"/>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1"/>
      <c r="BU128" s="250"/>
      <c r="BV128" s="250"/>
      <c r="BW128" s="250"/>
      <c r="BX128" s="250"/>
      <c r="BY128" s="250"/>
      <c r="BZ128" s="250"/>
      <c r="CA128" s="250"/>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1"/>
      <c r="BU129" s="250"/>
      <c r="BV129" s="250"/>
      <c r="BW129" s="250"/>
      <c r="BX129" s="250"/>
      <c r="BY129" s="250"/>
      <c r="BZ129" s="250"/>
      <c r="CA129" s="250"/>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1"/>
      <c r="BU130" s="250"/>
      <c r="BV130" s="250"/>
      <c r="BW130" s="250"/>
      <c r="BX130" s="250"/>
      <c r="BY130" s="250"/>
      <c r="BZ130" s="250"/>
      <c r="CA130" s="250"/>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1"/>
      <c r="BU131" s="250"/>
      <c r="BV131" s="250"/>
      <c r="BW131" s="188"/>
      <c r="BX131" s="185"/>
      <c r="BY131" s="1127"/>
      <c r="BZ131" s="1127"/>
      <c r="CA131" s="250"/>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1"/>
      <c r="BU132" s="250"/>
      <c r="BV132" s="250"/>
      <c r="BW132" s="250"/>
      <c r="BX132" s="250"/>
      <c r="BY132" s="250"/>
      <c r="BZ132" s="250"/>
      <c r="CA132" s="250"/>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1"/>
      <c r="BU133" s="250"/>
      <c r="BV133" s="250"/>
      <c r="BW133" s="250"/>
      <c r="BX133" s="250"/>
      <c r="BY133" s="250"/>
      <c r="BZ133" s="250"/>
      <c r="CA133" s="250"/>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1"/>
      <c r="BU134" s="250"/>
      <c r="BV134" s="250"/>
      <c r="BW134" s="250"/>
      <c r="BX134" s="250"/>
      <c r="BY134" s="250"/>
      <c r="BZ134" s="250"/>
      <c r="CA134" s="250"/>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1"/>
      <c r="BU135" s="250"/>
      <c r="BV135" s="250"/>
      <c r="BW135" s="250"/>
      <c r="BX135" s="250"/>
      <c r="BY135" s="250"/>
      <c r="BZ135" s="250"/>
      <c r="CA135" s="250"/>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1"/>
      <c r="BU136" s="250"/>
      <c r="BV136" s="250"/>
      <c r="BW136" s="250"/>
      <c r="BX136" s="250"/>
      <c r="BY136" s="250"/>
      <c r="BZ136" s="250"/>
      <c r="CA136" s="250"/>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1"/>
      <c r="BU137" s="250"/>
      <c r="BV137" s="250"/>
      <c r="BW137" s="250"/>
      <c r="BX137" s="250"/>
      <c r="BY137" s="250"/>
      <c r="BZ137" s="250"/>
      <c r="CA137" s="250"/>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1"/>
      <c r="BU138" s="250"/>
      <c r="BV138" s="250"/>
      <c r="BW138" s="250"/>
      <c r="BX138" s="250"/>
      <c r="BY138" s="250"/>
      <c r="BZ138" s="250"/>
      <c r="CA138" s="250"/>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1"/>
      <c r="BU139" s="250"/>
      <c r="BV139" s="250"/>
      <c r="BW139" s="264" t="s">
        <v>2228</v>
      </c>
      <c r="BX139" s="265" t="s">
        <v>2229</v>
      </c>
      <c r="BY139" s="1128" t="s">
        <v>2230</v>
      </c>
      <c r="BZ139" s="1128"/>
      <c r="CA139" s="266"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7" t="s">
        <v>1934</v>
      </c>
      <c r="B140" s="268" t="s">
        <v>2232</v>
      </c>
      <c r="C140" s="255"/>
      <c r="D140" s="269">
        <f>E140+F140</f>
        <v>14755</v>
      </c>
      <c r="E140" s="269">
        <f t="shared" ref="E140:K140" si="217">BD140+BL140</f>
        <v>0</v>
      </c>
      <c r="F140" s="269">
        <f t="shared" si="217"/>
        <v>14755</v>
      </c>
      <c r="G140" s="256">
        <f t="shared" si="217"/>
        <v>0</v>
      </c>
      <c r="H140" s="256">
        <f t="shared" si="217"/>
        <v>5835</v>
      </c>
      <c r="I140" s="256">
        <f t="shared" si="217"/>
        <v>0</v>
      </c>
      <c r="J140" s="256">
        <f t="shared" si="217"/>
        <v>775</v>
      </c>
      <c r="K140" s="256">
        <f t="shared" si="217"/>
        <v>8145</v>
      </c>
      <c r="L140" s="270">
        <f t="shared" si="130"/>
        <v>1200</v>
      </c>
      <c r="M140" s="270">
        <f t="shared" si="131"/>
        <v>0</v>
      </c>
      <c r="N140" s="270">
        <f t="shared" si="132"/>
        <v>1200</v>
      </c>
      <c r="O140" s="269">
        <f t="shared" si="195"/>
        <v>1200</v>
      </c>
      <c r="P140" s="269">
        <f t="shared" si="196"/>
        <v>0</v>
      </c>
      <c r="Q140" s="269">
        <f t="shared" si="197"/>
        <v>1200</v>
      </c>
      <c r="R140" s="269">
        <f t="shared" si="198"/>
        <v>0</v>
      </c>
      <c r="S140" s="269">
        <f t="shared" si="199"/>
        <v>0</v>
      </c>
      <c r="T140" s="269">
        <f t="shared" si="200"/>
        <v>0</v>
      </c>
      <c r="U140" s="269">
        <f t="shared" si="201"/>
        <v>0</v>
      </c>
      <c r="V140" s="269">
        <f t="shared" si="202"/>
        <v>1200</v>
      </c>
      <c r="W140" s="269">
        <f t="shared" ref="W140:BJ140" si="218">W141+W189+W204</f>
        <v>1150</v>
      </c>
      <c r="X140" s="269">
        <f t="shared" si="218"/>
        <v>0</v>
      </c>
      <c r="Y140" s="269">
        <f t="shared" si="218"/>
        <v>1150</v>
      </c>
      <c r="Z140" s="269">
        <f t="shared" si="218"/>
        <v>0</v>
      </c>
      <c r="AA140" s="269">
        <f t="shared" si="218"/>
        <v>0</v>
      </c>
      <c r="AB140" s="269">
        <f t="shared" si="218"/>
        <v>0</v>
      </c>
      <c r="AC140" s="269">
        <f t="shared" si="218"/>
        <v>0</v>
      </c>
      <c r="AD140" s="269">
        <f t="shared" si="218"/>
        <v>1150</v>
      </c>
      <c r="AE140" s="269">
        <f t="shared" si="218"/>
        <v>50</v>
      </c>
      <c r="AF140" s="269">
        <f t="shared" si="218"/>
        <v>0</v>
      </c>
      <c r="AG140" s="269">
        <f t="shared" si="218"/>
        <v>50</v>
      </c>
      <c r="AH140" s="269">
        <f t="shared" si="218"/>
        <v>0</v>
      </c>
      <c r="AI140" s="269">
        <f t="shared" si="218"/>
        <v>0</v>
      </c>
      <c r="AJ140" s="269">
        <f t="shared" si="218"/>
        <v>0</v>
      </c>
      <c r="AK140" s="269">
        <f t="shared" si="218"/>
        <v>0</v>
      </c>
      <c r="AL140" s="269">
        <f t="shared" si="218"/>
        <v>50</v>
      </c>
      <c r="AM140" s="269">
        <f t="shared" si="218"/>
        <v>2672</v>
      </c>
      <c r="AN140" s="269">
        <f t="shared" si="218"/>
        <v>0</v>
      </c>
      <c r="AO140" s="269">
        <f t="shared" si="218"/>
        <v>2672</v>
      </c>
      <c r="AP140" s="269">
        <f t="shared" si="218"/>
        <v>0</v>
      </c>
      <c r="AQ140" s="269">
        <f t="shared" si="218"/>
        <v>1135</v>
      </c>
      <c r="AR140" s="269">
        <f t="shared" si="218"/>
        <v>0</v>
      </c>
      <c r="AS140" s="269">
        <f t="shared" si="218"/>
        <v>775</v>
      </c>
      <c r="AT140" s="269">
        <f t="shared" si="218"/>
        <v>762</v>
      </c>
      <c r="AU140" s="269">
        <f t="shared" si="218"/>
        <v>2362</v>
      </c>
      <c r="AV140" s="269">
        <f t="shared" si="218"/>
        <v>0</v>
      </c>
      <c r="AW140" s="269">
        <f t="shared" si="218"/>
        <v>2362</v>
      </c>
      <c r="AX140" s="269">
        <f t="shared" si="218"/>
        <v>0</v>
      </c>
      <c r="AY140" s="269">
        <f t="shared" si="218"/>
        <v>1020</v>
      </c>
      <c r="AZ140" s="269">
        <f t="shared" si="218"/>
        <v>0</v>
      </c>
      <c r="BA140" s="269">
        <f t="shared" si="218"/>
        <v>0</v>
      </c>
      <c r="BB140" s="269">
        <f t="shared" si="218"/>
        <v>1342</v>
      </c>
      <c r="BC140" s="269">
        <f t="shared" si="218"/>
        <v>6234</v>
      </c>
      <c r="BD140" s="269">
        <f t="shared" si="218"/>
        <v>0</v>
      </c>
      <c r="BE140" s="269">
        <f t="shared" si="218"/>
        <v>6234</v>
      </c>
      <c r="BF140" s="269">
        <f t="shared" si="218"/>
        <v>0</v>
      </c>
      <c r="BG140" s="269">
        <f t="shared" si="218"/>
        <v>2155</v>
      </c>
      <c r="BH140" s="269">
        <f t="shared" si="218"/>
        <v>0</v>
      </c>
      <c r="BI140" s="269">
        <f t="shared" si="218"/>
        <v>775</v>
      </c>
      <c r="BJ140" s="269">
        <f t="shared" si="218"/>
        <v>3304</v>
      </c>
      <c r="BK140" s="269">
        <f>SUM(BL140:BM140)</f>
        <v>8521</v>
      </c>
      <c r="BL140" s="269"/>
      <c r="BM140" s="555">
        <f t="shared" ref="BM140:BR140" si="219">BM141+BM189+BM204</f>
        <v>8521</v>
      </c>
      <c r="BN140" s="555">
        <f t="shared" si="219"/>
        <v>0</v>
      </c>
      <c r="BO140" s="555">
        <f t="shared" si="219"/>
        <v>3680</v>
      </c>
      <c r="BP140" s="555">
        <f t="shared" si="219"/>
        <v>0</v>
      </c>
      <c r="BQ140" s="555">
        <f t="shared" si="219"/>
        <v>0</v>
      </c>
      <c r="BR140" s="555">
        <f t="shared" si="219"/>
        <v>4841</v>
      </c>
      <c r="BS140" s="255"/>
      <c r="BT140" s="251"/>
      <c r="BU140" s="250"/>
      <c r="BV140" s="250"/>
      <c r="BW140" s="271">
        <f>W140+AE140+AM140+AU140</f>
        <v>6234</v>
      </c>
      <c r="BX140" s="272">
        <f>BX141+BX189+BX204</f>
        <v>99.999999999999986</v>
      </c>
      <c r="BY140" s="273">
        <v>14755</v>
      </c>
      <c r="BZ140" s="274">
        <f>BZ141+BZ189+BZ204</f>
        <v>14755</v>
      </c>
      <c r="CA140" s="275">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6" t="s">
        <v>1934</v>
      </c>
      <c r="B141" s="277" t="s">
        <v>2233</v>
      </c>
      <c r="C141" s="278"/>
      <c r="D141" s="279">
        <f>E141+F141</f>
        <v>6335</v>
      </c>
      <c r="E141" s="279">
        <f t="shared" ref="E141:K141" si="220">E142+E144</f>
        <v>0</v>
      </c>
      <c r="F141" s="279">
        <f t="shared" si="220"/>
        <v>6335</v>
      </c>
      <c r="G141" s="279">
        <f t="shared" si="220"/>
        <v>0</v>
      </c>
      <c r="H141" s="279">
        <f t="shared" si="220"/>
        <v>5835</v>
      </c>
      <c r="I141" s="279">
        <f t="shared" si="220"/>
        <v>0</v>
      </c>
      <c r="J141" s="279">
        <f t="shared" si="220"/>
        <v>0</v>
      </c>
      <c r="K141" s="279">
        <f t="shared" si="220"/>
        <v>500</v>
      </c>
      <c r="L141" s="262">
        <f t="shared" ref="L141:L204" si="221">W141+AE141</f>
        <v>500</v>
      </c>
      <c r="M141" s="262">
        <f t="shared" ref="M141:M204" si="222">X141+AF141</f>
        <v>0</v>
      </c>
      <c r="N141" s="262">
        <f t="shared" ref="N141:N204" si="223">Y141+AG141</f>
        <v>500</v>
      </c>
      <c r="O141" s="279">
        <f t="shared" ref="O141:O172" si="224">P141+Q141</f>
        <v>500</v>
      </c>
      <c r="P141" s="280"/>
      <c r="Q141" s="279">
        <f t="shared" ref="Q141:V141" si="225">Q142+Q144</f>
        <v>500</v>
      </c>
      <c r="R141" s="279">
        <f t="shared" si="225"/>
        <v>0</v>
      </c>
      <c r="S141" s="279">
        <f t="shared" si="225"/>
        <v>0</v>
      </c>
      <c r="T141" s="279">
        <f t="shared" si="225"/>
        <v>0</v>
      </c>
      <c r="U141" s="279">
        <f t="shared" si="225"/>
        <v>0</v>
      </c>
      <c r="V141" s="279">
        <f t="shared" si="225"/>
        <v>500</v>
      </c>
      <c r="W141" s="279">
        <f t="shared" ref="W141:W172" si="226">X141+Y141</f>
        <v>500</v>
      </c>
      <c r="X141" s="280"/>
      <c r="Y141" s="279">
        <f t="shared" ref="Y141:AD141" si="227">Y142+Y144</f>
        <v>500</v>
      </c>
      <c r="Z141" s="279">
        <f t="shared" si="227"/>
        <v>0</v>
      </c>
      <c r="AA141" s="279">
        <f t="shared" si="227"/>
        <v>0</v>
      </c>
      <c r="AB141" s="279">
        <f t="shared" si="227"/>
        <v>0</v>
      </c>
      <c r="AC141" s="279">
        <f t="shared" si="227"/>
        <v>0</v>
      </c>
      <c r="AD141" s="279">
        <f t="shared" si="227"/>
        <v>500</v>
      </c>
      <c r="AE141" s="279">
        <f t="shared" ref="AE141:AE183" si="228">AF141+AG141</f>
        <v>0</v>
      </c>
      <c r="AF141" s="280"/>
      <c r="AG141" s="279">
        <f t="shared" ref="AG141:AL141" si="229">AG142+AG144</f>
        <v>0</v>
      </c>
      <c r="AH141" s="279">
        <f t="shared" si="229"/>
        <v>0</v>
      </c>
      <c r="AI141" s="279">
        <f t="shared" si="229"/>
        <v>0</v>
      </c>
      <c r="AJ141" s="279">
        <f t="shared" si="229"/>
        <v>0</v>
      </c>
      <c r="AK141" s="279">
        <f t="shared" si="229"/>
        <v>0</v>
      </c>
      <c r="AL141" s="279">
        <f t="shared" si="229"/>
        <v>0</v>
      </c>
      <c r="AM141" s="279">
        <f t="shared" ref="AM141:AM187" si="230">AN141+AO141</f>
        <v>1135</v>
      </c>
      <c r="AN141" s="280"/>
      <c r="AO141" s="279">
        <f t="shared" ref="AO141:AT141" si="231">AO142+AO144</f>
        <v>1135</v>
      </c>
      <c r="AP141" s="279">
        <f t="shared" si="231"/>
        <v>0</v>
      </c>
      <c r="AQ141" s="279">
        <f t="shared" si="231"/>
        <v>1135</v>
      </c>
      <c r="AR141" s="279">
        <f t="shared" si="231"/>
        <v>0</v>
      </c>
      <c r="AS141" s="279">
        <f t="shared" si="231"/>
        <v>0</v>
      </c>
      <c r="AT141" s="279">
        <f t="shared" si="231"/>
        <v>0</v>
      </c>
      <c r="AU141" s="279">
        <f t="shared" ref="AU141:AU187" si="232">AV141+AW141</f>
        <v>1020</v>
      </c>
      <c r="AV141" s="280"/>
      <c r="AW141" s="279">
        <f t="shared" ref="AW141:BB141" si="233">AW142+AW144</f>
        <v>1020</v>
      </c>
      <c r="AX141" s="279">
        <f t="shared" si="233"/>
        <v>0</v>
      </c>
      <c r="AY141" s="279">
        <f t="shared" si="233"/>
        <v>1020</v>
      </c>
      <c r="AZ141" s="279">
        <f t="shared" si="233"/>
        <v>0</v>
      </c>
      <c r="BA141" s="279">
        <f t="shared" si="233"/>
        <v>0</v>
      </c>
      <c r="BB141" s="279">
        <f t="shared" si="233"/>
        <v>0</v>
      </c>
      <c r="BC141" s="279">
        <f>BD141+BE141</f>
        <v>2655</v>
      </c>
      <c r="BD141" s="280"/>
      <c r="BE141" s="279">
        <f t="shared" ref="BE141:BJ141" si="234">BE142+BE144</f>
        <v>2655</v>
      </c>
      <c r="BF141" s="279">
        <f t="shared" si="234"/>
        <v>0</v>
      </c>
      <c r="BG141" s="279">
        <f t="shared" si="234"/>
        <v>2155</v>
      </c>
      <c r="BH141" s="279">
        <f t="shared" si="234"/>
        <v>0</v>
      </c>
      <c r="BI141" s="279">
        <f t="shared" si="234"/>
        <v>0</v>
      </c>
      <c r="BJ141" s="279">
        <f t="shared" si="234"/>
        <v>500</v>
      </c>
      <c r="BK141" s="279">
        <f t="shared" ref="BK141:BK187" si="235">BL141+BM141</f>
        <v>3680</v>
      </c>
      <c r="BL141" s="280"/>
      <c r="BM141" s="191">
        <f t="shared" ref="BM141:BR141" si="236">BM142+BM144</f>
        <v>3680</v>
      </c>
      <c r="BN141" s="191">
        <f t="shared" si="236"/>
        <v>0</v>
      </c>
      <c r="BO141" s="191">
        <f t="shared" si="236"/>
        <v>3680</v>
      </c>
      <c r="BP141" s="191">
        <f t="shared" si="236"/>
        <v>0</v>
      </c>
      <c r="BQ141" s="191">
        <f t="shared" si="236"/>
        <v>0</v>
      </c>
      <c r="BR141" s="191">
        <f t="shared" si="236"/>
        <v>0</v>
      </c>
      <c r="BS141" s="281"/>
      <c r="BT141" s="282"/>
      <c r="BW141" s="283">
        <v>2655</v>
      </c>
      <c r="BX141" s="284">
        <f>BW141/BW140%</f>
        <v>42.589027911453321</v>
      </c>
      <c r="BY141" s="248"/>
      <c r="BZ141" s="285">
        <f>ROUND(BY140*BX141/100,0)</f>
        <v>6284</v>
      </c>
      <c r="CA141" s="286">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7"/>
      <c r="CA142" s="286">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7"/>
      <c r="CA143" s="286">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35">
        <v>3680</v>
      </c>
      <c r="BP144" s="194">
        <f>BP145+BP149+BP153+BP159+BP167+BP172+BP184</f>
        <v>0</v>
      </c>
      <c r="BQ144" s="194">
        <f>BQ145+BQ149+BQ153+BQ159+BQ167+BQ172+BQ184</f>
        <v>0</v>
      </c>
      <c r="BR144" s="194">
        <f>BR145+BR149+BR153+BR159+BR167+BR172+BR184</f>
        <v>0</v>
      </c>
      <c r="BS144" s="186"/>
      <c r="BT144" s="287"/>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36">
        <v>783</v>
      </c>
      <c r="BP145" s="199"/>
      <c r="BQ145" s="199"/>
      <c r="BR145" s="199"/>
      <c r="BS145" s="200"/>
      <c r="BT145" s="288"/>
      <c r="BU145" s="289"/>
      <c r="BV145" s="289"/>
      <c r="BW145" s="289"/>
      <c r="BX145" s="289"/>
      <c r="BY145" s="289"/>
      <c r="BZ145" s="289"/>
      <c r="CA145" s="289"/>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36"/>
      <c r="BP146" s="192"/>
      <c r="BQ146" s="192"/>
      <c r="BR146" s="192"/>
      <c r="BS146" s="186"/>
      <c r="BT146" s="287"/>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36"/>
      <c r="BP147" s="192"/>
      <c r="BQ147" s="192"/>
      <c r="BR147" s="192"/>
      <c r="BS147" s="186"/>
      <c r="BT147" s="287"/>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36"/>
      <c r="BP148" s="192"/>
      <c r="BQ148" s="192"/>
      <c r="BR148" s="192"/>
      <c r="BS148" s="186"/>
      <c r="BT148" s="287"/>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36">
        <v>198</v>
      </c>
      <c r="BP149" s="192"/>
      <c r="BQ149" s="192"/>
      <c r="BR149" s="192"/>
      <c r="BS149" s="186"/>
      <c r="BT149" s="287"/>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36"/>
      <c r="BP150" s="192"/>
      <c r="BQ150" s="192"/>
      <c r="BR150" s="192"/>
      <c r="BS150" s="186"/>
      <c r="BT150" s="287"/>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36"/>
      <c r="BP151" s="192"/>
      <c r="BQ151" s="192"/>
      <c r="BR151" s="192"/>
      <c r="BS151" s="186"/>
      <c r="BT151" s="287"/>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36"/>
      <c r="BP152" s="192"/>
      <c r="BQ152" s="192"/>
      <c r="BR152" s="192"/>
      <c r="BS152" s="186"/>
      <c r="BT152" s="287"/>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36">
        <v>366</v>
      </c>
      <c r="BP153" s="192"/>
      <c r="BQ153" s="192"/>
      <c r="BR153" s="192"/>
      <c r="BS153" s="186"/>
      <c r="BT153" s="287"/>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36"/>
      <c r="BP154" s="192"/>
      <c r="BQ154" s="192"/>
      <c r="BR154" s="192"/>
      <c r="BS154" s="186"/>
      <c r="BT154" s="287"/>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36"/>
      <c r="BP155" s="192"/>
      <c r="BQ155" s="192"/>
      <c r="BR155" s="192"/>
      <c r="BS155" s="186"/>
      <c r="BT155" s="287"/>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36"/>
      <c r="BP156" s="192"/>
      <c r="BQ156" s="192"/>
      <c r="BR156" s="192"/>
      <c r="BS156" s="186"/>
      <c r="BT156" s="287"/>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36"/>
      <c r="BP157" s="192"/>
      <c r="BQ157" s="192"/>
      <c r="BR157" s="192"/>
      <c r="BS157" s="186"/>
      <c r="BT157" s="287"/>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36"/>
      <c r="BP158" s="192"/>
      <c r="BQ158" s="192"/>
      <c r="BR158" s="192"/>
      <c r="BS158" s="186"/>
      <c r="BT158" s="287"/>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36">
        <v>1051</v>
      </c>
      <c r="BP159" s="192"/>
      <c r="BQ159" s="192"/>
      <c r="BR159" s="192"/>
      <c r="BS159" s="186"/>
      <c r="BT159" s="287"/>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36"/>
      <c r="BP160" s="192"/>
      <c r="BQ160" s="192"/>
      <c r="BR160" s="192"/>
      <c r="BS160" s="186"/>
      <c r="BT160" s="287"/>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36"/>
      <c r="BP161" s="192"/>
      <c r="BQ161" s="192"/>
      <c r="BR161" s="192"/>
      <c r="BS161" s="186"/>
      <c r="BT161" s="287"/>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36"/>
      <c r="BP162" s="192"/>
      <c r="BQ162" s="192"/>
      <c r="BR162" s="192"/>
      <c r="BS162" s="186"/>
      <c r="BT162" s="287"/>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36"/>
      <c r="BP163" s="192"/>
      <c r="BQ163" s="192"/>
      <c r="BR163" s="192"/>
      <c r="BS163" s="186"/>
      <c r="BT163" s="287"/>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36"/>
      <c r="BP164" s="192"/>
      <c r="BQ164" s="192"/>
      <c r="BR164" s="192"/>
      <c r="BS164" s="186"/>
      <c r="BT164" s="287"/>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36"/>
      <c r="BP165" s="192"/>
      <c r="BQ165" s="192"/>
      <c r="BR165" s="192"/>
      <c r="BS165" s="186"/>
      <c r="BT165" s="287"/>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36"/>
      <c r="BP166" s="192"/>
      <c r="BQ166" s="192"/>
      <c r="BR166" s="192"/>
      <c r="BS166" s="186"/>
      <c r="BT166" s="287"/>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36">
        <v>277</v>
      </c>
      <c r="BP167" s="192"/>
      <c r="BQ167" s="192"/>
      <c r="BR167" s="192"/>
      <c r="BS167" s="186"/>
      <c r="BT167" s="287"/>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36"/>
      <c r="BP168" s="192"/>
      <c r="BQ168" s="192"/>
      <c r="BR168" s="192"/>
      <c r="BS168" s="186"/>
      <c r="BT168" s="287"/>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36"/>
      <c r="BP169" s="192"/>
      <c r="BQ169" s="192"/>
      <c r="BR169" s="192"/>
      <c r="BS169" s="186"/>
      <c r="BT169" s="287"/>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36"/>
      <c r="BP170" s="192"/>
      <c r="BQ170" s="192"/>
      <c r="BR170" s="192"/>
      <c r="BS170" s="186"/>
      <c r="BT170" s="287"/>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36"/>
      <c r="BP171" s="192"/>
      <c r="BQ171" s="192"/>
      <c r="BR171" s="192"/>
      <c r="BS171" s="186"/>
      <c r="BT171" s="287"/>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36">
        <v>766</v>
      </c>
      <c r="BP172" s="192"/>
      <c r="BQ172" s="192"/>
      <c r="BR172" s="192"/>
      <c r="BS172" s="186"/>
      <c r="BT172" s="287"/>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36"/>
      <c r="BP173" s="192"/>
      <c r="BQ173" s="192"/>
      <c r="BR173" s="192"/>
      <c r="BS173" s="186"/>
      <c r="BT173" s="287"/>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37"/>
      <c r="BP174" s="167"/>
      <c r="BQ174" s="167"/>
      <c r="BR174" s="167"/>
      <c r="BS174" s="158"/>
      <c r="BT174" s="290"/>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37"/>
      <c r="BP175" s="167"/>
      <c r="BQ175" s="167"/>
      <c r="BR175" s="167"/>
      <c r="BS175" s="158"/>
      <c r="BT175" s="290"/>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37"/>
      <c r="BP176" s="167"/>
      <c r="BQ176" s="167"/>
      <c r="BR176" s="167"/>
      <c r="BS176" s="158"/>
      <c r="BT176" s="290"/>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37"/>
      <c r="BP177" s="167"/>
      <c r="BQ177" s="167"/>
      <c r="BR177" s="167"/>
      <c r="BS177" s="158"/>
      <c r="BT177" s="290"/>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37"/>
      <c r="BP178" s="167"/>
      <c r="BQ178" s="167"/>
      <c r="BR178" s="167"/>
      <c r="BS178" s="158"/>
      <c r="BT178" s="290"/>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37"/>
      <c r="BP179" s="167"/>
      <c r="BQ179" s="167"/>
      <c r="BR179" s="167"/>
      <c r="BS179" s="158"/>
      <c r="BT179" s="290"/>
      <c r="CD179" s="154">
        <f t="shared" si="215"/>
        <v>36</v>
      </c>
      <c r="EH179" s="154">
        <f t="shared" si="216"/>
        <v>36</v>
      </c>
      <c r="EL179" s="154"/>
    </row>
    <row r="180" spans="1:142" ht="20.100000000000001" hidden="1" customHeight="1" outlineLevel="1">
      <c r="A180" s="205"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36"/>
      <c r="BP180" s="192"/>
      <c r="BQ180" s="192"/>
      <c r="BR180" s="192"/>
      <c r="BS180" s="186"/>
      <c r="BT180" s="287"/>
      <c r="CD180" s="154">
        <f t="shared" si="215"/>
        <v>39</v>
      </c>
      <c r="EH180" s="154">
        <f t="shared" si="216"/>
        <v>39</v>
      </c>
      <c r="EL180" s="154"/>
    </row>
    <row r="181" spans="1:142" ht="20.100000000000001" hidden="1" customHeight="1" outlineLevel="1">
      <c r="A181" s="205"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36"/>
      <c r="BP181" s="192"/>
      <c r="BQ181" s="192"/>
      <c r="BR181" s="192"/>
      <c r="BS181" s="186"/>
      <c r="BT181" s="287"/>
      <c r="CD181" s="154">
        <f t="shared" si="215"/>
        <v>39</v>
      </c>
      <c r="EH181" s="154">
        <f t="shared" si="216"/>
        <v>39</v>
      </c>
      <c r="EL181" s="154"/>
    </row>
    <row r="182" spans="1:142" ht="20.100000000000001" hidden="1" customHeight="1" outlineLevel="1">
      <c r="A182" s="205"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36"/>
      <c r="BP182" s="192"/>
      <c r="BQ182" s="192"/>
      <c r="BR182" s="192"/>
      <c r="BS182" s="186"/>
      <c r="BT182" s="287"/>
      <c r="CD182" s="154">
        <f t="shared" si="215"/>
        <v>354</v>
      </c>
      <c r="EH182" s="154">
        <f t="shared" si="216"/>
        <v>354</v>
      </c>
      <c r="EL182" s="154"/>
    </row>
    <row r="183" spans="1:142" ht="20.100000000000001" hidden="1" customHeight="1" outlineLevel="1">
      <c r="A183" s="205"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36"/>
      <c r="BP183" s="192"/>
      <c r="BQ183" s="192"/>
      <c r="BR183" s="192"/>
      <c r="BS183" s="186"/>
      <c r="BT183" s="287"/>
      <c r="CD183" s="154">
        <f t="shared" si="215"/>
        <v>48</v>
      </c>
      <c r="EH183" s="154">
        <f t="shared" si="216"/>
        <v>48</v>
      </c>
      <c r="EL183" s="154"/>
    </row>
    <row r="184" spans="1:142" ht="20.100000000000001" customHeight="1" collapsed="1">
      <c r="A184" s="205"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36">
        <v>239</v>
      </c>
      <c r="BP184" s="192"/>
      <c r="BQ184" s="192"/>
      <c r="BR184" s="192"/>
      <c r="BS184" s="186"/>
      <c r="BT184" s="287"/>
      <c r="CD184" s="154">
        <f t="shared" si="215"/>
        <v>631</v>
      </c>
      <c r="EH184" s="154">
        <f t="shared" si="216"/>
        <v>631</v>
      </c>
      <c r="EL184" s="154"/>
    </row>
    <row r="185" spans="1:142" ht="20.100000000000001" hidden="1" customHeight="1" outlineLevel="1">
      <c r="A185" s="205"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7"/>
      <c r="CD185" s="154">
        <f t="shared" si="215"/>
        <v>48</v>
      </c>
      <c r="EH185" s="154">
        <f t="shared" si="216"/>
        <v>48</v>
      </c>
    </row>
    <row r="186" spans="1:142" ht="20.100000000000001" hidden="1" customHeight="1" outlineLevel="1">
      <c r="A186" s="205"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7"/>
      <c r="CD186" s="154">
        <f t="shared" si="215"/>
        <v>46</v>
      </c>
      <c r="EH186" s="154">
        <f t="shared" si="216"/>
        <v>46</v>
      </c>
    </row>
    <row r="187" spans="1:142" ht="20.100000000000001" hidden="1" customHeight="1" outlineLevel="1">
      <c r="A187" s="205"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7"/>
      <c r="CD187" s="154">
        <f t="shared" si="215"/>
        <v>48</v>
      </c>
      <c r="EH187" s="154">
        <f t="shared" si="216"/>
        <v>48</v>
      </c>
    </row>
    <row r="188" spans="1:142" ht="20.100000000000001" customHeight="1" collapsed="1">
      <c r="A188" s="205"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7"/>
      <c r="CD188" s="154">
        <f t="shared" si="215"/>
        <v>250</v>
      </c>
      <c r="EH188" s="154">
        <f t="shared" si="216"/>
        <v>250</v>
      </c>
    </row>
    <row r="189" spans="1:142"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1"/>
      <c r="BU189" s="248"/>
      <c r="BV189" s="248"/>
      <c r="BW189" s="286">
        <v>1806</v>
      </c>
      <c r="BX189" s="292">
        <f>BW189/BW140%</f>
        <v>28.970163618864291</v>
      </c>
      <c r="BY189" s="248"/>
      <c r="BZ189" s="286">
        <f>ROUND(BY140*BX189/100,0)</f>
        <v>4275</v>
      </c>
      <c r="CA189" s="248">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38">
        <f>SUM(BR191:BR192)</f>
        <v>752</v>
      </c>
      <c r="BS190" s="172"/>
      <c r="BT190" s="291"/>
      <c r="BU190" s="293"/>
      <c r="BV190" s="293"/>
      <c r="BW190" s="293"/>
      <c r="BX190" s="293"/>
      <c r="BY190" s="293"/>
      <c r="BZ190" s="293"/>
      <c r="CA190" s="294">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49">
        <v>376</v>
      </c>
      <c r="BS191" s="186"/>
      <c r="BT191" s="287"/>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39">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49">
        <v>376</v>
      </c>
      <c r="BS192" s="186"/>
      <c r="BT192" s="287"/>
      <c r="CD192" s="154">
        <f t="shared" si="215"/>
        <v>844</v>
      </c>
      <c r="EH192" s="154">
        <f t="shared" si="216"/>
        <v>844</v>
      </c>
    </row>
    <row r="193" spans="1:138"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0">
        <f>SUM(BR194:BR203)</f>
        <v>1752</v>
      </c>
      <c r="BS193" s="172"/>
      <c r="BT193" s="291"/>
      <c r="BU193" s="293"/>
      <c r="BV193" s="293"/>
      <c r="BW193" s="293"/>
      <c r="BX193" s="293"/>
      <c r="BY193" s="293"/>
      <c r="BZ193" s="293"/>
      <c r="CA193" s="293"/>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49">
        <v>190</v>
      </c>
      <c r="BS194" s="186"/>
      <c r="BT194" s="287"/>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49">
        <v>178</v>
      </c>
      <c r="BS195" s="186"/>
      <c r="BT195" s="287"/>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49">
        <v>182</v>
      </c>
      <c r="BS196" s="186"/>
      <c r="BT196" s="287"/>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49">
        <v>182</v>
      </c>
      <c r="BS197" s="186"/>
      <c r="BT197" s="287"/>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49">
        <v>174</v>
      </c>
      <c r="BS198" s="186"/>
      <c r="BT198" s="287"/>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49">
        <v>174</v>
      </c>
      <c r="BS199" s="186"/>
      <c r="BT199" s="287"/>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49">
        <v>166</v>
      </c>
      <c r="BS200" s="186"/>
      <c r="BT200" s="287"/>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49">
        <v>174</v>
      </c>
      <c r="BS201" s="186"/>
      <c r="BT201" s="287"/>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49">
        <v>166</v>
      </c>
      <c r="BS202" s="186"/>
      <c r="BT202" s="287"/>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49">
        <v>166</v>
      </c>
      <c r="BS203" s="186"/>
      <c r="BT203" s="287"/>
      <c r="CD203" s="154">
        <f t="shared" ref="CD203:CD218" si="288">Q203+AO203+AW203+BM203</f>
        <v>262</v>
      </c>
      <c r="EH203" s="154">
        <f t="shared" ref="EH203:EH218" si="289">BE203+BM203</f>
        <v>262</v>
      </c>
    </row>
    <row r="204" spans="1:138" ht="38.25">
      <c r="A204" s="209" t="s">
        <v>1949</v>
      </c>
      <c r="B204" s="189" t="s">
        <v>2268</v>
      </c>
      <c r="C204" s="162"/>
      <c r="D204" s="191">
        <f>E204+F204</f>
        <v>4110</v>
      </c>
      <c r="E204" s="191"/>
      <c r="F204" s="191">
        <f>SUM(G204:K204)</f>
        <v>4110</v>
      </c>
      <c r="G204" s="175"/>
      <c r="H204" s="175"/>
      <c r="I204" s="191"/>
      <c r="J204" s="641">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7"/>
      <c r="BW204" s="295">
        <v>1773</v>
      </c>
      <c r="BX204" s="296">
        <f>BW204/BW140%</f>
        <v>28.440808469682384</v>
      </c>
      <c r="BZ204" s="223">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0">
        <f>BR206</f>
        <v>701</v>
      </c>
      <c r="BS205" s="186"/>
      <c r="BT205" s="287"/>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49">
        <v>701</v>
      </c>
      <c r="BS206" s="186"/>
      <c r="BT206" s="287"/>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0">
        <f>SUM(BR208:BR217)</f>
        <v>1636</v>
      </c>
      <c r="BS207" s="186"/>
      <c r="BT207" s="287"/>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49">
        <v>177</v>
      </c>
      <c r="BS208" s="186"/>
      <c r="BT208" s="287"/>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49">
        <v>163</v>
      </c>
      <c r="BS209" s="186"/>
      <c r="BT209" s="287"/>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49">
        <v>171</v>
      </c>
      <c r="BS210" s="186"/>
      <c r="BT210" s="287"/>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49">
        <v>171</v>
      </c>
      <c r="BS211" s="186"/>
      <c r="BT211" s="287"/>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49">
        <v>163</v>
      </c>
      <c r="BS212" s="186"/>
      <c r="BT212" s="287"/>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49">
        <v>163</v>
      </c>
      <c r="BS213" s="186"/>
      <c r="BT213" s="287"/>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49">
        <v>155</v>
      </c>
      <c r="BS214" s="186"/>
      <c r="BT214" s="287"/>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49">
        <v>163</v>
      </c>
      <c r="BS215" s="186"/>
      <c r="BT215" s="287"/>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49">
        <v>155</v>
      </c>
      <c r="BS216" s="186"/>
      <c r="BT216" s="287"/>
      <c r="CD216" s="154">
        <f t="shared" si="288"/>
        <v>249</v>
      </c>
      <c r="EH216" s="154">
        <f t="shared" si="289"/>
        <v>249</v>
      </c>
    </row>
    <row r="217" spans="1:142" ht="20.100000000000001" customHeight="1">
      <c r="A217" s="210" t="s">
        <v>2138</v>
      </c>
      <c r="B217" s="297" t="s">
        <v>2267</v>
      </c>
      <c r="C217" s="211"/>
      <c r="D217" s="256">
        <f t="shared" si="300"/>
        <v>249</v>
      </c>
      <c r="E217" s="256">
        <f t="shared" si="301"/>
        <v>0</v>
      </c>
      <c r="F217" s="256">
        <f t="shared" si="302"/>
        <v>249</v>
      </c>
      <c r="G217" s="256">
        <f t="shared" si="303"/>
        <v>0</v>
      </c>
      <c r="H217" s="256">
        <f t="shared" si="304"/>
        <v>0</v>
      </c>
      <c r="I217" s="256">
        <f t="shared" si="305"/>
        <v>0</v>
      </c>
      <c r="J217" s="256">
        <f t="shared" si="306"/>
        <v>51</v>
      </c>
      <c r="K217" s="256">
        <f t="shared" si="307"/>
        <v>198</v>
      </c>
      <c r="L217" s="270">
        <f t="shared" si="291"/>
        <v>0</v>
      </c>
      <c r="M217" s="270">
        <f t="shared" si="292"/>
        <v>0</v>
      </c>
      <c r="N217" s="270">
        <f t="shared" si="293"/>
        <v>0</v>
      </c>
      <c r="O217" s="298">
        <f t="shared" si="294"/>
        <v>0</v>
      </c>
      <c r="P217" s="299"/>
      <c r="Q217" s="299">
        <f t="shared" si="260"/>
        <v>0</v>
      </c>
      <c r="R217" s="300"/>
      <c r="S217" s="300"/>
      <c r="T217" s="299"/>
      <c r="U217" s="299"/>
      <c r="V217" s="299"/>
      <c r="W217" s="298">
        <f t="shared" si="295"/>
        <v>0</v>
      </c>
      <c r="X217" s="299"/>
      <c r="Y217" s="299">
        <f t="shared" si="261"/>
        <v>0</v>
      </c>
      <c r="Z217" s="300"/>
      <c r="AA217" s="300"/>
      <c r="AB217" s="299"/>
      <c r="AC217" s="299"/>
      <c r="AD217" s="299"/>
      <c r="AE217" s="298">
        <f t="shared" si="262"/>
        <v>0</v>
      </c>
      <c r="AF217" s="299"/>
      <c r="AG217" s="299">
        <f t="shared" si="263"/>
        <v>0</v>
      </c>
      <c r="AH217" s="300"/>
      <c r="AI217" s="300"/>
      <c r="AJ217" s="299"/>
      <c r="AK217" s="299"/>
      <c r="AL217" s="299"/>
      <c r="AM217" s="298">
        <f t="shared" si="296"/>
        <v>51</v>
      </c>
      <c r="AN217" s="299"/>
      <c r="AO217" s="299">
        <f t="shared" si="297"/>
        <v>51</v>
      </c>
      <c r="AP217" s="300"/>
      <c r="AQ217" s="300"/>
      <c r="AR217" s="299"/>
      <c r="AS217" s="299">
        <v>51</v>
      </c>
      <c r="AT217" s="299"/>
      <c r="AU217" s="298">
        <f t="shared" si="266"/>
        <v>43</v>
      </c>
      <c r="AV217" s="299"/>
      <c r="AW217" s="299">
        <f t="shared" si="267"/>
        <v>43</v>
      </c>
      <c r="AX217" s="300"/>
      <c r="AY217" s="300"/>
      <c r="AZ217" s="299"/>
      <c r="BA217" s="299"/>
      <c r="BB217" s="299">
        <v>43</v>
      </c>
      <c r="BC217" s="256">
        <f t="shared" si="308"/>
        <v>94</v>
      </c>
      <c r="BD217" s="256">
        <f t="shared" si="309"/>
        <v>0</v>
      </c>
      <c r="BE217" s="256">
        <f t="shared" si="310"/>
        <v>94</v>
      </c>
      <c r="BF217" s="256">
        <f t="shared" si="311"/>
        <v>0</v>
      </c>
      <c r="BG217" s="256">
        <f t="shared" si="312"/>
        <v>0</v>
      </c>
      <c r="BH217" s="256">
        <f t="shared" si="313"/>
        <v>0</v>
      </c>
      <c r="BI217" s="256">
        <f t="shared" si="314"/>
        <v>51</v>
      </c>
      <c r="BJ217" s="256">
        <f t="shared" si="315"/>
        <v>43</v>
      </c>
      <c r="BK217" s="298">
        <f t="shared" si="268"/>
        <v>155</v>
      </c>
      <c r="BL217" s="299"/>
      <c r="BM217" s="299">
        <f t="shared" si="269"/>
        <v>155</v>
      </c>
      <c r="BN217" s="300"/>
      <c r="BO217" s="300"/>
      <c r="BP217" s="299"/>
      <c r="BQ217" s="299"/>
      <c r="BR217" s="556">
        <v>155</v>
      </c>
      <c r="BS217" s="212"/>
      <c r="BT217" s="287"/>
      <c r="CD217" s="154">
        <f t="shared" si="288"/>
        <v>249</v>
      </c>
      <c r="EH217" s="154">
        <f t="shared" si="289"/>
        <v>249</v>
      </c>
      <c r="EL217" s="154"/>
    </row>
    <row r="218" spans="1:142" ht="132.75" hidden="1" customHeight="1" outlineLevel="1">
      <c r="A218" s="557" t="s">
        <v>2123</v>
      </c>
      <c r="B218" s="558" t="s">
        <v>2269</v>
      </c>
      <c r="C218" s="621"/>
      <c r="D218" s="559"/>
      <c r="E218" s="559"/>
      <c r="F218" s="560" t="s">
        <v>2270</v>
      </c>
      <c r="G218" s="560">
        <v>3.42</v>
      </c>
      <c r="H218" s="560">
        <v>3.42</v>
      </c>
      <c r="I218" s="560">
        <v>3.42</v>
      </c>
      <c r="J218" s="560">
        <v>3.42</v>
      </c>
      <c r="K218" s="560">
        <v>3.42</v>
      </c>
      <c r="L218" s="560">
        <v>3.42</v>
      </c>
      <c r="M218" s="560">
        <v>3.42</v>
      </c>
      <c r="N218" s="560">
        <v>3.42</v>
      </c>
      <c r="O218" s="560">
        <v>3.42</v>
      </c>
      <c r="P218" s="560">
        <v>3.42</v>
      </c>
      <c r="Q218" s="560" t="s">
        <v>2271</v>
      </c>
      <c r="R218" s="560">
        <v>3.42</v>
      </c>
      <c r="S218" s="560">
        <v>3.42</v>
      </c>
      <c r="T218" s="560">
        <v>3.42</v>
      </c>
      <c r="U218" s="560">
        <v>3.42</v>
      </c>
      <c r="V218" s="560">
        <v>3.42</v>
      </c>
      <c r="W218" s="560">
        <v>3.42</v>
      </c>
      <c r="X218" s="560">
        <v>3.42</v>
      </c>
      <c r="Y218" s="560">
        <v>3.42</v>
      </c>
      <c r="Z218" s="560">
        <v>3.42</v>
      </c>
      <c r="AA218" s="560">
        <v>3.42</v>
      </c>
      <c r="AB218" s="560">
        <v>3.42</v>
      </c>
      <c r="AC218" s="560">
        <v>3.42</v>
      </c>
      <c r="AD218" s="560">
        <v>3.42</v>
      </c>
      <c r="AE218" s="560">
        <v>3.42</v>
      </c>
      <c r="AF218" s="560">
        <v>3.42</v>
      </c>
      <c r="AG218" s="560">
        <v>3.42</v>
      </c>
      <c r="AH218" s="560">
        <v>3.42</v>
      </c>
      <c r="AI218" s="560">
        <v>3.42</v>
      </c>
      <c r="AJ218" s="560">
        <v>3.42</v>
      </c>
      <c r="AK218" s="560">
        <v>3.42</v>
      </c>
      <c r="AL218" s="560">
        <v>3.42</v>
      </c>
      <c r="AM218" s="560">
        <v>3.42</v>
      </c>
      <c r="AN218" s="560">
        <v>3.42</v>
      </c>
      <c r="AO218" s="560" t="s">
        <v>2272</v>
      </c>
      <c r="AP218" s="560">
        <v>3.42</v>
      </c>
      <c r="AQ218" s="560">
        <v>3.42</v>
      </c>
      <c r="AR218" s="560">
        <v>3.42</v>
      </c>
      <c r="AS218" s="560">
        <v>3.42</v>
      </c>
      <c r="AT218" s="560">
        <v>3.42</v>
      </c>
      <c r="AU218" s="560">
        <v>3.42</v>
      </c>
      <c r="AV218" s="560">
        <v>3.42</v>
      </c>
      <c r="AW218" s="560" t="s">
        <v>2273</v>
      </c>
      <c r="AX218" s="560">
        <v>3.42</v>
      </c>
      <c r="AY218" s="560">
        <v>3.42</v>
      </c>
      <c r="AZ218" s="560">
        <v>3.42</v>
      </c>
      <c r="BA218" s="560">
        <v>3.42</v>
      </c>
      <c r="BB218" s="560">
        <v>3.42</v>
      </c>
      <c r="BC218" s="560">
        <v>3.42</v>
      </c>
      <c r="BD218" s="560">
        <v>3.42</v>
      </c>
      <c r="BE218" s="560"/>
      <c r="BF218" s="560">
        <v>3.42</v>
      </c>
      <c r="BG218" s="560">
        <v>3.42</v>
      </c>
      <c r="BH218" s="560">
        <v>3.42</v>
      </c>
      <c r="BI218" s="560">
        <v>3.42</v>
      </c>
      <c r="BJ218" s="560">
        <v>3.42</v>
      </c>
      <c r="BK218" s="560">
        <v>3.42</v>
      </c>
      <c r="BL218" s="560">
        <v>3.42</v>
      </c>
      <c r="BM218" s="560" t="s">
        <v>2273</v>
      </c>
      <c r="BN218" s="560">
        <v>3.42</v>
      </c>
      <c r="BO218" s="560">
        <v>3.42</v>
      </c>
      <c r="BP218" s="560">
        <v>3.42</v>
      </c>
      <c r="BQ218" s="560">
        <v>3.42</v>
      </c>
      <c r="BR218" s="560">
        <v>3.42</v>
      </c>
      <c r="BS218" s="561"/>
      <c r="BT218" s="287"/>
      <c r="CD218" s="154" t="e">
        <f t="shared" si="288"/>
        <v>#VALUE!</v>
      </c>
      <c r="EH218" s="154" t="e">
        <f t="shared" si="289"/>
        <v>#VALUE!</v>
      </c>
    </row>
    <row r="219" spans="1:142" ht="20.100000000000001" customHeight="1" collapsed="1">
      <c r="A219" s="1129" t="s">
        <v>2274</v>
      </c>
      <c r="B219" s="1129"/>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287"/>
      <c r="BT219" s="287"/>
    </row>
    <row r="220" spans="1:142" ht="26.25" customHeight="1">
      <c r="A220" s="1130" t="s">
        <v>2275</v>
      </c>
      <c r="B220" s="1131"/>
      <c r="C220" s="1131"/>
      <c r="D220" s="1131"/>
      <c r="E220" s="1131"/>
      <c r="F220" s="1131"/>
      <c r="G220" s="1131"/>
      <c r="H220" s="1131"/>
      <c r="I220" s="1131"/>
      <c r="J220" s="1131"/>
      <c r="K220" s="1131"/>
      <c r="L220" s="1131"/>
      <c r="M220" s="1131"/>
      <c r="N220" s="1131"/>
      <c r="O220" s="1131"/>
      <c r="P220" s="1131"/>
      <c r="Q220" s="1131"/>
      <c r="R220" s="1131"/>
      <c r="S220" s="1131"/>
      <c r="T220" s="1131"/>
      <c r="U220" s="1131"/>
      <c r="V220" s="1131"/>
      <c r="W220" s="1131"/>
      <c r="X220" s="1131"/>
      <c r="Y220" s="1131"/>
      <c r="Z220" s="1131"/>
      <c r="AA220" s="1131"/>
      <c r="AB220" s="1131"/>
      <c r="AC220" s="1131"/>
      <c r="AD220" s="1131"/>
      <c r="AE220" s="1131"/>
      <c r="AF220" s="1131"/>
      <c r="AG220" s="1131"/>
      <c r="AH220" s="1131"/>
      <c r="AI220" s="1131"/>
      <c r="AJ220" s="1131"/>
      <c r="AK220" s="1131"/>
      <c r="AL220" s="1131"/>
      <c r="AM220" s="1131"/>
      <c r="AN220" s="1131"/>
      <c r="AO220" s="1131"/>
      <c r="AP220" s="1131"/>
      <c r="AQ220" s="1131"/>
      <c r="AR220" s="1131"/>
      <c r="AS220" s="1131"/>
      <c r="AT220" s="1131"/>
      <c r="AU220" s="1131"/>
      <c r="AV220" s="1131"/>
      <c r="AW220" s="1131"/>
      <c r="AX220" s="1131"/>
      <c r="AY220" s="1131"/>
      <c r="AZ220" s="1131"/>
      <c r="BA220" s="1131"/>
      <c r="BB220" s="1131"/>
      <c r="BC220" s="1131"/>
      <c r="BD220" s="1131"/>
      <c r="BE220" s="1131"/>
      <c r="BF220" s="1131"/>
      <c r="BG220" s="1131"/>
      <c r="BH220" s="1131"/>
      <c r="BI220" s="1131"/>
      <c r="BJ220" s="1131"/>
      <c r="BK220" s="1131"/>
      <c r="BL220" s="1131"/>
      <c r="BM220" s="1131"/>
      <c r="BN220" s="1131"/>
      <c r="BO220" s="1131"/>
      <c r="BP220" s="1131"/>
      <c r="BQ220" s="1131"/>
      <c r="BR220" s="1131"/>
      <c r="BS220" s="1131"/>
      <c r="BT220" s="302"/>
    </row>
    <row r="221" spans="1:142" ht="24.75" customHeight="1">
      <c r="A221" s="1130" t="s">
        <v>2276</v>
      </c>
      <c r="B221" s="1131"/>
      <c r="C221" s="1131"/>
      <c r="D221" s="1131"/>
      <c r="E221" s="1131"/>
      <c r="F221" s="1131"/>
      <c r="G221" s="1131"/>
      <c r="H221" s="1131"/>
      <c r="I221" s="1131"/>
      <c r="J221" s="1131"/>
      <c r="K221" s="1131"/>
      <c r="L221" s="1131"/>
      <c r="M221" s="1131"/>
      <c r="N221" s="1131"/>
      <c r="O221" s="1131"/>
      <c r="P221" s="1131"/>
      <c r="Q221" s="1131"/>
      <c r="R221" s="1131"/>
      <c r="S221" s="1131"/>
      <c r="T221" s="1131"/>
      <c r="U221" s="1131"/>
      <c r="V221" s="1131"/>
      <c r="W221" s="1131"/>
      <c r="X221" s="1131"/>
      <c r="Y221" s="1131"/>
      <c r="Z221" s="1131"/>
      <c r="AA221" s="1131"/>
      <c r="AB221" s="1131"/>
      <c r="AC221" s="1131"/>
      <c r="AD221" s="1131"/>
      <c r="AE221" s="1131"/>
      <c r="AF221" s="1131"/>
      <c r="AG221" s="1131"/>
      <c r="AH221" s="1131"/>
      <c r="AI221" s="1131"/>
      <c r="AJ221" s="1131"/>
      <c r="AK221" s="1131"/>
      <c r="AL221" s="1131"/>
      <c r="AM221" s="1131"/>
      <c r="AN221" s="1131"/>
      <c r="AO221" s="1131"/>
      <c r="AP221" s="1131"/>
      <c r="AQ221" s="1131"/>
      <c r="AR221" s="1131"/>
      <c r="AS221" s="1131"/>
      <c r="AT221" s="1131"/>
      <c r="AU221" s="1131"/>
      <c r="AV221" s="1131"/>
      <c r="AW221" s="1131"/>
      <c r="AX221" s="1131"/>
      <c r="AY221" s="1131"/>
      <c r="AZ221" s="1131"/>
      <c r="BA221" s="1131"/>
      <c r="BB221" s="1131"/>
      <c r="BC221" s="1131"/>
      <c r="BD221" s="1131"/>
      <c r="BE221" s="1131"/>
      <c r="BF221" s="1131"/>
      <c r="BG221" s="1131"/>
      <c r="BH221" s="1131"/>
      <c r="BI221" s="1131"/>
      <c r="BJ221" s="1131"/>
      <c r="BK221" s="1131"/>
      <c r="BL221" s="1131"/>
      <c r="BM221" s="1131"/>
      <c r="BN221" s="1131"/>
      <c r="BO221" s="1131"/>
      <c r="BP221" s="1131"/>
      <c r="BQ221" s="1131"/>
      <c r="BR221" s="1131"/>
      <c r="BS221" s="1131"/>
      <c r="BT221" s="625"/>
    </row>
    <row r="222" spans="1:142" ht="20.100000000000001" customHeight="1">
      <c r="A222" s="1132" t="s">
        <v>2277</v>
      </c>
      <c r="B222" s="1132"/>
      <c r="C222" s="1132"/>
      <c r="D222" s="1132"/>
      <c r="E222" s="1132"/>
      <c r="F222" s="1132"/>
      <c r="G222" s="1132"/>
      <c r="H222" s="1132"/>
      <c r="I222" s="1132"/>
      <c r="J222" s="1132"/>
      <c r="K222" s="1132"/>
      <c r="L222" s="1132"/>
      <c r="M222" s="1132"/>
      <c r="N222" s="1132"/>
      <c r="O222" s="1132"/>
      <c r="P222" s="1132"/>
      <c r="Q222" s="1132"/>
      <c r="R222" s="1132"/>
      <c r="S222" s="1132"/>
      <c r="T222" s="1132"/>
      <c r="U222" s="1132"/>
      <c r="V222" s="1132"/>
      <c r="W222" s="1132"/>
      <c r="X222" s="1132"/>
      <c r="Y222" s="1132"/>
      <c r="Z222" s="1132"/>
      <c r="AA222" s="1132"/>
      <c r="AB222" s="1132"/>
      <c r="AC222" s="1132"/>
      <c r="AD222" s="1132"/>
      <c r="AE222" s="1132"/>
      <c r="AF222" s="1132"/>
      <c r="AG222" s="1132"/>
      <c r="AH222" s="1132"/>
      <c r="AI222" s="1132"/>
      <c r="AJ222" s="1132"/>
      <c r="AK222" s="1132"/>
      <c r="AL222" s="1132"/>
      <c r="AM222" s="1132"/>
      <c r="AN222" s="1132"/>
      <c r="AO222" s="1132"/>
      <c r="AP222" s="1132"/>
      <c r="AQ222" s="1132"/>
      <c r="AR222" s="1132"/>
      <c r="AS222" s="1132"/>
      <c r="AT222" s="1132"/>
      <c r="AU222" s="1132"/>
      <c r="AV222" s="1132"/>
      <c r="AW222" s="1132"/>
      <c r="AX222" s="1132"/>
      <c r="AY222" s="1132"/>
      <c r="AZ222" s="1132"/>
      <c r="BA222" s="1132"/>
      <c r="BB222" s="1132"/>
      <c r="BC222" s="1132"/>
      <c r="BD222" s="1132"/>
      <c r="BE222" s="1132"/>
      <c r="BF222" s="1132"/>
      <c r="BG222" s="1132"/>
      <c r="BH222" s="1132"/>
      <c r="BI222" s="1132"/>
      <c r="BJ222" s="1132"/>
      <c r="BK222" s="1132"/>
      <c r="BL222" s="1132"/>
      <c r="BM222" s="1132"/>
      <c r="BN222" s="1132"/>
      <c r="BO222" s="1132"/>
      <c r="BP222" s="1132"/>
      <c r="BQ222" s="1132"/>
      <c r="BR222" s="1132"/>
      <c r="BS222" s="1132"/>
      <c r="BT222" s="302"/>
    </row>
    <row r="223" spans="1:142" ht="20.100000000000001" customHeight="1">
      <c r="A223" s="1132" t="s">
        <v>2278</v>
      </c>
      <c r="B223" s="1132"/>
      <c r="C223" s="1132"/>
      <c r="D223" s="1132"/>
      <c r="E223" s="1132"/>
      <c r="F223" s="1132"/>
      <c r="G223" s="1132"/>
      <c r="H223" s="1132"/>
      <c r="I223" s="1132"/>
      <c r="J223" s="1132"/>
      <c r="K223" s="1132"/>
      <c r="L223" s="1132"/>
      <c r="M223" s="1132"/>
      <c r="N223" s="1132"/>
      <c r="O223" s="1132"/>
      <c r="P223" s="1132"/>
      <c r="Q223" s="1132"/>
      <c r="R223" s="1132"/>
      <c r="S223" s="1132"/>
      <c r="T223" s="1132"/>
      <c r="U223" s="1132"/>
      <c r="V223" s="1132"/>
      <c r="W223" s="1132"/>
      <c r="X223" s="1132"/>
      <c r="Y223" s="1132"/>
      <c r="Z223" s="1132"/>
      <c r="AA223" s="1132"/>
      <c r="AB223" s="1132"/>
      <c r="AC223" s="1132"/>
      <c r="AD223" s="1132"/>
      <c r="AE223" s="1132"/>
      <c r="AF223" s="1132"/>
      <c r="AG223" s="1132"/>
      <c r="AH223" s="1132"/>
      <c r="AI223" s="1132"/>
      <c r="AJ223" s="1132"/>
      <c r="AK223" s="1132"/>
      <c r="AL223" s="1132"/>
      <c r="AM223" s="1132"/>
      <c r="AN223" s="1132"/>
      <c r="AO223" s="1132"/>
      <c r="AP223" s="1132"/>
      <c r="AQ223" s="1132"/>
      <c r="AR223" s="1132"/>
      <c r="AS223" s="1132"/>
      <c r="AT223" s="1132"/>
      <c r="AU223" s="1132"/>
      <c r="AV223" s="1132"/>
      <c r="AW223" s="1132"/>
      <c r="AX223" s="1132"/>
      <c r="AY223" s="1132"/>
      <c r="AZ223" s="1132"/>
      <c r="BA223" s="1132"/>
      <c r="BB223" s="1132"/>
      <c r="BC223" s="1132"/>
      <c r="BD223" s="1132"/>
      <c r="BE223" s="1132"/>
      <c r="BF223" s="1132"/>
      <c r="BG223" s="1132"/>
      <c r="BH223" s="1132"/>
      <c r="BI223" s="1132"/>
      <c r="BJ223" s="1132"/>
      <c r="BK223" s="1132"/>
      <c r="BL223" s="1132"/>
      <c r="BM223" s="1132"/>
      <c r="BN223" s="1132"/>
      <c r="BO223" s="1132"/>
      <c r="BP223" s="1132"/>
      <c r="BQ223" s="1132"/>
      <c r="BR223" s="1132"/>
      <c r="BS223" s="1132"/>
      <c r="BT223" s="302"/>
    </row>
    <row r="224" spans="1:142" ht="65.25" customHeight="1">
      <c r="A224" s="1130" t="s">
        <v>2279</v>
      </c>
      <c r="B224" s="1131"/>
      <c r="C224" s="1131"/>
      <c r="D224" s="1131"/>
      <c r="E224" s="1131"/>
      <c r="F224" s="1131"/>
      <c r="G224" s="1131"/>
      <c r="H224" s="1131"/>
      <c r="I224" s="1131"/>
      <c r="J224" s="1131"/>
      <c r="K224" s="1131"/>
      <c r="L224" s="1131"/>
      <c r="M224" s="1131"/>
      <c r="N224" s="1131"/>
      <c r="O224" s="1131"/>
      <c r="P224" s="1131"/>
      <c r="Q224" s="1131"/>
      <c r="R224" s="1131"/>
      <c r="S224" s="1131"/>
      <c r="T224" s="1131"/>
      <c r="U224" s="1131"/>
      <c r="V224" s="1131"/>
      <c r="W224" s="1131"/>
      <c r="X224" s="1131"/>
      <c r="Y224" s="1131"/>
      <c r="Z224" s="1131"/>
      <c r="AA224" s="1131"/>
      <c r="AB224" s="1131"/>
      <c r="AC224" s="1131"/>
      <c r="AD224" s="1131"/>
      <c r="AE224" s="1131"/>
      <c r="AF224" s="1131"/>
      <c r="AG224" s="1131"/>
      <c r="AH224" s="1131"/>
      <c r="AI224" s="1131"/>
      <c r="AJ224" s="1131"/>
      <c r="AK224" s="1131"/>
      <c r="AL224" s="1131"/>
      <c r="AM224" s="1131"/>
      <c r="AN224" s="1131"/>
      <c r="AO224" s="1131"/>
      <c r="AP224" s="1131"/>
      <c r="AQ224" s="1131"/>
      <c r="AR224" s="1131"/>
      <c r="AS224" s="1131"/>
      <c r="AT224" s="1131"/>
      <c r="AU224" s="1131"/>
      <c r="AV224" s="1131"/>
      <c r="AW224" s="1131"/>
      <c r="AX224" s="1131"/>
      <c r="AY224" s="1131"/>
      <c r="AZ224" s="1131"/>
      <c r="BA224" s="1131"/>
      <c r="BB224" s="1131"/>
      <c r="BC224" s="1131"/>
      <c r="BD224" s="1131"/>
      <c r="BE224" s="1131"/>
      <c r="BF224" s="1131"/>
      <c r="BG224" s="1131"/>
      <c r="BH224" s="1131"/>
      <c r="BI224" s="1131"/>
      <c r="BJ224" s="1131"/>
      <c r="BK224" s="1131"/>
      <c r="BL224" s="1131"/>
      <c r="BM224" s="1131"/>
      <c r="BN224" s="1131"/>
      <c r="BO224" s="1131"/>
      <c r="BP224" s="1131"/>
      <c r="BQ224" s="1131"/>
      <c r="BR224" s="1131"/>
      <c r="BS224" s="1131"/>
      <c r="BT224" s="302"/>
    </row>
    <row r="225" spans="1:72" ht="28.5" customHeight="1">
      <c r="A225" s="1132" t="s">
        <v>522</v>
      </c>
      <c r="B225" s="1132"/>
      <c r="C225" s="1132"/>
      <c r="D225" s="1132"/>
      <c r="E225" s="1132"/>
      <c r="F225" s="1132"/>
      <c r="G225" s="1132"/>
      <c r="H225" s="1132"/>
      <c r="I225" s="1132"/>
      <c r="J225" s="1132"/>
      <c r="K225" s="1132"/>
      <c r="L225" s="1132"/>
      <c r="M225" s="1132"/>
      <c r="N225" s="1132"/>
      <c r="O225" s="1132"/>
      <c r="P225" s="1132"/>
      <c r="Q225" s="1132"/>
      <c r="R225" s="1132"/>
      <c r="S225" s="1132"/>
      <c r="T225" s="1132"/>
      <c r="U225" s="1132"/>
      <c r="V225" s="1132"/>
      <c r="W225" s="1132"/>
      <c r="X225" s="1132"/>
      <c r="Y225" s="1132"/>
      <c r="Z225" s="1132"/>
      <c r="AA225" s="1132"/>
      <c r="AB225" s="1132"/>
      <c r="AC225" s="1132"/>
      <c r="AD225" s="1132"/>
      <c r="AE225" s="1132"/>
      <c r="AF225" s="1132"/>
      <c r="AG225" s="1132"/>
      <c r="AH225" s="1132"/>
      <c r="AI225" s="1132"/>
      <c r="AJ225" s="1132"/>
      <c r="AK225" s="1132"/>
      <c r="AL225" s="1132"/>
      <c r="AM225" s="1132"/>
      <c r="AN225" s="1132"/>
      <c r="AO225" s="1132"/>
      <c r="AP225" s="1132"/>
      <c r="AQ225" s="1132"/>
      <c r="AR225" s="1132"/>
      <c r="AS225" s="1132"/>
      <c r="AT225" s="1132"/>
      <c r="AU225" s="1132"/>
      <c r="AV225" s="1132"/>
      <c r="AW225" s="1132"/>
      <c r="AX225" s="1132"/>
      <c r="AY225" s="1132"/>
      <c r="AZ225" s="1132"/>
      <c r="BA225" s="1132"/>
      <c r="BB225" s="1132"/>
      <c r="BC225" s="1132"/>
      <c r="BD225" s="1132"/>
      <c r="BE225" s="1132"/>
      <c r="BF225" s="1132"/>
      <c r="BG225" s="1132"/>
      <c r="BH225" s="1132"/>
      <c r="BI225" s="1132"/>
      <c r="BJ225" s="1132"/>
      <c r="BK225" s="1132"/>
      <c r="BL225" s="1132"/>
      <c r="BM225" s="1132"/>
      <c r="BN225" s="1132"/>
      <c r="BO225" s="1132"/>
      <c r="BP225" s="1132"/>
      <c r="BQ225" s="1132"/>
      <c r="BR225" s="1132"/>
      <c r="BS225" s="1132"/>
      <c r="BT225" s="302"/>
    </row>
    <row r="226" spans="1:72" ht="21" hidden="1" customHeight="1" outlineLevel="1">
      <c r="A226" s="1132"/>
      <c r="B226" s="1132"/>
      <c r="C226" s="1132"/>
      <c r="D226" s="1132"/>
      <c r="E226" s="1132"/>
      <c r="F226" s="1132"/>
      <c r="G226" s="1132"/>
      <c r="H226" s="1132"/>
      <c r="I226" s="1132"/>
      <c r="J226" s="1132"/>
      <c r="K226" s="1132"/>
      <c r="L226" s="1132"/>
      <c r="M226" s="1132"/>
      <c r="N226" s="1132"/>
      <c r="O226" s="1132"/>
      <c r="P226" s="1132"/>
      <c r="Q226" s="1132"/>
      <c r="R226" s="1132"/>
      <c r="S226" s="1132"/>
      <c r="T226" s="1132"/>
      <c r="U226" s="1132"/>
      <c r="V226" s="1132"/>
      <c r="W226" s="1132"/>
      <c r="X226" s="1132"/>
      <c r="Y226" s="1132"/>
      <c r="Z226" s="1132"/>
      <c r="AA226" s="1132"/>
      <c r="AB226" s="1132"/>
      <c r="AC226" s="1132"/>
      <c r="AD226" s="1132"/>
      <c r="AE226" s="1132"/>
      <c r="AF226" s="1132"/>
      <c r="AG226" s="1132"/>
      <c r="AH226" s="1132"/>
      <c r="AI226" s="1132"/>
      <c r="AJ226" s="1132"/>
      <c r="AK226" s="1132"/>
      <c r="AL226" s="1132"/>
      <c r="AM226" s="1132"/>
      <c r="AN226" s="1132"/>
      <c r="AO226" s="1132"/>
      <c r="AP226" s="1132"/>
      <c r="AQ226" s="1132"/>
      <c r="AR226" s="1132"/>
      <c r="AS226" s="1132"/>
      <c r="AT226" s="1132"/>
      <c r="AU226" s="1132"/>
      <c r="AV226" s="1132"/>
      <c r="AW226" s="1132"/>
      <c r="AX226" s="1132"/>
      <c r="AY226" s="1132"/>
      <c r="AZ226" s="1132"/>
      <c r="BA226" s="1132"/>
      <c r="BB226" s="1132"/>
      <c r="BC226" s="1132"/>
      <c r="BD226" s="1132"/>
      <c r="BE226" s="1132"/>
      <c r="BF226" s="1132"/>
      <c r="BG226" s="1132"/>
      <c r="BH226" s="1132"/>
      <c r="BI226" s="1132"/>
      <c r="BJ226" s="1132"/>
      <c r="BK226" s="1132"/>
      <c r="BL226" s="1132"/>
      <c r="BM226" s="1132"/>
      <c r="BN226" s="1132"/>
      <c r="BO226" s="1132"/>
      <c r="BP226" s="1132"/>
      <c r="BQ226" s="1132"/>
      <c r="BR226" s="1132"/>
      <c r="BS226" s="1132"/>
      <c r="BT226" s="302"/>
    </row>
    <row r="227" spans="1:72" ht="27.75" customHeight="1" collapsed="1">
      <c r="A227" s="1132"/>
      <c r="B227" s="1132"/>
      <c r="C227" s="1132"/>
      <c r="D227" s="1132"/>
      <c r="E227" s="1132"/>
      <c r="F227" s="1132"/>
      <c r="G227" s="1132"/>
      <c r="H227" s="1132"/>
      <c r="I227" s="1132"/>
      <c r="J227" s="1132"/>
      <c r="K227" s="1132"/>
      <c r="L227" s="1132"/>
      <c r="M227" s="1132"/>
      <c r="N227" s="1132"/>
      <c r="O227" s="1132"/>
      <c r="P227" s="1132"/>
      <c r="Q227" s="1132"/>
      <c r="R227" s="1132"/>
      <c r="S227" s="1132"/>
      <c r="T227" s="1132"/>
      <c r="U227" s="1132"/>
      <c r="V227" s="1132"/>
      <c r="W227" s="1132"/>
      <c r="X227" s="1132"/>
      <c r="Y227" s="1132"/>
      <c r="Z227" s="1132"/>
      <c r="AA227" s="1132"/>
      <c r="AB227" s="1132"/>
      <c r="AC227" s="1132"/>
      <c r="AD227" s="1132"/>
      <c r="AE227" s="1132"/>
      <c r="AF227" s="1132"/>
      <c r="AG227" s="1132"/>
      <c r="AH227" s="1132"/>
      <c r="AI227" s="1132"/>
      <c r="AJ227" s="1132"/>
      <c r="AK227" s="1132"/>
      <c r="AL227" s="1132"/>
      <c r="AM227" s="1132"/>
      <c r="AN227" s="1132"/>
      <c r="AO227" s="1132"/>
      <c r="AP227" s="1132"/>
      <c r="AQ227" s="1132"/>
      <c r="AR227" s="1132"/>
      <c r="AS227" s="1132"/>
      <c r="AT227" s="1132"/>
      <c r="AU227" s="1132"/>
      <c r="AV227" s="1132"/>
      <c r="AW227" s="1132"/>
      <c r="AX227" s="1132"/>
      <c r="AY227" s="1132"/>
      <c r="AZ227" s="1132"/>
      <c r="BA227" s="1132"/>
      <c r="BB227" s="1132"/>
      <c r="BC227" s="1132"/>
      <c r="BD227" s="1132"/>
      <c r="BE227" s="1132"/>
      <c r="BF227" s="1132"/>
      <c r="BG227" s="1132"/>
      <c r="BH227" s="1132"/>
      <c r="BI227" s="1132"/>
      <c r="BJ227" s="1132"/>
      <c r="BK227" s="1132"/>
      <c r="BL227" s="1132"/>
      <c r="BM227" s="1132"/>
      <c r="BN227" s="1132"/>
      <c r="BO227" s="1132"/>
      <c r="BP227" s="1132"/>
      <c r="BQ227" s="1132"/>
      <c r="BR227" s="1132"/>
      <c r="BS227" s="1132"/>
      <c r="BT227" s="302"/>
    </row>
    <row r="228" spans="1:72" ht="29.25" customHeight="1">
      <c r="A228" s="1125"/>
      <c r="B228" s="1126"/>
      <c r="C228" s="1126"/>
      <c r="D228" s="1126"/>
      <c r="E228" s="1126"/>
      <c r="F228" s="1126"/>
      <c r="G228" s="1126"/>
      <c r="H228" s="1126"/>
      <c r="I228" s="1126"/>
      <c r="J228" s="1126"/>
      <c r="K228" s="1126"/>
      <c r="L228" s="1126"/>
      <c r="M228" s="1126"/>
      <c r="N228" s="1126"/>
      <c r="O228" s="1126"/>
      <c r="P228" s="1126"/>
      <c r="Q228" s="1126"/>
      <c r="R228" s="1126"/>
      <c r="S228" s="1126"/>
      <c r="T228" s="1126"/>
      <c r="U228" s="1126"/>
      <c r="V228" s="1126"/>
      <c r="W228" s="1126"/>
      <c r="X228" s="1126"/>
      <c r="Y228" s="1126"/>
      <c r="Z228" s="1126"/>
      <c r="AA228" s="1126"/>
      <c r="AB228" s="1126"/>
      <c r="AC228" s="1126"/>
      <c r="AD228" s="1126"/>
      <c r="AE228" s="1126"/>
      <c r="AF228" s="1126"/>
      <c r="AG228" s="1126"/>
      <c r="AH228" s="1126"/>
      <c r="AI228" s="1126"/>
      <c r="AJ228" s="1126"/>
      <c r="AK228" s="1126"/>
      <c r="AL228" s="1126"/>
      <c r="AM228" s="1126"/>
      <c r="AN228" s="1126"/>
      <c r="AO228" s="1126"/>
      <c r="AP228" s="1126"/>
      <c r="AQ228" s="1126"/>
      <c r="AR228" s="1126"/>
      <c r="AS228" s="1126"/>
      <c r="AT228" s="1126"/>
      <c r="AU228" s="1126"/>
      <c r="AV228" s="1126"/>
      <c r="AW228" s="1126"/>
      <c r="AX228" s="1126"/>
      <c r="AY228" s="1126"/>
      <c r="AZ228" s="1126"/>
      <c r="BA228" s="1126"/>
      <c r="BB228" s="1126"/>
      <c r="BC228" s="1126"/>
      <c r="BD228" s="1126"/>
      <c r="BE228" s="1126"/>
      <c r="BF228" s="1126"/>
      <c r="BG228" s="1126"/>
      <c r="BH228" s="1126"/>
      <c r="BI228" s="1126"/>
      <c r="BJ228" s="1126"/>
      <c r="BK228" s="1126"/>
      <c r="BL228" s="1126"/>
      <c r="BM228" s="1126"/>
      <c r="BN228" s="1126"/>
      <c r="BO228" s="1126"/>
      <c r="BP228" s="1126"/>
      <c r="BQ228" s="1126"/>
      <c r="BR228" s="1126"/>
      <c r="BS228" s="1126"/>
      <c r="BT228" s="625"/>
    </row>
    <row r="229" spans="1:72" ht="22.5" customHeight="1">
      <c r="A229" s="1132"/>
      <c r="B229" s="1132"/>
      <c r="C229" s="1132"/>
      <c r="D229" s="1132"/>
      <c r="E229" s="1132"/>
      <c r="F229" s="1132"/>
      <c r="G229" s="1132"/>
      <c r="H229" s="1132"/>
      <c r="I229" s="1132"/>
      <c r="J229" s="1132"/>
      <c r="K229" s="1132"/>
      <c r="L229" s="1132"/>
      <c r="M229" s="1132"/>
      <c r="N229" s="1132"/>
      <c r="O229" s="1132"/>
      <c r="P229" s="1132"/>
      <c r="Q229" s="1132"/>
      <c r="R229" s="1132"/>
      <c r="S229" s="1132"/>
      <c r="T229" s="1132"/>
      <c r="U229" s="1132"/>
      <c r="V229" s="1132"/>
      <c r="W229" s="1132"/>
      <c r="X229" s="1132"/>
      <c r="Y229" s="1132"/>
      <c r="Z229" s="1132"/>
      <c r="AA229" s="1132"/>
      <c r="AB229" s="1132"/>
      <c r="AC229" s="1132"/>
      <c r="AD229" s="1132"/>
      <c r="AE229" s="1132"/>
      <c r="AF229" s="1132"/>
      <c r="AG229" s="1132"/>
      <c r="AH229" s="1132"/>
      <c r="AI229" s="1132"/>
      <c r="AJ229" s="1132"/>
      <c r="AK229" s="1132"/>
      <c r="AL229" s="1132"/>
      <c r="AM229" s="1132"/>
      <c r="AN229" s="1132"/>
      <c r="AO229" s="1132"/>
      <c r="AP229" s="1132"/>
      <c r="AQ229" s="1132"/>
      <c r="AR229" s="1132"/>
      <c r="AS229" s="1132"/>
      <c r="AT229" s="1132"/>
      <c r="AU229" s="1132"/>
      <c r="AV229" s="1132"/>
      <c r="AW229" s="1132"/>
      <c r="AX229" s="1132"/>
      <c r="AY229" s="1132"/>
      <c r="AZ229" s="1132"/>
      <c r="BA229" s="1132"/>
      <c r="BB229" s="1132"/>
      <c r="BC229" s="1132"/>
      <c r="BD229" s="1132"/>
      <c r="BE229" s="1132"/>
      <c r="BF229" s="1132"/>
      <c r="BG229" s="1132"/>
      <c r="BH229" s="1132"/>
      <c r="BI229" s="1132"/>
      <c r="BJ229" s="1132"/>
      <c r="BK229" s="1132"/>
      <c r="BL229" s="1132"/>
      <c r="BM229" s="1132"/>
      <c r="BN229" s="1132"/>
      <c r="BO229" s="1132"/>
      <c r="BP229" s="1132"/>
      <c r="BQ229" s="1132"/>
      <c r="BR229" s="1132"/>
      <c r="BS229" s="1132"/>
      <c r="BT229" s="302"/>
    </row>
    <row r="230" spans="1:72" ht="32.25" customHeight="1">
      <c r="A230" s="1132"/>
      <c r="B230" s="1132"/>
      <c r="C230" s="1132"/>
      <c r="D230" s="1132"/>
      <c r="E230" s="1132"/>
      <c r="F230" s="1132"/>
      <c r="G230" s="1132"/>
      <c r="H230" s="1132"/>
      <c r="I230" s="1132"/>
      <c r="J230" s="1132"/>
      <c r="K230" s="1132"/>
      <c r="L230" s="1132"/>
      <c r="M230" s="1132"/>
      <c r="N230" s="1132"/>
      <c r="O230" s="1132"/>
      <c r="P230" s="1132"/>
      <c r="Q230" s="1132"/>
      <c r="R230" s="1132"/>
      <c r="S230" s="1132"/>
      <c r="T230" s="1132"/>
      <c r="U230" s="1132"/>
      <c r="V230" s="1132"/>
      <c r="W230" s="1132"/>
      <c r="X230" s="1132"/>
      <c r="Y230" s="1132"/>
      <c r="Z230" s="1132"/>
      <c r="AA230" s="1132"/>
      <c r="AB230" s="1132"/>
      <c r="AC230" s="1132"/>
      <c r="AD230" s="1132"/>
      <c r="AE230" s="1132"/>
      <c r="AF230" s="1132"/>
      <c r="AG230" s="1132"/>
      <c r="AH230" s="1132"/>
      <c r="AI230" s="1132"/>
      <c r="AJ230" s="1132"/>
      <c r="AK230" s="1132"/>
      <c r="AL230" s="1132"/>
      <c r="AM230" s="1132"/>
      <c r="AN230" s="1132"/>
      <c r="AO230" s="1132"/>
      <c r="AP230" s="1132"/>
      <c r="AQ230" s="1132"/>
      <c r="AR230" s="1132"/>
      <c r="AS230" s="1132"/>
      <c r="AT230" s="1132"/>
      <c r="AU230" s="1132"/>
      <c r="AV230" s="1132"/>
      <c r="AW230" s="1132"/>
      <c r="AX230" s="1132"/>
      <c r="AY230" s="1132"/>
      <c r="AZ230" s="1132"/>
      <c r="BA230" s="1132"/>
      <c r="BB230" s="1132"/>
      <c r="BC230" s="1132"/>
      <c r="BD230" s="1132"/>
      <c r="BE230" s="1132"/>
      <c r="BF230" s="1132"/>
      <c r="BG230" s="1132"/>
      <c r="BH230" s="1132"/>
      <c r="BI230" s="1132"/>
      <c r="BJ230" s="1132"/>
      <c r="BK230" s="1132"/>
      <c r="BL230" s="1132"/>
      <c r="BM230" s="1132"/>
      <c r="BN230" s="1132"/>
      <c r="BO230" s="1132"/>
      <c r="BP230" s="1132"/>
      <c r="BQ230" s="1132"/>
      <c r="BR230" s="1132"/>
      <c r="BS230" s="1132"/>
      <c r="BT230" s="302"/>
    </row>
    <row r="231" spans="1:72" ht="54.75" customHeight="1">
      <c r="A231" s="1132"/>
      <c r="B231" s="1132"/>
      <c r="C231" s="1132"/>
      <c r="D231" s="1132"/>
      <c r="E231" s="1132"/>
      <c r="F231" s="1132"/>
      <c r="G231" s="1132"/>
      <c r="H231" s="1132"/>
      <c r="I231" s="1132"/>
      <c r="J231" s="1132"/>
      <c r="K231" s="1132"/>
      <c r="L231" s="1132"/>
      <c r="M231" s="1132"/>
      <c r="N231" s="1132"/>
      <c r="O231" s="1132"/>
      <c r="P231" s="1132"/>
      <c r="Q231" s="1132"/>
      <c r="R231" s="1132"/>
      <c r="S231" s="1132"/>
      <c r="T231" s="1132"/>
      <c r="U231" s="1132"/>
      <c r="V231" s="1132"/>
      <c r="W231" s="1132"/>
      <c r="X231" s="1132"/>
      <c r="Y231" s="1132"/>
      <c r="Z231" s="1132"/>
      <c r="AA231" s="1132"/>
      <c r="AB231" s="1132"/>
      <c r="AC231" s="1132"/>
      <c r="AD231" s="1132"/>
      <c r="AE231" s="1132"/>
      <c r="AF231" s="1132"/>
      <c r="AG231" s="1132"/>
      <c r="AH231" s="1132"/>
      <c r="AI231" s="1132"/>
      <c r="AJ231" s="1132"/>
      <c r="AK231" s="1132"/>
      <c r="AL231" s="1132"/>
      <c r="AM231" s="1132"/>
      <c r="AN231" s="1132"/>
      <c r="AO231" s="1132"/>
      <c r="AP231" s="1132"/>
      <c r="AQ231" s="1132"/>
      <c r="AR231" s="1132"/>
      <c r="AS231" s="1132"/>
      <c r="AT231" s="1132"/>
      <c r="AU231" s="1132"/>
      <c r="AV231" s="1132"/>
      <c r="AW231" s="1132"/>
      <c r="AX231" s="1132"/>
      <c r="AY231" s="1132"/>
      <c r="AZ231" s="1132"/>
      <c r="BA231" s="1132"/>
      <c r="BB231" s="1132"/>
      <c r="BC231" s="1132"/>
      <c r="BD231" s="1132"/>
      <c r="BE231" s="1132"/>
      <c r="BF231" s="1132"/>
      <c r="BG231" s="1132"/>
      <c r="BH231" s="1132"/>
      <c r="BI231" s="1132"/>
      <c r="BJ231" s="1132"/>
      <c r="BK231" s="1132"/>
      <c r="BL231" s="1132"/>
      <c r="BM231" s="1132"/>
      <c r="BN231" s="1132"/>
      <c r="BO231" s="1132"/>
      <c r="BP231" s="1132"/>
      <c r="BQ231" s="1132"/>
      <c r="BR231" s="1132"/>
      <c r="BS231" s="1132"/>
      <c r="BT231" s="302"/>
    </row>
    <row r="232" spans="1:72" ht="20.25" customHeight="1">
      <c r="A232" s="1132"/>
      <c r="B232" s="1132"/>
      <c r="C232" s="1132"/>
      <c r="D232" s="1132"/>
      <c r="E232" s="1132"/>
      <c r="F232" s="1132"/>
      <c r="G232" s="1132"/>
      <c r="H232" s="1132"/>
      <c r="I232" s="1132"/>
      <c r="J232" s="1132"/>
      <c r="K232" s="1132"/>
      <c r="L232" s="1132"/>
      <c r="M232" s="1132"/>
      <c r="N232" s="1132"/>
      <c r="O232" s="1132"/>
      <c r="P232" s="1132"/>
      <c r="Q232" s="1132"/>
      <c r="R232" s="1132"/>
      <c r="S232" s="1132"/>
      <c r="T232" s="1132"/>
      <c r="U232" s="1132"/>
      <c r="V232" s="1132"/>
      <c r="W232" s="1132"/>
      <c r="X232" s="1132"/>
      <c r="Y232" s="1132"/>
      <c r="Z232" s="1132"/>
      <c r="AA232" s="1132"/>
      <c r="AB232" s="1132"/>
      <c r="AC232" s="1132"/>
      <c r="AD232" s="1132"/>
      <c r="AE232" s="1132"/>
      <c r="AF232" s="1132"/>
      <c r="AG232" s="1132"/>
      <c r="AH232" s="1132"/>
      <c r="AI232" s="1132"/>
      <c r="AJ232" s="1132"/>
      <c r="AK232" s="1132"/>
      <c r="AL232" s="1132"/>
      <c r="AM232" s="1132"/>
      <c r="AN232" s="1132"/>
      <c r="AO232" s="1132"/>
      <c r="AP232" s="1132"/>
      <c r="AQ232" s="1132"/>
      <c r="AR232" s="1132"/>
      <c r="AS232" s="1132"/>
      <c r="AT232" s="1132"/>
      <c r="AU232" s="1132"/>
      <c r="AV232" s="1132"/>
      <c r="AW232" s="1132"/>
      <c r="AX232" s="1132"/>
      <c r="AY232" s="1132"/>
      <c r="AZ232" s="1132"/>
      <c r="BA232" s="1132"/>
      <c r="BB232" s="1132"/>
      <c r="BC232" s="1132"/>
      <c r="BD232" s="1132"/>
      <c r="BE232" s="1132"/>
      <c r="BF232" s="1132"/>
      <c r="BG232" s="1132"/>
      <c r="BH232" s="1132"/>
      <c r="BI232" s="1132"/>
      <c r="BJ232" s="1132"/>
      <c r="BK232" s="1132"/>
      <c r="BL232" s="1132"/>
      <c r="BM232" s="1132"/>
      <c r="BN232" s="1132"/>
      <c r="BO232" s="1132"/>
      <c r="BP232" s="1132"/>
      <c r="BQ232" s="1132"/>
      <c r="BR232" s="1132"/>
      <c r="BS232" s="1132"/>
      <c r="BT232" s="302"/>
    </row>
    <row r="233" spans="1:72" ht="30" customHeight="1">
      <c r="A233" s="1133"/>
      <c r="B233" s="1132"/>
      <c r="C233" s="1132"/>
      <c r="D233" s="1132"/>
      <c r="E233" s="1132"/>
      <c r="F233" s="1132"/>
      <c r="G233" s="1132"/>
      <c r="H233" s="1132"/>
      <c r="I233" s="1132"/>
      <c r="J233" s="1132"/>
      <c r="K233" s="1132"/>
      <c r="L233" s="1132"/>
      <c r="M233" s="1132"/>
      <c r="N233" s="1132"/>
      <c r="O233" s="1132"/>
      <c r="P233" s="1132"/>
      <c r="Q233" s="1132"/>
      <c r="R233" s="1132"/>
      <c r="S233" s="1132"/>
      <c r="T233" s="1132"/>
      <c r="U233" s="1132"/>
      <c r="V233" s="1132"/>
      <c r="W233" s="1132"/>
      <c r="X233" s="1132"/>
      <c r="Y233" s="1132"/>
      <c r="Z233" s="1132"/>
      <c r="AA233" s="1132"/>
      <c r="AB233" s="1132"/>
      <c r="AC233" s="1132"/>
      <c r="AD233" s="1132"/>
      <c r="AE233" s="1132"/>
      <c r="AF233" s="1132"/>
      <c r="AG233" s="1132"/>
      <c r="AH233" s="1132"/>
      <c r="AI233" s="1132"/>
      <c r="AJ233" s="1132"/>
      <c r="AK233" s="1132"/>
      <c r="AL233" s="1132"/>
      <c r="AM233" s="1132"/>
      <c r="AN233" s="1132"/>
      <c r="AO233" s="1132"/>
      <c r="AP233" s="1132"/>
      <c r="AQ233" s="1132"/>
      <c r="AR233" s="1132"/>
      <c r="AS233" s="1132"/>
      <c r="AT233" s="1132"/>
      <c r="AU233" s="1132"/>
      <c r="AV233" s="1132"/>
      <c r="AW233" s="1132"/>
      <c r="AX233" s="1132"/>
      <c r="AY233" s="1132"/>
      <c r="AZ233" s="1132"/>
      <c r="BA233" s="1132"/>
      <c r="BB233" s="1132"/>
      <c r="BC233" s="1132"/>
      <c r="BD233" s="1132"/>
      <c r="BE233" s="1132"/>
      <c r="BF233" s="1132"/>
      <c r="BG233" s="1132"/>
      <c r="BH233" s="1132"/>
      <c r="BI233" s="1132"/>
      <c r="BJ233" s="1132"/>
      <c r="BK233" s="1132"/>
      <c r="BL233" s="1132"/>
      <c r="BM233" s="1132"/>
      <c r="BN233" s="1132"/>
      <c r="BO233" s="1132"/>
      <c r="BP233" s="1132"/>
      <c r="BQ233" s="1132"/>
      <c r="BR233" s="1132"/>
      <c r="BS233" s="1132"/>
      <c r="BT233" s="302"/>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073" t="s">
        <v>497</v>
      </c>
      <c r="B1" s="1073"/>
      <c r="C1" s="1073"/>
      <c r="D1" s="1073"/>
      <c r="E1" s="1073"/>
      <c r="F1" s="1073"/>
      <c r="G1" s="1073"/>
      <c r="H1" s="1073"/>
      <c r="I1" s="1073"/>
      <c r="J1" s="1073"/>
      <c r="K1" s="1073"/>
      <c r="L1" s="1073"/>
    </row>
    <row r="2" spans="1:14" ht="38.25" customHeight="1">
      <c r="A2" s="1081" t="s">
        <v>504</v>
      </c>
      <c r="B2" s="1081"/>
      <c r="C2" s="1081"/>
      <c r="D2" s="1081"/>
      <c r="E2" s="1081"/>
      <c r="F2" s="1081"/>
      <c r="G2" s="1081"/>
      <c r="H2" s="1081"/>
      <c r="I2" s="1081"/>
      <c r="J2" s="1081"/>
      <c r="K2" s="1081"/>
      <c r="L2" s="1081"/>
    </row>
    <row r="3" spans="1:14" ht="18.75">
      <c r="A3" s="1057" t="s">
        <v>506</v>
      </c>
      <c r="B3" s="1057"/>
      <c r="C3" s="1057"/>
      <c r="D3" s="1057"/>
      <c r="E3" s="1057"/>
      <c r="F3" s="1057"/>
      <c r="G3" s="1057"/>
      <c r="H3" s="1057"/>
      <c r="I3" s="1057"/>
      <c r="J3" s="1057"/>
      <c r="K3" s="1057"/>
      <c r="L3" s="1057"/>
    </row>
    <row r="4" spans="1:14" ht="18.75" customHeight="1">
      <c r="A4" s="1082" t="s">
        <v>2057</v>
      </c>
      <c r="B4" s="1082"/>
      <c r="C4" s="1082"/>
      <c r="D4" s="1082"/>
      <c r="E4" s="1082"/>
      <c r="F4" s="1082"/>
      <c r="G4" s="1082"/>
      <c r="H4" s="1082"/>
      <c r="I4" s="1082"/>
      <c r="J4" s="1082"/>
      <c r="K4" s="1082"/>
      <c r="L4" s="1082"/>
    </row>
    <row r="5" spans="1:14" ht="26.25" customHeight="1">
      <c r="A5" s="1074" t="s">
        <v>2058</v>
      </c>
      <c r="B5" s="1074" t="s">
        <v>1884</v>
      </c>
      <c r="C5" s="1075" t="s">
        <v>2059</v>
      </c>
      <c r="D5" s="1076"/>
      <c r="E5" s="1076"/>
      <c r="F5" s="1076"/>
      <c r="G5" s="1076"/>
      <c r="H5" s="1076"/>
      <c r="I5" s="1076"/>
      <c r="J5" s="1076"/>
      <c r="K5" s="1077"/>
      <c r="L5" s="1078" t="s">
        <v>1894</v>
      </c>
    </row>
    <row r="6" spans="1:14" ht="19.5" customHeight="1">
      <c r="A6" s="1074"/>
      <c r="B6" s="1074"/>
      <c r="C6" s="1074" t="s">
        <v>2060</v>
      </c>
      <c r="D6" s="1090" t="s">
        <v>2061</v>
      </c>
      <c r="E6" s="1091"/>
      <c r="F6" s="1091"/>
      <c r="G6" s="1091"/>
      <c r="H6" s="1091"/>
      <c r="I6" s="1091"/>
      <c r="J6" s="1091"/>
      <c r="K6" s="1092"/>
      <c r="L6" s="1079"/>
    </row>
    <row r="7" spans="1:14" ht="24" customHeight="1">
      <c r="A7" s="1074"/>
      <c r="B7" s="1074"/>
      <c r="C7" s="1074"/>
      <c r="D7" s="1075" t="s">
        <v>2062</v>
      </c>
      <c r="E7" s="1076"/>
      <c r="F7" s="1076"/>
      <c r="G7" s="1076"/>
      <c r="H7" s="1077"/>
      <c r="I7" s="1088" t="s">
        <v>2063</v>
      </c>
      <c r="J7" s="1088"/>
      <c r="K7" s="1088"/>
      <c r="L7" s="1079"/>
    </row>
    <row r="8" spans="1:14">
      <c r="A8" s="1074"/>
      <c r="B8" s="1074"/>
      <c r="C8" s="1074"/>
      <c r="D8" s="1078" t="s">
        <v>2060</v>
      </c>
      <c r="E8" s="1078" t="s">
        <v>2064</v>
      </c>
      <c r="F8" s="1074" t="s">
        <v>2068</v>
      </c>
      <c r="G8" s="1074"/>
      <c r="H8" s="1074"/>
      <c r="I8" s="1089" t="s">
        <v>2061</v>
      </c>
      <c r="J8" s="1089"/>
      <c r="K8" s="1089"/>
      <c r="L8" s="1079"/>
    </row>
    <row r="9" spans="1:14">
      <c r="A9" s="1074"/>
      <c r="B9" s="1074"/>
      <c r="C9" s="1074"/>
      <c r="D9" s="1079"/>
      <c r="E9" s="1079"/>
      <c r="F9" s="1085" t="s">
        <v>2061</v>
      </c>
      <c r="G9" s="1086"/>
      <c r="H9" s="1087"/>
      <c r="I9" s="1088" t="s">
        <v>1905</v>
      </c>
      <c r="J9" s="1093" t="s">
        <v>2069</v>
      </c>
      <c r="K9" s="1093" t="s">
        <v>2070</v>
      </c>
      <c r="L9" s="1079"/>
    </row>
    <row r="10" spans="1:14" ht="42" customHeight="1">
      <c r="A10" s="1074"/>
      <c r="B10" s="1074"/>
      <c r="C10" s="1074"/>
      <c r="D10" s="1080"/>
      <c r="E10" s="1080"/>
      <c r="F10" s="79" t="s">
        <v>2060</v>
      </c>
      <c r="G10" s="79" t="s">
        <v>2065</v>
      </c>
      <c r="H10" s="79" t="s">
        <v>2066</v>
      </c>
      <c r="I10" s="1088"/>
      <c r="J10" s="1094"/>
      <c r="K10" s="1094"/>
      <c r="L10" s="1080"/>
    </row>
    <row r="11" spans="1:14" s="81" customFormat="1" ht="23.25" customHeight="1">
      <c r="A11" s="1083" t="str">
        <f>'[2]B01-TH'!A10</f>
        <v>TỔNG SỐ</v>
      </c>
      <c r="B11" s="1084"/>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39"/>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39"/>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39"/>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1:B11"/>
    <mergeCell ref="F9:H9"/>
    <mergeCell ref="I7:K7"/>
    <mergeCell ref="I8:K8"/>
    <mergeCell ref="I9:I10"/>
    <mergeCell ref="B5:B10"/>
    <mergeCell ref="C5:K5"/>
    <mergeCell ref="F8:H8"/>
    <mergeCell ref="D6:K6"/>
    <mergeCell ref="J9:J10"/>
    <mergeCell ref="A5:A10"/>
    <mergeCell ref="K9:K10"/>
    <mergeCell ref="A1:L1"/>
    <mergeCell ref="C6:C10"/>
    <mergeCell ref="D7:H7"/>
    <mergeCell ref="D8:D10"/>
    <mergeCell ref="E8:E10"/>
    <mergeCell ref="A2:L2"/>
    <mergeCell ref="A3:L3"/>
    <mergeCell ref="L5:L10"/>
    <mergeCell ref="A4:L4"/>
  </mergeCells>
  <phoneticPr fontId="0" type="noConversion"/>
  <pageMargins left="1.25" right="0.7" top="0.75" bottom="0.75" header="0.3" footer="0.3"/>
  <pageSetup paperSize="9"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4" customWidth="1"/>
    <col min="2" max="2" width="25.625" style="148" customWidth="1"/>
    <col min="3" max="3" width="5.625" style="214" hidden="1" customWidth="1" outlineLevel="1"/>
    <col min="4" max="4" width="2.25" style="148" hidden="1" customWidth="1" outlineLevel="1" collapsed="1"/>
    <col min="5" max="5" width="11.625" style="148" customWidth="1" collapsed="1"/>
    <col min="6" max="6" width="6.5" style="148" hidden="1" customWidth="1" outlineLevel="1"/>
    <col min="7" max="7" width="7" style="215" hidden="1" customWidth="1" outlineLevel="2"/>
    <col min="8" max="8" width="9.5" style="215"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5" hidden="1" customWidth="1" outlineLevel="2"/>
    <col min="19" max="19" width="9.5" style="215"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2"/>
    <col min="35" max="35" width="9.5" style="215"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3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139" t="s">
        <v>503</v>
      </c>
      <c r="B1" s="1139"/>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09" s="144" customFormat="1" ht="36" customHeight="1">
      <c r="A2" s="1150" t="s">
        <v>2280</v>
      </c>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219"/>
      <c r="BU2" s="218"/>
      <c r="BV2" s="218"/>
      <c r="BW2" s="218"/>
      <c r="BX2" s="218"/>
      <c r="BY2" s="218"/>
      <c r="BZ2" s="218"/>
      <c r="CA2" s="218"/>
    </row>
    <row r="3" spans="1:109" s="144" customFormat="1" ht="15.75">
      <c r="A3" s="1117" t="s">
        <v>506</v>
      </c>
      <c r="B3" s="1117"/>
      <c r="C3" s="1117"/>
      <c r="D3" s="1117"/>
      <c r="E3" s="1117"/>
      <c r="F3" s="1117"/>
      <c r="G3" s="1117"/>
      <c r="H3" s="1117"/>
      <c r="I3" s="1117"/>
      <c r="J3" s="1117"/>
      <c r="K3" s="1117"/>
      <c r="L3" s="1117"/>
      <c r="M3" s="1117"/>
      <c r="N3" s="1117"/>
      <c r="O3" s="1117"/>
      <c r="P3" s="1117"/>
      <c r="Q3" s="1117"/>
      <c r="R3" s="1117"/>
      <c r="S3" s="1117"/>
      <c r="T3" s="1117"/>
      <c r="U3" s="1117"/>
      <c r="V3" s="1117"/>
      <c r="W3" s="1117"/>
      <c r="X3" s="1117"/>
      <c r="Y3" s="1117"/>
      <c r="Z3" s="1117"/>
      <c r="AA3" s="1117"/>
      <c r="AB3" s="1117"/>
      <c r="AC3" s="1117"/>
      <c r="AD3" s="1117"/>
      <c r="AE3" s="1117"/>
      <c r="AF3" s="1117"/>
      <c r="AG3" s="1117"/>
      <c r="AH3" s="1117"/>
      <c r="AI3" s="1117"/>
      <c r="AJ3" s="1117"/>
      <c r="AK3" s="1117"/>
      <c r="AL3" s="1117"/>
      <c r="AM3" s="1117"/>
      <c r="AN3" s="1117"/>
      <c r="AO3" s="1117"/>
      <c r="AP3" s="1117"/>
      <c r="AQ3" s="1117"/>
      <c r="AR3" s="1117"/>
      <c r="AS3" s="1117"/>
      <c r="AT3" s="1117"/>
      <c r="AU3" s="1117"/>
      <c r="AV3" s="1117"/>
      <c r="AW3" s="1117"/>
      <c r="AX3" s="1117"/>
      <c r="AY3" s="1117"/>
      <c r="AZ3" s="1117"/>
      <c r="BA3" s="1117"/>
      <c r="BB3" s="1117"/>
      <c r="BC3" s="1117"/>
      <c r="BD3" s="1117"/>
      <c r="BE3" s="1117"/>
      <c r="BF3" s="1117"/>
      <c r="BG3" s="1117"/>
      <c r="BH3" s="1117"/>
      <c r="BI3" s="1117"/>
      <c r="BJ3" s="1117"/>
      <c r="BK3" s="1117"/>
      <c r="BL3" s="1117"/>
      <c r="BM3" s="1117"/>
      <c r="BN3" s="1117"/>
      <c r="BO3" s="1117"/>
      <c r="BP3" s="1117"/>
      <c r="BQ3" s="1117"/>
      <c r="BR3" s="1117"/>
      <c r="BS3" s="1117"/>
      <c r="BT3" s="219"/>
      <c r="BU3" s="218"/>
      <c r="BV3" s="218"/>
      <c r="BW3" s="218"/>
      <c r="BX3" s="218"/>
      <c r="BY3" s="218"/>
      <c r="BZ3" s="218"/>
      <c r="CA3" s="218"/>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0"/>
      <c r="BU4" s="218"/>
      <c r="BV4" s="218"/>
      <c r="BW4" s="218"/>
      <c r="BX4" s="218"/>
      <c r="BY4" s="218"/>
      <c r="BZ4" s="218"/>
      <c r="CA4" s="218"/>
      <c r="DB4" s="221">
        <f>SUM(E31,E43,E53,E65,E73,E79,E83,E89,E94)</f>
        <v>256866</v>
      </c>
    </row>
    <row r="5" spans="1:109" ht="22.5" customHeight="1">
      <c r="A5" s="1137" t="s">
        <v>1883</v>
      </c>
      <c r="B5" s="1137" t="s">
        <v>2281</v>
      </c>
      <c r="C5" s="1137" t="s">
        <v>2088</v>
      </c>
      <c r="D5" s="1137" t="s">
        <v>2282</v>
      </c>
      <c r="E5" s="1137"/>
      <c r="F5" s="1137"/>
      <c r="G5" s="1137"/>
      <c r="H5" s="1137"/>
      <c r="I5" s="1137"/>
      <c r="J5" s="1137"/>
      <c r="K5" s="1137"/>
      <c r="L5" s="153"/>
      <c r="M5" s="153"/>
      <c r="N5" s="153"/>
      <c r="O5" s="1134" t="s">
        <v>1889</v>
      </c>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c r="BP5" s="1134"/>
      <c r="BQ5" s="1134"/>
      <c r="BR5" s="1134"/>
      <c r="BS5" s="1137" t="s">
        <v>1894</v>
      </c>
      <c r="BT5" s="222"/>
    </row>
    <row r="6" spans="1:109" ht="55.5" customHeight="1">
      <c r="A6" s="1137"/>
      <c r="B6" s="1137"/>
      <c r="C6" s="1137"/>
      <c r="D6" s="1137"/>
      <c r="E6" s="1137"/>
      <c r="F6" s="1137"/>
      <c r="G6" s="1137"/>
      <c r="H6" s="1137"/>
      <c r="I6" s="1137"/>
      <c r="J6" s="1137"/>
      <c r="K6" s="1137"/>
      <c r="L6" s="153"/>
      <c r="M6" s="153"/>
      <c r="N6" s="153"/>
      <c r="O6" s="1137" t="s">
        <v>2090</v>
      </c>
      <c r="P6" s="1137"/>
      <c r="Q6" s="1137"/>
      <c r="R6" s="1137"/>
      <c r="S6" s="1137"/>
      <c r="T6" s="1137"/>
      <c r="U6" s="1137"/>
      <c r="V6" s="1137"/>
      <c r="W6" s="1137" t="s">
        <v>2091</v>
      </c>
      <c r="X6" s="1137"/>
      <c r="Y6" s="1137"/>
      <c r="Z6" s="1137"/>
      <c r="AA6" s="1137"/>
      <c r="AB6" s="1137"/>
      <c r="AC6" s="1137"/>
      <c r="AD6" s="1137"/>
      <c r="AE6" s="1137" t="s">
        <v>2092</v>
      </c>
      <c r="AF6" s="1137"/>
      <c r="AG6" s="1137"/>
      <c r="AH6" s="1137"/>
      <c r="AI6" s="1137"/>
      <c r="AJ6" s="1137"/>
      <c r="AK6" s="1137"/>
      <c r="AL6" s="1137"/>
      <c r="AM6" s="1137" t="s">
        <v>2093</v>
      </c>
      <c r="AN6" s="1137"/>
      <c r="AO6" s="1137"/>
      <c r="AP6" s="1137"/>
      <c r="AQ6" s="1137"/>
      <c r="AR6" s="1137"/>
      <c r="AS6" s="1137"/>
      <c r="AT6" s="1137"/>
      <c r="AU6" s="1137" t="s">
        <v>2094</v>
      </c>
      <c r="AV6" s="1137"/>
      <c r="AW6" s="1137"/>
      <c r="AX6" s="1137"/>
      <c r="AY6" s="1137"/>
      <c r="AZ6" s="1137"/>
      <c r="BA6" s="1137"/>
      <c r="BB6" s="1137"/>
      <c r="BC6" s="1137" t="s">
        <v>2283</v>
      </c>
      <c r="BD6" s="1137"/>
      <c r="BE6" s="1137"/>
      <c r="BF6" s="1137"/>
      <c r="BG6" s="1137"/>
      <c r="BH6" s="1137"/>
      <c r="BI6" s="1137"/>
      <c r="BJ6" s="1137"/>
      <c r="BK6" s="1137" t="s">
        <v>2284</v>
      </c>
      <c r="BL6" s="1137"/>
      <c r="BM6" s="1137"/>
      <c r="BN6" s="1137"/>
      <c r="BO6" s="1137"/>
      <c r="BP6" s="1137"/>
      <c r="BQ6" s="1137"/>
      <c r="BR6" s="1137"/>
      <c r="BS6" s="1137"/>
      <c r="BT6" s="222"/>
    </row>
    <row r="7" spans="1:109" ht="16.5" hidden="1" customHeight="1">
      <c r="A7" s="1137"/>
      <c r="B7" s="1137"/>
      <c r="C7" s="1137"/>
      <c r="D7" s="1137" t="s">
        <v>2097</v>
      </c>
      <c r="E7" s="1137" t="s">
        <v>2062</v>
      </c>
      <c r="F7" s="1137" t="s">
        <v>2098</v>
      </c>
      <c r="G7" s="1134" t="s">
        <v>1889</v>
      </c>
      <c r="H7" s="1134"/>
      <c r="I7" s="1134"/>
      <c r="J7" s="1134"/>
      <c r="K7" s="1134"/>
      <c r="L7" s="149"/>
      <c r="M7" s="149"/>
      <c r="N7" s="149"/>
      <c r="O7" s="1137" t="s">
        <v>2097</v>
      </c>
      <c r="P7" s="1137" t="s">
        <v>2062</v>
      </c>
      <c r="Q7" s="1137" t="s">
        <v>2098</v>
      </c>
      <c r="R7" s="1134" t="s">
        <v>1889</v>
      </c>
      <c r="S7" s="1134"/>
      <c r="T7" s="1134"/>
      <c r="U7" s="1134"/>
      <c r="V7" s="1134"/>
      <c r="W7" s="1137" t="s">
        <v>2097</v>
      </c>
      <c r="X7" s="1137" t="s">
        <v>2062</v>
      </c>
      <c r="Y7" s="1137" t="s">
        <v>2098</v>
      </c>
      <c r="Z7" s="1134" t="s">
        <v>1889</v>
      </c>
      <c r="AA7" s="1134"/>
      <c r="AB7" s="1134"/>
      <c r="AC7" s="1134"/>
      <c r="AD7" s="1134"/>
      <c r="AE7" s="1137" t="s">
        <v>2097</v>
      </c>
      <c r="AF7" s="1137" t="s">
        <v>2062</v>
      </c>
      <c r="AG7" s="1137" t="s">
        <v>2098</v>
      </c>
      <c r="AH7" s="1134" t="s">
        <v>1889</v>
      </c>
      <c r="AI7" s="1134"/>
      <c r="AJ7" s="1134"/>
      <c r="AK7" s="1134"/>
      <c r="AL7" s="1134"/>
      <c r="AM7" s="1137" t="s">
        <v>2097</v>
      </c>
      <c r="AN7" s="1137" t="s">
        <v>2062</v>
      </c>
      <c r="AO7" s="1137" t="s">
        <v>2098</v>
      </c>
      <c r="AP7" s="1134" t="s">
        <v>1889</v>
      </c>
      <c r="AQ7" s="1134"/>
      <c r="AR7" s="1134"/>
      <c r="AS7" s="1134"/>
      <c r="AT7" s="1134"/>
      <c r="AU7" s="1137" t="s">
        <v>2097</v>
      </c>
      <c r="AV7" s="1137" t="s">
        <v>2062</v>
      </c>
      <c r="AW7" s="1137" t="s">
        <v>2098</v>
      </c>
      <c r="AX7" s="1134" t="s">
        <v>1889</v>
      </c>
      <c r="AY7" s="1134"/>
      <c r="AZ7" s="1134"/>
      <c r="BA7" s="1134"/>
      <c r="BB7" s="1134"/>
      <c r="BC7" s="1137" t="s">
        <v>2097</v>
      </c>
      <c r="BD7" s="1137" t="s">
        <v>2062</v>
      </c>
      <c r="BE7" s="1137" t="s">
        <v>2098</v>
      </c>
      <c r="BF7" s="1134" t="s">
        <v>1889</v>
      </c>
      <c r="BG7" s="1134"/>
      <c r="BH7" s="1134"/>
      <c r="BI7" s="1134"/>
      <c r="BJ7" s="1134"/>
      <c r="BK7" s="1137" t="s">
        <v>2097</v>
      </c>
      <c r="BL7" s="1137" t="s">
        <v>2062</v>
      </c>
      <c r="BM7" s="1137" t="s">
        <v>2098</v>
      </c>
      <c r="BN7" s="1134" t="s">
        <v>1889</v>
      </c>
      <c r="BO7" s="1134"/>
      <c r="BP7" s="1134"/>
      <c r="BQ7" s="1134"/>
      <c r="BR7" s="1134"/>
      <c r="BS7" s="1137"/>
      <c r="BT7" s="222"/>
    </row>
    <row r="8" spans="1:109" ht="15.75" hidden="1" customHeight="1">
      <c r="A8" s="1137"/>
      <c r="B8" s="1137"/>
      <c r="C8" s="1137"/>
      <c r="D8" s="1137"/>
      <c r="E8" s="1137"/>
      <c r="F8" s="1137"/>
      <c r="G8" s="1136" t="s">
        <v>2099</v>
      </c>
      <c r="H8" s="1136" t="s">
        <v>2100</v>
      </c>
      <c r="I8" s="1135" t="s">
        <v>2101</v>
      </c>
      <c r="J8" s="1135" t="s">
        <v>2102</v>
      </c>
      <c r="K8" s="1135" t="s">
        <v>2103</v>
      </c>
      <c r="L8" s="150"/>
      <c r="M8" s="150"/>
      <c r="N8" s="150"/>
      <c r="O8" s="1137"/>
      <c r="P8" s="1137"/>
      <c r="Q8" s="1137"/>
      <c r="R8" s="1136" t="s">
        <v>2099</v>
      </c>
      <c r="S8" s="1136" t="s">
        <v>2100</v>
      </c>
      <c r="T8" s="1135" t="s">
        <v>2101</v>
      </c>
      <c r="U8" s="1135" t="s">
        <v>2102</v>
      </c>
      <c r="V8" s="1135" t="s">
        <v>2103</v>
      </c>
      <c r="W8" s="1137"/>
      <c r="X8" s="1137"/>
      <c r="Y8" s="1137"/>
      <c r="Z8" s="1136" t="s">
        <v>2099</v>
      </c>
      <c r="AA8" s="1136" t="s">
        <v>2100</v>
      </c>
      <c r="AB8" s="1135" t="s">
        <v>2101</v>
      </c>
      <c r="AC8" s="1135" t="s">
        <v>2102</v>
      </c>
      <c r="AD8" s="1135" t="s">
        <v>2103</v>
      </c>
      <c r="AE8" s="1137"/>
      <c r="AF8" s="1137"/>
      <c r="AG8" s="1137"/>
      <c r="AH8" s="1136" t="s">
        <v>2099</v>
      </c>
      <c r="AI8" s="1136" t="s">
        <v>2100</v>
      </c>
      <c r="AJ8" s="1135" t="s">
        <v>2101</v>
      </c>
      <c r="AK8" s="1135" t="s">
        <v>2102</v>
      </c>
      <c r="AL8" s="1135" t="s">
        <v>2103</v>
      </c>
      <c r="AM8" s="1137"/>
      <c r="AN8" s="1137"/>
      <c r="AO8" s="1137"/>
      <c r="AP8" s="1136" t="s">
        <v>2099</v>
      </c>
      <c r="AQ8" s="1136" t="s">
        <v>2100</v>
      </c>
      <c r="AR8" s="1135" t="s">
        <v>2101</v>
      </c>
      <c r="AS8" s="1135" t="s">
        <v>2102</v>
      </c>
      <c r="AT8" s="1135" t="s">
        <v>2103</v>
      </c>
      <c r="AU8" s="1137"/>
      <c r="AV8" s="1137"/>
      <c r="AW8" s="1137"/>
      <c r="AX8" s="1136" t="s">
        <v>2099</v>
      </c>
      <c r="AY8" s="1136" t="s">
        <v>2100</v>
      </c>
      <c r="AZ8" s="1135" t="s">
        <v>2101</v>
      </c>
      <c r="BA8" s="1135" t="s">
        <v>2102</v>
      </c>
      <c r="BB8" s="1135" t="s">
        <v>2103</v>
      </c>
      <c r="BC8" s="1137"/>
      <c r="BD8" s="1137"/>
      <c r="BE8" s="1137"/>
      <c r="BF8" s="1136" t="s">
        <v>2099</v>
      </c>
      <c r="BG8" s="1136" t="s">
        <v>2100</v>
      </c>
      <c r="BH8" s="1135" t="s">
        <v>2101</v>
      </c>
      <c r="BI8" s="1135" t="s">
        <v>2102</v>
      </c>
      <c r="BJ8" s="1135" t="s">
        <v>2103</v>
      </c>
      <c r="BK8" s="1137"/>
      <c r="BL8" s="1137"/>
      <c r="BM8" s="1137"/>
      <c r="BN8" s="1136" t="s">
        <v>2099</v>
      </c>
      <c r="BO8" s="1136" t="s">
        <v>2100</v>
      </c>
      <c r="BP8" s="1135" t="s">
        <v>2101</v>
      </c>
      <c r="BQ8" s="1135" t="s">
        <v>2102</v>
      </c>
      <c r="BR8" s="1135" t="s">
        <v>2103</v>
      </c>
      <c r="BS8" s="1137"/>
      <c r="BT8" s="222"/>
      <c r="BY8" s="151">
        <v>289680</v>
      </c>
    </row>
    <row r="9" spans="1:109" s="151" customFormat="1" ht="20.25" hidden="1" customHeight="1">
      <c r="A9" s="1137"/>
      <c r="B9" s="1137"/>
      <c r="C9" s="1137"/>
      <c r="D9" s="1137"/>
      <c r="E9" s="1137"/>
      <c r="F9" s="1137"/>
      <c r="G9" s="1136"/>
      <c r="H9" s="1136"/>
      <c r="I9" s="1135"/>
      <c r="J9" s="1135"/>
      <c r="K9" s="1135"/>
      <c r="L9" s="150"/>
      <c r="M9" s="150"/>
      <c r="N9" s="150"/>
      <c r="O9" s="1137"/>
      <c r="P9" s="1137"/>
      <c r="Q9" s="1137"/>
      <c r="R9" s="1136"/>
      <c r="S9" s="1136"/>
      <c r="T9" s="1135"/>
      <c r="U9" s="1135"/>
      <c r="V9" s="1135"/>
      <c r="W9" s="1137"/>
      <c r="X9" s="1137"/>
      <c r="Y9" s="1137"/>
      <c r="Z9" s="1136"/>
      <c r="AA9" s="1136"/>
      <c r="AB9" s="1135"/>
      <c r="AC9" s="1135"/>
      <c r="AD9" s="1135"/>
      <c r="AE9" s="1137"/>
      <c r="AF9" s="1137"/>
      <c r="AG9" s="1137"/>
      <c r="AH9" s="1136"/>
      <c r="AI9" s="1136"/>
      <c r="AJ9" s="1135"/>
      <c r="AK9" s="1135"/>
      <c r="AL9" s="1135"/>
      <c r="AM9" s="1137"/>
      <c r="AN9" s="1137"/>
      <c r="AO9" s="1137"/>
      <c r="AP9" s="1136"/>
      <c r="AQ9" s="1136"/>
      <c r="AR9" s="1135"/>
      <c r="AS9" s="1135"/>
      <c r="AT9" s="1135"/>
      <c r="AU9" s="1137"/>
      <c r="AV9" s="1137"/>
      <c r="AW9" s="1137"/>
      <c r="AX9" s="1136"/>
      <c r="AY9" s="1136"/>
      <c r="AZ9" s="1135"/>
      <c r="BA9" s="1135"/>
      <c r="BB9" s="1135"/>
      <c r="BC9" s="1137"/>
      <c r="BD9" s="1137"/>
      <c r="BE9" s="1137"/>
      <c r="BF9" s="1136"/>
      <c r="BG9" s="1136"/>
      <c r="BH9" s="1135"/>
      <c r="BI9" s="1135"/>
      <c r="BJ9" s="1135"/>
      <c r="BK9" s="1137"/>
      <c r="BL9" s="1137"/>
      <c r="BM9" s="1137"/>
      <c r="BN9" s="1136"/>
      <c r="BO9" s="1136"/>
      <c r="BP9" s="1135"/>
      <c r="BQ9" s="1135"/>
      <c r="BR9" s="1135"/>
      <c r="BS9" s="1137"/>
      <c r="BT9" s="222"/>
      <c r="BW9" s="223"/>
      <c r="BX9" s="223"/>
      <c r="BY9" s="223"/>
    </row>
    <row r="10" spans="1:109" s="151" customFormat="1" ht="20.25" customHeight="1">
      <c r="A10" s="153"/>
      <c r="B10" s="153"/>
      <c r="C10" s="153"/>
      <c r="D10" s="153"/>
      <c r="E10" s="224" t="s">
        <v>2285</v>
      </c>
      <c r="F10" s="224" t="s">
        <v>2128</v>
      </c>
      <c r="G10" s="224" t="s">
        <v>2128</v>
      </c>
      <c r="H10" s="224" t="s">
        <v>2128</v>
      </c>
      <c r="I10" s="224" t="s">
        <v>2128</v>
      </c>
      <c r="J10" s="224" t="s">
        <v>2128</v>
      </c>
      <c r="K10" s="224" t="s">
        <v>2128</v>
      </c>
      <c r="L10" s="224" t="s">
        <v>2128</v>
      </c>
      <c r="M10" s="224" t="s">
        <v>2128</v>
      </c>
      <c r="N10" s="224" t="s">
        <v>2128</v>
      </c>
      <c r="O10" s="224" t="s">
        <v>2128</v>
      </c>
      <c r="P10" s="224" t="s">
        <v>2130</v>
      </c>
      <c r="Q10" s="224" t="s">
        <v>2128</v>
      </c>
      <c r="R10" s="224" t="s">
        <v>2128</v>
      </c>
      <c r="S10" s="224" t="s">
        <v>2128</v>
      </c>
      <c r="T10" s="224" t="s">
        <v>2128</v>
      </c>
      <c r="U10" s="224" t="s">
        <v>2128</v>
      </c>
      <c r="V10" s="224" t="s">
        <v>2128</v>
      </c>
      <c r="W10" s="224" t="s">
        <v>2128</v>
      </c>
      <c r="X10" s="224" t="s">
        <v>2128</v>
      </c>
      <c r="Y10" s="224" t="s">
        <v>2128</v>
      </c>
      <c r="Z10" s="224" t="s">
        <v>2128</v>
      </c>
      <c r="AA10" s="224" t="s">
        <v>2128</v>
      </c>
      <c r="AB10" s="224" t="s">
        <v>2130</v>
      </c>
      <c r="AC10" s="224" t="s">
        <v>2128</v>
      </c>
      <c r="AD10" s="224" t="s">
        <v>2128</v>
      </c>
      <c r="AE10" s="224" t="s">
        <v>2128</v>
      </c>
      <c r="AF10" s="224" t="s">
        <v>2128</v>
      </c>
      <c r="AG10" s="224" t="s">
        <v>2128</v>
      </c>
      <c r="AH10" s="224" t="s">
        <v>2128</v>
      </c>
      <c r="AI10" s="224" t="s">
        <v>2128</v>
      </c>
      <c r="AJ10" s="224" t="s">
        <v>2128</v>
      </c>
      <c r="AK10" s="224" t="s">
        <v>2128</v>
      </c>
      <c r="AL10" s="224" t="s">
        <v>2128</v>
      </c>
      <c r="AM10" s="224" t="s">
        <v>2128</v>
      </c>
      <c r="AN10" s="224" t="s">
        <v>2135</v>
      </c>
      <c r="AO10" s="224" t="s">
        <v>2128</v>
      </c>
      <c r="AP10" s="224" t="s">
        <v>2128</v>
      </c>
      <c r="AQ10" s="224" t="s">
        <v>2128</v>
      </c>
      <c r="AR10" s="224" t="s">
        <v>2128</v>
      </c>
      <c r="AS10" s="224" t="s">
        <v>2128</v>
      </c>
      <c r="AT10" s="224" t="s">
        <v>2128</v>
      </c>
      <c r="AU10" s="224" t="s">
        <v>2128</v>
      </c>
      <c r="AV10" s="224" t="s">
        <v>2107</v>
      </c>
      <c r="AW10" s="224" t="s">
        <v>2128</v>
      </c>
      <c r="AX10" s="224" t="s">
        <v>2128</v>
      </c>
      <c r="AY10" s="224" t="s">
        <v>2128</v>
      </c>
      <c r="AZ10" s="224" t="s">
        <v>2130</v>
      </c>
      <c r="BA10" s="224" t="s">
        <v>2128</v>
      </c>
      <c r="BB10" s="224" t="s">
        <v>2128</v>
      </c>
      <c r="BC10" s="224" t="s">
        <v>2128</v>
      </c>
      <c r="BD10" s="224" t="s">
        <v>2286</v>
      </c>
      <c r="BE10" s="224" t="s">
        <v>2128</v>
      </c>
      <c r="BF10" s="224" t="s">
        <v>2128</v>
      </c>
      <c r="BG10" s="224" t="s">
        <v>2128</v>
      </c>
      <c r="BH10" s="224" t="s">
        <v>2128</v>
      </c>
      <c r="BI10" s="224" t="s">
        <v>2128</v>
      </c>
      <c r="BJ10" s="224" t="s">
        <v>2128</v>
      </c>
      <c r="BK10" s="224" t="s">
        <v>2128</v>
      </c>
      <c r="BL10" s="224" t="s">
        <v>2109</v>
      </c>
      <c r="BM10" s="225" t="s">
        <v>2128</v>
      </c>
      <c r="BN10" s="225" t="s">
        <v>2128</v>
      </c>
      <c r="BO10" s="225" t="s">
        <v>2128</v>
      </c>
      <c r="BP10" s="225" t="s">
        <v>2128</v>
      </c>
      <c r="BQ10" s="225" t="s">
        <v>2128</v>
      </c>
      <c r="BR10" s="226" t="s">
        <v>2128</v>
      </c>
      <c r="BS10" s="153"/>
      <c r="BT10" s="222"/>
      <c r="BW10" s="223"/>
      <c r="BX10" s="223"/>
      <c r="BY10" s="223"/>
    </row>
    <row r="11" spans="1:109" ht="24.95" customHeight="1">
      <c r="A11" s="227"/>
      <c r="B11" s="227" t="s">
        <v>2067</v>
      </c>
      <c r="C11" s="227"/>
      <c r="D11" s="228">
        <f t="shared" ref="D11:K11" si="0">D14+D13</f>
        <v>1138275.1126999999</v>
      </c>
      <c r="E11" s="229">
        <f t="shared" si="0"/>
        <v>848595.11269999994</v>
      </c>
      <c r="F11" s="228">
        <f t="shared" si="0"/>
        <v>289680</v>
      </c>
      <c r="G11" s="228">
        <f t="shared" si="0"/>
        <v>46854</v>
      </c>
      <c r="H11" s="228">
        <f t="shared" si="0"/>
        <v>214163</v>
      </c>
      <c r="I11" s="228">
        <f t="shared" si="0"/>
        <v>2612</v>
      </c>
      <c r="J11" s="228">
        <f t="shared" si="0"/>
        <v>14226</v>
      </c>
      <c r="K11" s="228">
        <f t="shared" si="0"/>
        <v>3304</v>
      </c>
      <c r="L11" s="229">
        <f>W11+AE11</f>
        <v>213520</v>
      </c>
      <c r="M11" s="229">
        <f>X11+AF11</f>
        <v>163090</v>
      </c>
      <c r="N11" s="229">
        <f>Y11+AG11</f>
        <v>50430</v>
      </c>
      <c r="O11" s="228">
        <f t="shared" ref="O11:AT11" si="1">O14+O13</f>
        <v>213520</v>
      </c>
      <c r="P11" s="229">
        <f t="shared" si="1"/>
        <v>163090</v>
      </c>
      <c r="Q11" s="229">
        <f t="shared" si="1"/>
        <v>50430</v>
      </c>
      <c r="R11" s="229">
        <f t="shared" si="1"/>
        <v>9232</v>
      </c>
      <c r="S11" s="229">
        <f t="shared" si="1"/>
        <v>37958</v>
      </c>
      <c r="T11" s="229">
        <f t="shared" si="1"/>
        <v>0</v>
      </c>
      <c r="U11" s="229">
        <f t="shared" si="1"/>
        <v>2040</v>
      </c>
      <c r="V11" s="229">
        <f t="shared" si="1"/>
        <v>1200</v>
      </c>
      <c r="W11" s="229">
        <f t="shared" si="1"/>
        <v>192430</v>
      </c>
      <c r="X11" s="229">
        <f t="shared" si="1"/>
        <v>144600</v>
      </c>
      <c r="Y11" s="229">
        <f t="shared" si="1"/>
        <v>47830</v>
      </c>
      <c r="Z11" s="229">
        <f t="shared" si="1"/>
        <v>8659</v>
      </c>
      <c r="AA11" s="229">
        <f t="shared" si="1"/>
        <v>35981</v>
      </c>
      <c r="AB11" s="229">
        <f t="shared" si="1"/>
        <v>0</v>
      </c>
      <c r="AC11" s="229">
        <f t="shared" si="1"/>
        <v>2040</v>
      </c>
      <c r="AD11" s="229">
        <f t="shared" si="1"/>
        <v>1150</v>
      </c>
      <c r="AE11" s="229">
        <f t="shared" si="1"/>
        <v>21090</v>
      </c>
      <c r="AF11" s="229">
        <f t="shared" si="1"/>
        <v>18490</v>
      </c>
      <c r="AG11" s="229">
        <f t="shared" si="1"/>
        <v>2600</v>
      </c>
      <c r="AH11" s="229">
        <f t="shared" si="1"/>
        <v>573</v>
      </c>
      <c r="AI11" s="229">
        <f t="shared" si="1"/>
        <v>1977</v>
      </c>
      <c r="AJ11" s="229">
        <f t="shared" si="1"/>
        <v>0</v>
      </c>
      <c r="AK11" s="229">
        <f t="shared" si="1"/>
        <v>0</v>
      </c>
      <c r="AL11" s="229">
        <f t="shared" si="1"/>
        <v>50</v>
      </c>
      <c r="AM11" s="229">
        <f t="shared" si="1"/>
        <v>225256</v>
      </c>
      <c r="AN11" s="229">
        <f t="shared" si="1"/>
        <v>159993</v>
      </c>
      <c r="AO11" s="229">
        <f t="shared" si="1"/>
        <v>65263</v>
      </c>
      <c r="AP11" s="229">
        <f t="shared" si="1"/>
        <v>9914</v>
      </c>
      <c r="AQ11" s="229">
        <f t="shared" si="1"/>
        <v>51460</v>
      </c>
      <c r="AR11" s="229">
        <f t="shared" si="1"/>
        <v>653</v>
      </c>
      <c r="AS11" s="229">
        <f t="shared" si="1"/>
        <v>2474</v>
      </c>
      <c r="AT11" s="229">
        <f t="shared" si="1"/>
        <v>762</v>
      </c>
      <c r="AU11" s="229">
        <f t="shared" ref="AU11:BS11" si="2">AU14+AU13</f>
        <v>258607</v>
      </c>
      <c r="AV11" s="229">
        <f t="shared" si="2"/>
        <v>191196</v>
      </c>
      <c r="AW11" s="229">
        <f t="shared" si="2"/>
        <v>67411</v>
      </c>
      <c r="AX11" s="229">
        <f t="shared" si="2"/>
        <v>11326</v>
      </c>
      <c r="AY11" s="229">
        <f t="shared" si="2"/>
        <v>50494</v>
      </c>
      <c r="AZ11" s="229">
        <f t="shared" si="2"/>
        <v>653</v>
      </c>
      <c r="BA11" s="229">
        <f t="shared" si="2"/>
        <v>3596</v>
      </c>
      <c r="BB11" s="229">
        <f t="shared" si="2"/>
        <v>1342</v>
      </c>
      <c r="BC11" s="229">
        <f t="shared" si="2"/>
        <v>697383</v>
      </c>
      <c r="BD11" s="229">
        <f t="shared" si="2"/>
        <v>514279</v>
      </c>
      <c r="BE11" s="229">
        <f t="shared" si="2"/>
        <v>183104</v>
      </c>
      <c r="BF11" s="229">
        <f t="shared" si="2"/>
        <v>30472</v>
      </c>
      <c r="BG11" s="229">
        <f t="shared" si="2"/>
        <v>139912</v>
      </c>
      <c r="BH11" s="229">
        <f t="shared" si="2"/>
        <v>1306</v>
      </c>
      <c r="BI11" s="229">
        <f t="shared" si="2"/>
        <v>8110</v>
      </c>
      <c r="BJ11" s="229">
        <f t="shared" si="2"/>
        <v>3304</v>
      </c>
      <c r="BK11" s="229">
        <f t="shared" si="2"/>
        <v>356033.1127</v>
      </c>
      <c r="BL11" s="229">
        <f t="shared" si="2"/>
        <v>334316.1127</v>
      </c>
      <c r="BM11" s="230">
        <f t="shared" si="2"/>
        <v>106576</v>
      </c>
      <c r="BN11" s="230">
        <f t="shared" si="2"/>
        <v>16382</v>
      </c>
      <c r="BO11" s="230">
        <f t="shared" si="2"/>
        <v>74251</v>
      </c>
      <c r="BP11" s="230">
        <f t="shared" si="2"/>
        <v>1306</v>
      </c>
      <c r="BQ11" s="230">
        <f t="shared" si="2"/>
        <v>6116</v>
      </c>
      <c r="BR11" s="231">
        <f t="shared" si="2"/>
        <v>0</v>
      </c>
      <c r="BS11" s="230">
        <f t="shared" si="2"/>
        <v>0</v>
      </c>
      <c r="BT11" s="232"/>
      <c r="BW11" s="223"/>
      <c r="BX11" s="223"/>
      <c r="BY11" s="223"/>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3">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3">
        <f t="shared" si="5"/>
        <v>163090</v>
      </c>
      <c r="Q12" s="233">
        <f t="shared" si="5"/>
        <v>50430</v>
      </c>
      <c r="R12" s="233">
        <f t="shared" si="5"/>
        <v>9232</v>
      </c>
      <c r="S12" s="233">
        <f t="shared" si="5"/>
        <v>37958</v>
      </c>
      <c r="T12" s="233">
        <f t="shared" si="5"/>
        <v>0</v>
      </c>
      <c r="U12" s="233">
        <f t="shared" si="5"/>
        <v>2040</v>
      </c>
      <c r="V12" s="233">
        <f t="shared" si="5"/>
        <v>1200</v>
      </c>
      <c r="W12" s="233">
        <f t="shared" si="5"/>
        <v>192430</v>
      </c>
      <c r="X12" s="233">
        <f t="shared" si="5"/>
        <v>144600</v>
      </c>
      <c r="Y12" s="233">
        <f t="shared" si="5"/>
        <v>47830</v>
      </c>
      <c r="Z12" s="233">
        <f t="shared" si="5"/>
        <v>8659</v>
      </c>
      <c r="AA12" s="233">
        <f t="shared" si="5"/>
        <v>35981</v>
      </c>
      <c r="AB12" s="233">
        <f t="shared" si="5"/>
        <v>0</v>
      </c>
      <c r="AC12" s="233">
        <f t="shared" si="5"/>
        <v>2040</v>
      </c>
      <c r="AD12" s="233">
        <f t="shared" si="5"/>
        <v>1150</v>
      </c>
      <c r="AE12" s="233">
        <f t="shared" si="5"/>
        <v>21090</v>
      </c>
      <c r="AF12" s="233">
        <f t="shared" si="5"/>
        <v>18490</v>
      </c>
      <c r="AG12" s="233">
        <f t="shared" si="5"/>
        <v>2600</v>
      </c>
      <c r="AH12" s="233">
        <f t="shared" si="5"/>
        <v>573</v>
      </c>
      <c r="AI12" s="233">
        <f t="shared" si="5"/>
        <v>1977</v>
      </c>
      <c r="AJ12" s="233">
        <f t="shared" ref="AJ12:BO12" si="6">AJ13+AJ14</f>
        <v>0</v>
      </c>
      <c r="AK12" s="233">
        <f t="shared" si="6"/>
        <v>0</v>
      </c>
      <c r="AL12" s="233">
        <f t="shared" si="6"/>
        <v>50</v>
      </c>
      <c r="AM12" s="233">
        <f t="shared" si="6"/>
        <v>225256</v>
      </c>
      <c r="AN12" s="233">
        <f t="shared" si="6"/>
        <v>159993</v>
      </c>
      <c r="AO12" s="233">
        <f t="shared" si="6"/>
        <v>65263</v>
      </c>
      <c r="AP12" s="233">
        <f t="shared" si="6"/>
        <v>9914</v>
      </c>
      <c r="AQ12" s="233">
        <f t="shared" si="6"/>
        <v>51460</v>
      </c>
      <c r="AR12" s="233">
        <f t="shared" si="6"/>
        <v>653</v>
      </c>
      <c r="AS12" s="233">
        <f t="shared" si="6"/>
        <v>2474</v>
      </c>
      <c r="AT12" s="233">
        <f t="shared" si="6"/>
        <v>762</v>
      </c>
      <c r="AU12" s="233">
        <f t="shared" si="6"/>
        <v>258607</v>
      </c>
      <c r="AV12" s="233">
        <f t="shared" si="6"/>
        <v>191196</v>
      </c>
      <c r="AW12" s="233">
        <f t="shared" si="6"/>
        <v>67411</v>
      </c>
      <c r="AX12" s="233">
        <f t="shared" si="6"/>
        <v>11326</v>
      </c>
      <c r="AY12" s="233">
        <f t="shared" si="6"/>
        <v>50494</v>
      </c>
      <c r="AZ12" s="233">
        <f t="shared" si="6"/>
        <v>653</v>
      </c>
      <c r="BA12" s="233">
        <f t="shared" si="6"/>
        <v>3596</v>
      </c>
      <c r="BB12" s="233">
        <f t="shared" si="6"/>
        <v>1342</v>
      </c>
      <c r="BC12" s="233">
        <f t="shared" si="6"/>
        <v>697383</v>
      </c>
      <c r="BD12" s="233">
        <f t="shared" si="6"/>
        <v>514279</v>
      </c>
      <c r="BE12" s="233">
        <f t="shared" si="6"/>
        <v>183104</v>
      </c>
      <c r="BF12" s="233">
        <f t="shared" si="6"/>
        <v>30472</v>
      </c>
      <c r="BG12" s="233">
        <f t="shared" si="6"/>
        <v>139912</v>
      </c>
      <c r="BH12" s="233">
        <f t="shared" si="6"/>
        <v>1306</v>
      </c>
      <c r="BI12" s="233">
        <f t="shared" si="6"/>
        <v>8110</v>
      </c>
      <c r="BJ12" s="233">
        <f t="shared" si="6"/>
        <v>3304</v>
      </c>
      <c r="BK12" s="233">
        <f t="shared" si="6"/>
        <v>356033.1127</v>
      </c>
      <c r="BL12" s="233">
        <f t="shared" si="6"/>
        <v>334316.1127</v>
      </c>
      <c r="BM12" s="157">
        <f t="shared" si="6"/>
        <v>106576</v>
      </c>
      <c r="BN12" s="157">
        <f t="shared" si="6"/>
        <v>16382</v>
      </c>
      <c r="BO12" s="157">
        <f t="shared" si="6"/>
        <v>74251</v>
      </c>
      <c r="BP12" s="157">
        <f>BP13+BP14</f>
        <v>1306</v>
      </c>
      <c r="BQ12" s="157">
        <f>BQ13+BQ14</f>
        <v>6116</v>
      </c>
      <c r="BR12" s="157">
        <f>BR13+BR14</f>
        <v>0</v>
      </c>
      <c r="BS12" s="157">
        <f>BS13+BS14</f>
        <v>0</v>
      </c>
      <c r="BT12" s="232"/>
      <c r="BW12" s="223"/>
      <c r="BX12" s="223"/>
      <c r="BY12" s="223"/>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2"/>
      <c r="BW13" s="234"/>
      <c r="BX13" s="152"/>
      <c r="BY13" s="234"/>
      <c r="BZ13" s="235">
        <v>77.141000000000005</v>
      </c>
      <c r="CA13" s="236">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2"/>
      <c r="BW14" s="234"/>
      <c r="BX14" s="152"/>
      <c r="BY14" s="234"/>
      <c r="BZ14" s="237">
        <v>2019</v>
      </c>
      <c r="CA14" s="238">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233433</v>
      </c>
      <c r="BV19" s="152">
        <f>W19+AE19+AM19+AU19</f>
        <v>405130</v>
      </c>
      <c r="BZ19" s="242">
        <v>4.8810000000000002</v>
      </c>
      <c r="CA19" s="243">
        <v>4.8810000000000002</v>
      </c>
      <c r="CB19" s="241">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4"/>
      <c r="BU30" s="250"/>
      <c r="BV30" s="250"/>
      <c r="BW30" s="250"/>
      <c r="BX30" s="250"/>
      <c r="BY30" s="250"/>
      <c r="BZ30" s="250"/>
      <c r="CA30" s="250"/>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1"/>
      <c r="BU31" s="252">
        <f>X31+AF31</f>
        <v>9974</v>
      </c>
      <c r="BV31" s="252">
        <f>Y31+AG31</f>
        <v>3157</v>
      </c>
      <c r="BW31" s="250"/>
      <c r="BX31" s="252">
        <f t="shared" ref="BX31:DA31" si="69">AN31</f>
        <v>12075</v>
      </c>
      <c r="BY31" s="252">
        <f t="shared" si="69"/>
        <v>3756</v>
      </c>
      <c r="BZ31" s="252">
        <f t="shared" si="69"/>
        <v>732</v>
      </c>
      <c r="CA31" s="252">
        <f t="shared" si="69"/>
        <v>3024</v>
      </c>
      <c r="CB31" s="252">
        <f t="shared" si="69"/>
        <v>0</v>
      </c>
      <c r="CC31" s="252">
        <f t="shared" si="69"/>
        <v>0</v>
      </c>
      <c r="CD31" s="252">
        <f t="shared" si="69"/>
        <v>0</v>
      </c>
      <c r="CE31" s="252">
        <f t="shared" si="69"/>
        <v>14301</v>
      </c>
      <c r="CF31" s="252">
        <f t="shared" si="69"/>
        <v>11593</v>
      </c>
      <c r="CG31" s="252">
        <f t="shared" si="69"/>
        <v>2708</v>
      </c>
      <c r="CH31" s="252">
        <f t="shared" si="69"/>
        <v>586</v>
      </c>
      <c r="CI31" s="252">
        <f t="shared" si="69"/>
        <v>2122</v>
      </c>
      <c r="CJ31" s="252">
        <f t="shared" si="69"/>
        <v>0</v>
      </c>
      <c r="CK31" s="252">
        <f t="shared" si="69"/>
        <v>0</v>
      </c>
      <c r="CL31" s="252">
        <f t="shared" si="69"/>
        <v>0</v>
      </c>
      <c r="CM31" s="252">
        <f t="shared" si="69"/>
        <v>43263</v>
      </c>
      <c r="CN31" s="252">
        <f t="shared" si="69"/>
        <v>33642</v>
      </c>
      <c r="CO31" s="252">
        <f t="shared" si="69"/>
        <v>9621</v>
      </c>
      <c r="CP31" s="252">
        <f t="shared" si="69"/>
        <v>1949</v>
      </c>
      <c r="CQ31" s="252">
        <f t="shared" si="69"/>
        <v>7672</v>
      </c>
      <c r="CR31" s="252">
        <f t="shared" si="69"/>
        <v>0</v>
      </c>
      <c r="CS31" s="252">
        <f t="shared" si="69"/>
        <v>0</v>
      </c>
      <c r="CT31" s="252">
        <f t="shared" si="69"/>
        <v>0</v>
      </c>
      <c r="CU31" s="252">
        <f t="shared" si="69"/>
        <v>24738</v>
      </c>
      <c r="CV31" s="252">
        <f t="shared" si="69"/>
        <v>18033</v>
      </c>
      <c r="CW31" s="252">
        <f t="shared" si="69"/>
        <v>6705</v>
      </c>
      <c r="CX31" s="252">
        <f t="shared" si="69"/>
        <v>1698</v>
      </c>
      <c r="CY31" s="252">
        <f t="shared" si="69"/>
        <v>5007</v>
      </c>
      <c r="CZ31" s="252">
        <f t="shared" si="69"/>
        <v>0</v>
      </c>
      <c r="DA31" s="252">
        <f t="shared" si="69"/>
        <v>0</v>
      </c>
      <c r="DB31" s="154">
        <f t="shared" si="3"/>
        <v>51675</v>
      </c>
      <c r="DC31" s="154">
        <f t="shared" si="4"/>
        <v>51675</v>
      </c>
      <c r="DD31" s="252">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1"/>
      <c r="BU32" s="250"/>
      <c r="BV32" s="252">
        <f t="shared" ref="BV32:BV42" si="78">Y32+AG32</f>
        <v>260</v>
      </c>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154">
        <f t="shared" si="3"/>
        <v>3543</v>
      </c>
      <c r="DC32" s="154">
        <f t="shared" si="4"/>
        <v>3543</v>
      </c>
      <c r="DD32" s="250"/>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1"/>
      <c r="BU33" s="250"/>
      <c r="BV33" s="252">
        <f t="shared" si="78"/>
        <v>260</v>
      </c>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154">
        <f t="shared" si="3"/>
        <v>3543</v>
      </c>
      <c r="DC33" s="154">
        <f t="shared" si="4"/>
        <v>3543</v>
      </c>
      <c r="DD33" s="250"/>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1"/>
      <c r="BU34" s="250"/>
      <c r="BV34" s="252">
        <f t="shared" si="78"/>
        <v>200</v>
      </c>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154">
        <f t="shared" si="3"/>
        <v>3358</v>
      </c>
      <c r="DC34" s="154">
        <f t="shared" si="4"/>
        <v>3358</v>
      </c>
      <c r="DD34" s="250"/>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1"/>
      <c r="BU35" s="250"/>
      <c r="BV35" s="252">
        <f t="shared" si="78"/>
        <v>240</v>
      </c>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154">
        <f t="shared" si="3"/>
        <v>3481</v>
      </c>
      <c r="DC35" s="154">
        <f t="shared" si="4"/>
        <v>3481</v>
      </c>
      <c r="DD35" s="250"/>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1"/>
      <c r="BU36" s="250"/>
      <c r="BV36" s="252">
        <f t="shared" si="78"/>
        <v>240</v>
      </c>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154">
        <f t="shared" si="3"/>
        <v>3481</v>
      </c>
      <c r="DC36" s="154">
        <f t="shared" si="4"/>
        <v>3481</v>
      </c>
      <c r="DD36" s="250"/>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1"/>
      <c r="BU37" s="250"/>
      <c r="BV37" s="252">
        <f t="shared" si="78"/>
        <v>300</v>
      </c>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154">
        <f t="shared" si="3"/>
        <v>3667</v>
      </c>
      <c r="DC37" s="154">
        <f t="shared" si="4"/>
        <v>3667</v>
      </c>
      <c r="DD37" s="250"/>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1"/>
      <c r="BU38" s="250"/>
      <c r="BV38" s="252">
        <f t="shared" si="78"/>
        <v>200</v>
      </c>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154">
        <f t="shared" si="3"/>
        <v>3358</v>
      </c>
      <c r="DC38" s="154">
        <f t="shared" si="4"/>
        <v>3358</v>
      </c>
      <c r="DD38" s="250"/>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1"/>
      <c r="BU39" s="250"/>
      <c r="BV39" s="252">
        <f t="shared" si="78"/>
        <v>300</v>
      </c>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154">
        <f t="shared" si="3"/>
        <v>3666</v>
      </c>
      <c r="DC39" s="154">
        <f t="shared" si="4"/>
        <v>3666</v>
      </c>
      <c r="DD39" s="250"/>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1"/>
      <c r="BU40" s="250"/>
      <c r="BV40" s="252">
        <f t="shared" si="78"/>
        <v>240</v>
      </c>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154">
        <f t="shared" si="3"/>
        <v>3478</v>
      </c>
      <c r="DC40" s="154">
        <f t="shared" si="4"/>
        <v>3478</v>
      </c>
      <c r="DD40" s="250"/>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1"/>
      <c r="BU41" s="250"/>
      <c r="BV41" s="252">
        <f t="shared" si="78"/>
        <v>220</v>
      </c>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154">
        <f t="shared" si="3"/>
        <v>3416</v>
      </c>
      <c r="DC41" s="154">
        <f t="shared" si="4"/>
        <v>3416</v>
      </c>
      <c r="DD41" s="250"/>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1"/>
      <c r="BU42" s="250"/>
      <c r="BV42" s="252">
        <f t="shared" si="78"/>
        <v>280</v>
      </c>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154">
        <f t="shared" si="3"/>
        <v>3602</v>
      </c>
      <c r="DC42" s="154">
        <f t="shared" si="4"/>
        <v>3602</v>
      </c>
      <c r="DD42" s="250"/>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1"/>
      <c r="BU43" s="252">
        <f>X43+AF43+X104</f>
        <v>9098</v>
      </c>
      <c r="BV43" s="252">
        <f>Y43+AG43+Y104</f>
        <v>2873</v>
      </c>
      <c r="BW43" s="252">
        <f>E43+E104</f>
        <v>42523</v>
      </c>
      <c r="BX43" s="252">
        <f t="shared" ref="BX43:DA43" si="80">AN43+AN104</f>
        <v>9679</v>
      </c>
      <c r="BY43" s="252">
        <f t="shared" si="80"/>
        <v>3011</v>
      </c>
      <c r="BZ43" s="252">
        <f t="shared" si="80"/>
        <v>587</v>
      </c>
      <c r="CA43" s="252">
        <f t="shared" si="80"/>
        <v>2424</v>
      </c>
      <c r="CB43" s="252">
        <f t="shared" si="80"/>
        <v>0</v>
      </c>
      <c r="CC43" s="252">
        <f t="shared" si="80"/>
        <v>0</v>
      </c>
      <c r="CD43" s="252">
        <f t="shared" si="80"/>
        <v>0</v>
      </c>
      <c r="CE43" s="252">
        <f t="shared" si="80"/>
        <v>11463</v>
      </c>
      <c r="CF43" s="252">
        <f t="shared" si="80"/>
        <v>9292</v>
      </c>
      <c r="CG43" s="252">
        <f t="shared" si="80"/>
        <v>2171</v>
      </c>
      <c r="CH43" s="252">
        <f t="shared" si="80"/>
        <v>470</v>
      </c>
      <c r="CI43" s="252">
        <f t="shared" si="80"/>
        <v>1701</v>
      </c>
      <c r="CJ43" s="252">
        <f t="shared" si="80"/>
        <v>0</v>
      </c>
      <c r="CK43" s="252">
        <f t="shared" si="80"/>
        <v>0</v>
      </c>
      <c r="CL43" s="252">
        <f t="shared" si="80"/>
        <v>0</v>
      </c>
      <c r="CM43" s="252">
        <f t="shared" si="80"/>
        <v>36124</v>
      </c>
      <c r="CN43" s="252">
        <f t="shared" si="80"/>
        <v>28069</v>
      </c>
      <c r="CO43" s="252">
        <f t="shared" si="80"/>
        <v>8055</v>
      </c>
      <c r="CP43" s="252">
        <f t="shared" si="80"/>
        <v>1629</v>
      </c>
      <c r="CQ43" s="252">
        <f t="shared" si="80"/>
        <v>6426</v>
      </c>
      <c r="CR43" s="252">
        <f t="shared" si="80"/>
        <v>0</v>
      </c>
      <c r="CS43" s="252">
        <f t="shared" si="80"/>
        <v>0</v>
      </c>
      <c r="CT43" s="252">
        <f t="shared" si="80"/>
        <v>0</v>
      </c>
      <c r="CU43" s="252">
        <f t="shared" si="80"/>
        <v>19830</v>
      </c>
      <c r="CV43" s="252">
        <f t="shared" si="80"/>
        <v>14454</v>
      </c>
      <c r="CW43" s="252">
        <f t="shared" si="80"/>
        <v>5376</v>
      </c>
      <c r="CX43" s="252">
        <f t="shared" si="80"/>
        <v>1362</v>
      </c>
      <c r="CY43" s="252">
        <f t="shared" si="80"/>
        <v>4014</v>
      </c>
      <c r="CZ43" s="252">
        <f t="shared" si="80"/>
        <v>0</v>
      </c>
      <c r="DA43" s="252">
        <f t="shared" si="80"/>
        <v>0</v>
      </c>
      <c r="DB43" s="154">
        <f t="shared" ref="DB43:DB74" si="81">P43+AN43+AV43+BL43</f>
        <v>35153</v>
      </c>
      <c r="DC43" s="154">
        <f t="shared" ref="DC43:DC74" si="82">BD43+BL43</f>
        <v>35153</v>
      </c>
      <c r="DD43" s="252">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1"/>
      <c r="BU44" s="250"/>
      <c r="BV44" s="252">
        <f t="shared" ref="BV44:BV52" si="85">Y44+AG44</f>
        <v>260</v>
      </c>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154">
        <f t="shared" si="81"/>
        <v>3493</v>
      </c>
      <c r="DC44" s="154">
        <f t="shared" si="82"/>
        <v>3493</v>
      </c>
      <c r="DD44" s="250"/>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1"/>
      <c r="BU45" s="250"/>
      <c r="BV45" s="252">
        <f t="shared" si="85"/>
        <v>337</v>
      </c>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154">
        <f t="shared" si="81"/>
        <v>3741</v>
      </c>
      <c r="DC45" s="154">
        <f t="shared" si="82"/>
        <v>3741</v>
      </c>
      <c r="DD45" s="250"/>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1"/>
      <c r="BU46" s="250"/>
      <c r="BV46" s="252">
        <f t="shared" si="85"/>
        <v>220</v>
      </c>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154">
        <f t="shared" si="81"/>
        <v>681</v>
      </c>
      <c r="DC46" s="154">
        <f t="shared" si="82"/>
        <v>681</v>
      </c>
      <c r="DD46" s="250"/>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1"/>
      <c r="BU47" s="250"/>
      <c r="BV47" s="252">
        <f t="shared" si="85"/>
        <v>240</v>
      </c>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154">
        <f t="shared" si="81"/>
        <v>3431</v>
      </c>
      <c r="DC47" s="154">
        <f t="shared" si="82"/>
        <v>3431</v>
      </c>
      <c r="DD47" s="250"/>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1"/>
      <c r="BU48" s="250"/>
      <c r="BV48" s="252">
        <f t="shared" si="85"/>
        <v>318</v>
      </c>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154">
        <f t="shared" si="81"/>
        <v>3679</v>
      </c>
      <c r="DC48" s="154">
        <f t="shared" si="82"/>
        <v>3679</v>
      </c>
      <c r="DD48" s="250"/>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1"/>
      <c r="BU49" s="250"/>
      <c r="BV49" s="252">
        <f t="shared" si="85"/>
        <v>280</v>
      </c>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154">
        <f t="shared" si="81"/>
        <v>3555</v>
      </c>
      <c r="DC49" s="154">
        <f t="shared" si="82"/>
        <v>3555</v>
      </c>
      <c r="DD49" s="250"/>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1"/>
      <c r="BU50" s="250"/>
      <c r="BV50" s="252">
        <f t="shared" si="85"/>
        <v>280</v>
      </c>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154">
        <f t="shared" si="81"/>
        <v>867</v>
      </c>
      <c r="DC50" s="154">
        <f t="shared" si="82"/>
        <v>867</v>
      </c>
      <c r="DD50" s="250"/>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1"/>
      <c r="BU51" s="250"/>
      <c r="BV51" s="252">
        <f t="shared" si="85"/>
        <v>220</v>
      </c>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154">
        <f t="shared" si="81"/>
        <v>3367</v>
      </c>
      <c r="DC51" s="154">
        <f t="shared" si="82"/>
        <v>3367</v>
      </c>
      <c r="DD51" s="250"/>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1"/>
      <c r="BU52" s="250"/>
      <c r="BV52" s="252">
        <f t="shared" si="85"/>
        <v>337</v>
      </c>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154">
        <f t="shared" si="81"/>
        <v>3739</v>
      </c>
      <c r="DC52" s="154">
        <f t="shared" si="82"/>
        <v>3739</v>
      </c>
      <c r="DD52" s="250"/>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1"/>
      <c r="BU53" s="252">
        <f>X53+AF53++X107</f>
        <v>12185</v>
      </c>
      <c r="BV53" s="252">
        <f>Y53+AG53++Y107</f>
        <v>3846</v>
      </c>
      <c r="BW53" s="250"/>
      <c r="BX53" s="252">
        <f t="shared" ref="BX53:DA53" si="98">AN53+AN107</f>
        <v>11148</v>
      </c>
      <c r="BY53" s="252">
        <f t="shared" si="98"/>
        <v>3468</v>
      </c>
      <c r="BZ53" s="252">
        <f t="shared" si="98"/>
        <v>676</v>
      </c>
      <c r="CA53" s="252">
        <f t="shared" si="98"/>
        <v>2792</v>
      </c>
      <c r="CB53" s="252">
        <f t="shared" si="98"/>
        <v>0</v>
      </c>
      <c r="CC53" s="252">
        <f t="shared" si="98"/>
        <v>0</v>
      </c>
      <c r="CD53" s="252">
        <f t="shared" si="98"/>
        <v>0</v>
      </c>
      <c r="CE53" s="252">
        <f t="shared" si="98"/>
        <v>13203</v>
      </c>
      <c r="CF53" s="252">
        <f t="shared" si="98"/>
        <v>10703</v>
      </c>
      <c r="CG53" s="252">
        <f t="shared" si="98"/>
        <v>2500</v>
      </c>
      <c r="CH53" s="252">
        <f t="shared" si="98"/>
        <v>541</v>
      </c>
      <c r="CI53" s="252">
        <f t="shared" si="98"/>
        <v>1959</v>
      </c>
      <c r="CJ53" s="252">
        <f t="shared" si="98"/>
        <v>0</v>
      </c>
      <c r="CK53" s="252">
        <f t="shared" si="98"/>
        <v>0</v>
      </c>
      <c r="CL53" s="252">
        <f t="shared" si="98"/>
        <v>0</v>
      </c>
      <c r="CM53" s="252">
        <f t="shared" si="98"/>
        <v>43850</v>
      </c>
      <c r="CN53" s="252">
        <f t="shared" si="98"/>
        <v>34036</v>
      </c>
      <c r="CO53" s="252">
        <f t="shared" si="98"/>
        <v>9814</v>
      </c>
      <c r="CP53" s="252">
        <f t="shared" si="98"/>
        <v>1983</v>
      </c>
      <c r="CQ53" s="252">
        <f t="shared" si="98"/>
        <v>7831</v>
      </c>
      <c r="CR53" s="252">
        <f t="shared" si="98"/>
        <v>0</v>
      </c>
      <c r="CS53" s="252">
        <f t="shared" si="98"/>
        <v>0</v>
      </c>
      <c r="CT53" s="252">
        <f t="shared" si="98"/>
        <v>0</v>
      </c>
      <c r="CU53" s="252">
        <f t="shared" si="98"/>
        <v>22840</v>
      </c>
      <c r="CV53" s="252">
        <f t="shared" si="98"/>
        <v>16648</v>
      </c>
      <c r="CW53" s="252">
        <f t="shared" si="98"/>
        <v>6192</v>
      </c>
      <c r="CX53" s="252">
        <f t="shared" si="98"/>
        <v>1568</v>
      </c>
      <c r="CY53" s="252">
        <f t="shared" si="98"/>
        <v>4624</v>
      </c>
      <c r="CZ53" s="252">
        <f t="shared" si="98"/>
        <v>0</v>
      </c>
      <c r="DA53" s="252">
        <f t="shared" si="98"/>
        <v>0</v>
      </c>
      <c r="DB53" s="154">
        <f t="shared" si="81"/>
        <v>44612</v>
      </c>
      <c r="DC53" s="154">
        <f t="shared" si="82"/>
        <v>44612</v>
      </c>
      <c r="DD53" s="252">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1"/>
      <c r="BU54" s="250"/>
      <c r="BV54" s="252">
        <f t="shared" ref="BV54:BV64" si="103">Y54+AG54</f>
        <v>319</v>
      </c>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154">
        <f t="shared" si="81"/>
        <v>3653</v>
      </c>
      <c r="DC54" s="154">
        <f t="shared" si="82"/>
        <v>3653</v>
      </c>
      <c r="DD54" s="250"/>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1"/>
      <c r="BU55" s="250"/>
      <c r="BV55" s="252">
        <f t="shared" si="103"/>
        <v>338</v>
      </c>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154">
        <f t="shared" si="81"/>
        <v>3715</v>
      </c>
      <c r="DC55" s="154">
        <f t="shared" si="82"/>
        <v>3715</v>
      </c>
      <c r="DD55" s="250"/>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1"/>
      <c r="BU56" s="250"/>
      <c r="BV56" s="252">
        <f t="shared" si="103"/>
        <v>260</v>
      </c>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154">
        <f t="shared" si="81"/>
        <v>3467</v>
      </c>
      <c r="DC56" s="154">
        <f t="shared" si="82"/>
        <v>3467</v>
      </c>
      <c r="DD56" s="250"/>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1"/>
      <c r="BU57" s="250"/>
      <c r="BV57" s="252">
        <f t="shared" si="103"/>
        <v>240</v>
      </c>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154">
        <f t="shared" si="81"/>
        <v>3405</v>
      </c>
      <c r="DC57" s="154">
        <f t="shared" si="82"/>
        <v>3405</v>
      </c>
      <c r="DD57" s="250"/>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1"/>
      <c r="BU58" s="250"/>
      <c r="BV58" s="252">
        <f t="shared" si="103"/>
        <v>220</v>
      </c>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154">
        <f t="shared" si="81"/>
        <v>3343</v>
      </c>
      <c r="DC58" s="154">
        <f t="shared" si="82"/>
        <v>3343</v>
      </c>
      <c r="DD58" s="250"/>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1"/>
      <c r="BU59" s="250"/>
      <c r="BV59" s="252">
        <f t="shared" si="103"/>
        <v>200</v>
      </c>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154">
        <f t="shared" si="81"/>
        <v>3282</v>
      </c>
      <c r="DC59" s="154">
        <f t="shared" si="82"/>
        <v>3282</v>
      </c>
      <c r="DD59" s="250"/>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1"/>
      <c r="BU60" s="250"/>
      <c r="BV60" s="252">
        <f t="shared" si="103"/>
        <v>260</v>
      </c>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154">
        <f t="shared" si="81"/>
        <v>3467</v>
      </c>
      <c r="DC60" s="154">
        <f t="shared" si="82"/>
        <v>3467</v>
      </c>
      <c r="DD60" s="250"/>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1"/>
      <c r="BU61" s="250"/>
      <c r="BV61" s="252">
        <f t="shared" si="103"/>
        <v>280</v>
      </c>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154">
        <f t="shared" si="81"/>
        <v>3529</v>
      </c>
      <c r="DC61" s="154">
        <f t="shared" si="82"/>
        <v>3529</v>
      </c>
      <c r="DD61" s="250"/>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1"/>
      <c r="BU62" s="250"/>
      <c r="BV62" s="252">
        <f t="shared" si="103"/>
        <v>338</v>
      </c>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154">
        <f t="shared" si="81"/>
        <v>3715</v>
      </c>
      <c r="DC62" s="154">
        <f t="shared" si="82"/>
        <v>3715</v>
      </c>
      <c r="DD62" s="250"/>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1"/>
      <c r="BU63" s="250"/>
      <c r="BV63" s="252">
        <f t="shared" si="103"/>
        <v>319</v>
      </c>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154">
        <f t="shared" si="81"/>
        <v>991</v>
      </c>
      <c r="DC63" s="154">
        <f t="shared" si="82"/>
        <v>991</v>
      </c>
      <c r="DD63" s="250"/>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1"/>
      <c r="BU64" s="250"/>
      <c r="BV64" s="252">
        <f t="shared" si="103"/>
        <v>357</v>
      </c>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154">
        <f t="shared" si="81"/>
        <v>1115</v>
      </c>
      <c r="DC64" s="154">
        <f t="shared" si="82"/>
        <v>1115</v>
      </c>
      <c r="DD64" s="250"/>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DA65" si="126">AN65+AN111</f>
        <v>8166</v>
      </c>
      <c r="BY65" s="252">
        <f t="shared" si="126"/>
        <v>2540</v>
      </c>
      <c r="BZ65" s="252">
        <f t="shared" si="126"/>
        <v>495</v>
      </c>
      <c r="CA65" s="252">
        <f t="shared" si="126"/>
        <v>2045</v>
      </c>
      <c r="CB65" s="252">
        <f t="shared" si="126"/>
        <v>0</v>
      </c>
      <c r="CC65" s="252">
        <f t="shared" si="126"/>
        <v>0</v>
      </c>
      <c r="CD65" s="252">
        <f t="shared" si="126"/>
        <v>0</v>
      </c>
      <c r="CE65" s="252">
        <f t="shared" si="126"/>
        <v>9672</v>
      </c>
      <c r="CF65" s="252">
        <f t="shared" si="126"/>
        <v>7841</v>
      </c>
      <c r="CG65" s="252">
        <f t="shared" si="126"/>
        <v>1831</v>
      </c>
      <c r="CH65" s="252">
        <f t="shared" si="126"/>
        <v>396</v>
      </c>
      <c r="CI65" s="252">
        <f t="shared" si="126"/>
        <v>1435</v>
      </c>
      <c r="CJ65" s="252">
        <f t="shared" si="126"/>
        <v>0</v>
      </c>
      <c r="CK65" s="252">
        <f t="shared" si="126"/>
        <v>0</v>
      </c>
      <c r="CL65" s="252">
        <f t="shared" si="126"/>
        <v>0</v>
      </c>
      <c r="CM65" s="252">
        <f t="shared" si="126"/>
        <v>31285</v>
      </c>
      <c r="CN65" s="252">
        <f t="shared" si="126"/>
        <v>24305</v>
      </c>
      <c r="CO65" s="252">
        <f t="shared" si="126"/>
        <v>6980</v>
      </c>
      <c r="CP65" s="252">
        <f t="shared" si="126"/>
        <v>1407</v>
      </c>
      <c r="CQ65" s="252">
        <f t="shared" si="126"/>
        <v>5573</v>
      </c>
      <c r="CR65" s="252">
        <f t="shared" si="126"/>
        <v>0</v>
      </c>
      <c r="CS65" s="252">
        <f t="shared" si="126"/>
        <v>0</v>
      </c>
      <c r="CT65" s="252">
        <f t="shared" si="126"/>
        <v>0</v>
      </c>
      <c r="CU65" s="252">
        <f t="shared" si="126"/>
        <v>16731</v>
      </c>
      <c r="CV65" s="252">
        <f t="shared" si="126"/>
        <v>12196</v>
      </c>
      <c r="CW65" s="252">
        <f t="shared" si="126"/>
        <v>4535</v>
      </c>
      <c r="CX65" s="252">
        <f t="shared" si="126"/>
        <v>1148</v>
      </c>
      <c r="CY65" s="252">
        <f t="shared" si="126"/>
        <v>3387</v>
      </c>
      <c r="CZ65" s="252">
        <f t="shared" si="126"/>
        <v>0</v>
      </c>
      <c r="DA65" s="252">
        <f t="shared" si="126"/>
        <v>0</v>
      </c>
      <c r="DB65" s="154">
        <f t="shared" si="81"/>
        <v>33148</v>
      </c>
      <c r="DC65" s="154">
        <f t="shared" si="82"/>
        <v>33148</v>
      </c>
      <c r="DD65" s="252">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1"/>
      <c r="BU66" s="250"/>
      <c r="BV66" s="252">
        <f t="shared" ref="BV66:BV72" si="131">Y66+AG66</f>
        <v>357</v>
      </c>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154">
        <f t="shared" si="81"/>
        <v>3753</v>
      </c>
      <c r="DC66" s="154">
        <f t="shared" si="82"/>
        <v>3753</v>
      </c>
      <c r="DD66" s="250"/>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1"/>
      <c r="BU67" s="250"/>
      <c r="BV67" s="252">
        <f t="shared" si="131"/>
        <v>338</v>
      </c>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154">
        <f t="shared" si="81"/>
        <v>3691</v>
      </c>
      <c r="DC67" s="154">
        <f t="shared" si="82"/>
        <v>3691</v>
      </c>
      <c r="DD67" s="250"/>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1"/>
      <c r="BU68" s="250"/>
      <c r="BV68" s="252">
        <f t="shared" si="131"/>
        <v>200</v>
      </c>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154">
        <f t="shared" si="81"/>
        <v>3258</v>
      </c>
      <c r="DC68" s="154">
        <f t="shared" si="82"/>
        <v>3258</v>
      </c>
      <c r="DD68" s="250"/>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1"/>
      <c r="BU69" s="250"/>
      <c r="BV69" s="252">
        <f t="shared" si="131"/>
        <v>318</v>
      </c>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154">
        <f t="shared" si="81"/>
        <v>3629</v>
      </c>
      <c r="DC69" s="154">
        <f t="shared" si="82"/>
        <v>3629</v>
      </c>
      <c r="DD69" s="250"/>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1"/>
      <c r="BU70" s="250"/>
      <c r="BV70" s="252">
        <f t="shared" si="131"/>
        <v>200</v>
      </c>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154">
        <f t="shared" si="81"/>
        <v>3258</v>
      </c>
      <c r="DC70" s="154">
        <f t="shared" si="82"/>
        <v>3258</v>
      </c>
      <c r="DD70" s="250"/>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1"/>
      <c r="BU71" s="250"/>
      <c r="BV71" s="252">
        <f t="shared" si="131"/>
        <v>300</v>
      </c>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154">
        <f t="shared" si="81"/>
        <v>3567</v>
      </c>
      <c r="DC71" s="154">
        <f t="shared" si="82"/>
        <v>3567</v>
      </c>
      <c r="DD71" s="250"/>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1"/>
      <c r="BU72" s="250"/>
      <c r="BV72" s="252">
        <f t="shared" si="131"/>
        <v>357</v>
      </c>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154">
        <f t="shared" si="81"/>
        <v>3751</v>
      </c>
      <c r="DC72" s="154">
        <f t="shared" si="82"/>
        <v>3751</v>
      </c>
      <c r="DD72" s="250"/>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DA73" si="132">AN73+AN114</f>
        <v>5755</v>
      </c>
      <c r="BY73" s="252">
        <f t="shared" si="132"/>
        <v>1790</v>
      </c>
      <c r="BZ73" s="252">
        <f t="shared" si="132"/>
        <v>349</v>
      </c>
      <c r="CA73" s="252">
        <f t="shared" si="132"/>
        <v>1441</v>
      </c>
      <c r="CB73" s="252">
        <f t="shared" si="132"/>
        <v>0</v>
      </c>
      <c r="CC73" s="252">
        <f t="shared" si="132"/>
        <v>0</v>
      </c>
      <c r="CD73" s="252">
        <f t="shared" si="132"/>
        <v>0</v>
      </c>
      <c r="CE73" s="252">
        <f t="shared" si="132"/>
        <v>6815</v>
      </c>
      <c r="CF73" s="252">
        <f t="shared" si="132"/>
        <v>5525</v>
      </c>
      <c r="CG73" s="252">
        <f t="shared" si="132"/>
        <v>1290</v>
      </c>
      <c r="CH73" s="252">
        <f t="shared" si="132"/>
        <v>279</v>
      </c>
      <c r="CI73" s="252">
        <f t="shared" si="132"/>
        <v>1011</v>
      </c>
      <c r="CJ73" s="252">
        <f t="shared" si="132"/>
        <v>0</v>
      </c>
      <c r="CK73" s="252">
        <f t="shared" si="132"/>
        <v>0</v>
      </c>
      <c r="CL73" s="252">
        <f t="shared" si="132"/>
        <v>0</v>
      </c>
      <c r="CM73" s="252">
        <f t="shared" si="132"/>
        <v>21345</v>
      </c>
      <c r="CN73" s="252">
        <f t="shared" si="132"/>
        <v>16589</v>
      </c>
      <c r="CO73" s="252">
        <f t="shared" si="132"/>
        <v>4756</v>
      </c>
      <c r="CP73" s="252">
        <f t="shared" si="132"/>
        <v>964</v>
      </c>
      <c r="CQ73" s="252">
        <f t="shared" si="132"/>
        <v>3792</v>
      </c>
      <c r="CR73" s="252">
        <f t="shared" si="132"/>
        <v>0</v>
      </c>
      <c r="CS73" s="252">
        <f t="shared" si="132"/>
        <v>0</v>
      </c>
      <c r="CT73" s="252">
        <f t="shared" si="132"/>
        <v>0</v>
      </c>
      <c r="CU73" s="252">
        <f t="shared" si="132"/>
        <v>11791</v>
      </c>
      <c r="CV73" s="252">
        <f t="shared" si="132"/>
        <v>8594</v>
      </c>
      <c r="CW73" s="252">
        <f t="shared" si="132"/>
        <v>3197</v>
      </c>
      <c r="CX73" s="252">
        <f t="shared" si="132"/>
        <v>810</v>
      </c>
      <c r="CY73" s="252">
        <f t="shared" si="132"/>
        <v>2387</v>
      </c>
      <c r="CZ73" s="252">
        <f t="shared" si="132"/>
        <v>0</v>
      </c>
      <c r="DA73" s="252">
        <f t="shared" si="132"/>
        <v>0</v>
      </c>
      <c r="DB73" s="154">
        <f t="shared" si="81"/>
        <v>18616</v>
      </c>
      <c r="DC73" s="154">
        <f t="shared" si="82"/>
        <v>18616</v>
      </c>
      <c r="DD73" s="252">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1"/>
      <c r="BU74" s="250"/>
      <c r="BV74" s="252">
        <f t="shared" ref="BV74:BV82" si="133">Y74+AG74</f>
        <v>280</v>
      </c>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154">
        <f t="shared" si="81"/>
        <v>3505</v>
      </c>
      <c r="DC74" s="154">
        <f t="shared" si="82"/>
        <v>3505</v>
      </c>
      <c r="DD74" s="250"/>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1"/>
      <c r="BU75" s="250"/>
      <c r="BV75" s="252">
        <f t="shared" si="133"/>
        <v>240</v>
      </c>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154">
        <f t="shared" ref="DB75:DB106" si="134">P75+AN75+AV75+BL75</f>
        <v>3381</v>
      </c>
      <c r="DC75" s="154">
        <f t="shared" ref="DC75:DC106" si="135">BD75+BL75</f>
        <v>3381</v>
      </c>
      <c r="DD75" s="250"/>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1"/>
      <c r="BU76" s="250"/>
      <c r="BV76" s="252">
        <f t="shared" si="133"/>
        <v>260</v>
      </c>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154">
        <f t="shared" si="134"/>
        <v>805</v>
      </c>
      <c r="DC76" s="154">
        <f t="shared" si="135"/>
        <v>805</v>
      </c>
      <c r="DD76" s="250"/>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1"/>
      <c r="BU77" s="250"/>
      <c r="BV77" s="252">
        <f t="shared" si="133"/>
        <v>318</v>
      </c>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154">
        <f t="shared" si="134"/>
        <v>3629</v>
      </c>
      <c r="DC77" s="154">
        <f t="shared" si="135"/>
        <v>3629</v>
      </c>
      <c r="DD77" s="250"/>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1"/>
      <c r="BU78" s="250"/>
      <c r="BV78" s="252">
        <f t="shared" si="133"/>
        <v>0</v>
      </c>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154">
        <f t="shared" si="134"/>
        <v>2636</v>
      </c>
      <c r="DC78" s="154">
        <f t="shared" si="135"/>
        <v>2636</v>
      </c>
      <c r="DD78" s="250"/>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33"/>
        <v>923</v>
      </c>
      <c r="BW79" s="250"/>
      <c r="BX79" s="252">
        <f t="shared" ref="BX79:DA79" si="149">AN79</f>
        <v>3150</v>
      </c>
      <c r="BY79" s="252">
        <f t="shared" si="149"/>
        <v>980</v>
      </c>
      <c r="BZ79" s="252">
        <f t="shared" si="149"/>
        <v>191</v>
      </c>
      <c r="CA79" s="252">
        <f t="shared" si="149"/>
        <v>789</v>
      </c>
      <c r="CB79" s="252">
        <f t="shared" si="149"/>
        <v>0</v>
      </c>
      <c r="CC79" s="252">
        <f t="shared" si="149"/>
        <v>0</v>
      </c>
      <c r="CD79" s="252">
        <f t="shared" si="149"/>
        <v>0</v>
      </c>
      <c r="CE79" s="252">
        <f t="shared" si="149"/>
        <v>3731</v>
      </c>
      <c r="CF79" s="252">
        <f t="shared" si="149"/>
        <v>3024</v>
      </c>
      <c r="CG79" s="252">
        <f t="shared" si="149"/>
        <v>707</v>
      </c>
      <c r="CH79" s="252">
        <f t="shared" si="149"/>
        <v>153</v>
      </c>
      <c r="CI79" s="252">
        <f t="shared" si="149"/>
        <v>554</v>
      </c>
      <c r="CJ79" s="252">
        <f t="shared" si="149"/>
        <v>0</v>
      </c>
      <c r="CK79" s="252">
        <f t="shared" si="149"/>
        <v>0</v>
      </c>
      <c r="CL79" s="252">
        <f t="shared" si="149"/>
        <v>0</v>
      </c>
      <c r="CM79" s="252">
        <f t="shared" si="149"/>
        <v>11695</v>
      </c>
      <c r="CN79" s="252">
        <f t="shared" si="149"/>
        <v>9085</v>
      </c>
      <c r="CO79" s="252">
        <f t="shared" si="149"/>
        <v>2610</v>
      </c>
      <c r="CP79" s="252">
        <f t="shared" si="149"/>
        <v>529</v>
      </c>
      <c r="CQ79" s="252">
        <f t="shared" si="149"/>
        <v>2081</v>
      </c>
      <c r="CR79" s="252">
        <f t="shared" si="149"/>
        <v>0</v>
      </c>
      <c r="CS79" s="252">
        <f t="shared" si="149"/>
        <v>0</v>
      </c>
      <c r="CT79" s="252">
        <f t="shared" si="149"/>
        <v>0</v>
      </c>
      <c r="CU79" s="252">
        <f t="shared" si="149"/>
        <v>6450</v>
      </c>
      <c r="CV79" s="252">
        <f t="shared" si="149"/>
        <v>4704</v>
      </c>
      <c r="CW79" s="252">
        <f t="shared" si="149"/>
        <v>1746</v>
      </c>
      <c r="CX79" s="252">
        <f t="shared" si="149"/>
        <v>440</v>
      </c>
      <c r="CY79" s="252">
        <f t="shared" si="149"/>
        <v>1306</v>
      </c>
      <c r="CZ79" s="252">
        <f t="shared" si="149"/>
        <v>0</v>
      </c>
      <c r="DA79" s="252">
        <f t="shared" si="149"/>
        <v>0</v>
      </c>
      <c r="DB79" s="154">
        <f t="shared" si="134"/>
        <v>13789</v>
      </c>
      <c r="DC79" s="154">
        <f t="shared" si="135"/>
        <v>13789</v>
      </c>
      <c r="DD79" s="252">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1"/>
      <c r="BU80" s="250"/>
      <c r="BV80" s="252">
        <f t="shared" si="133"/>
        <v>280</v>
      </c>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154">
        <f t="shared" si="134"/>
        <v>3688</v>
      </c>
      <c r="DC80" s="154">
        <f t="shared" si="135"/>
        <v>3688</v>
      </c>
      <c r="DD80" s="250"/>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1"/>
      <c r="BU81" s="250"/>
      <c r="BV81" s="252">
        <f t="shared" si="133"/>
        <v>260</v>
      </c>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154">
        <f t="shared" si="134"/>
        <v>3136</v>
      </c>
      <c r="DC81" s="154">
        <f t="shared" si="135"/>
        <v>3136</v>
      </c>
      <c r="DD81" s="250"/>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1"/>
      <c r="BU82" s="250"/>
      <c r="BV82" s="252">
        <f t="shared" si="133"/>
        <v>260</v>
      </c>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154">
        <f t="shared" si="134"/>
        <v>3507</v>
      </c>
      <c r="DC82" s="154">
        <f t="shared" si="135"/>
        <v>3507</v>
      </c>
      <c r="DD82" s="250"/>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DA83" si="150">AN83+AN119</f>
        <v>5222</v>
      </c>
      <c r="BY83" s="252">
        <f t="shared" si="150"/>
        <v>1625</v>
      </c>
      <c r="BZ83" s="252">
        <f t="shared" si="150"/>
        <v>317</v>
      </c>
      <c r="CA83" s="252">
        <f t="shared" si="150"/>
        <v>1308</v>
      </c>
      <c r="CB83" s="252">
        <f t="shared" si="150"/>
        <v>0</v>
      </c>
      <c r="CC83" s="252">
        <f t="shared" si="150"/>
        <v>0</v>
      </c>
      <c r="CD83" s="252">
        <f t="shared" si="150"/>
        <v>0</v>
      </c>
      <c r="CE83" s="252">
        <f t="shared" si="150"/>
        <v>6184</v>
      </c>
      <c r="CF83" s="252">
        <f t="shared" si="150"/>
        <v>5013</v>
      </c>
      <c r="CG83" s="252">
        <f t="shared" si="150"/>
        <v>1171</v>
      </c>
      <c r="CH83" s="252">
        <f t="shared" si="150"/>
        <v>253</v>
      </c>
      <c r="CI83" s="252">
        <f t="shared" si="150"/>
        <v>918</v>
      </c>
      <c r="CJ83" s="252">
        <f t="shared" si="150"/>
        <v>0</v>
      </c>
      <c r="CK83" s="252">
        <f t="shared" si="150"/>
        <v>0</v>
      </c>
      <c r="CL83" s="252">
        <f t="shared" si="150"/>
        <v>0</v>
      </c>
      <c r="CM83" s="252">
        <f t="shared" si="150"/>
        <v>19165</v>
      </c>
      <c r="CN83" s="252">
        <f t="shared" si="150"/>
        <v>14893</v>
      </c>
      <c r="CO83" s="252">
        <f t="shared" si="150"/>
        <v>4272</v>
      </c>
      <c r="CP83" s="252">
        <f t="shared" si="150"/>
        <v>866</v>
      </c>
      <c r="CQ83" s="252">
        <f t="shared" si="150"/>
        <v>3406</v>
      </c>
      <c r="CR83" s="252">
        <f t="shared" si="150"/>
        <v>0</v>
      </c>
      <c r="CS83" s="252">
        <f t="shared" si="150"/>
        <v>0</v>
      </c>
      <c r="CT83" s="252">
        <f t="shared" si="150"/>
        <v>0</v>
      </c>
      <c r="CU83" s="252">
        <f t="shared" si="150"/>
        <v>10697</v>
      </c>
      <c r="CV83" s="252">
        <f t="shared" si="150"/>
        <v>7798</v>
      </c>
      <c r="CW83" s="252">
        <f t="shared" si="150"/>
        <v>2899</v>
      </c>
      <c r="CX83" s="252">
        <f t="shared" si="150"/>
        <v>734</v>
      </c>
      <c r="CY83" s="252">
        <f t="shared" si="150"/>
        <v>2165</v>
      </c>
      <c r="CZ83" s="252">
        <f t="shared" si="150"/>
        <v>0</v>
      </c>
      <c r="DA83" s="252">
        <f t="shared" si="150"/>
        <v>0</v>
      </c>
      <c r="DB83" s="154">
        <f t="shared" si="134"/>
        <v>18639</v>
      </c>
      <c r="DC83" s="154">
        <f t="shared" si="135"/>
        <v>18639</v>
      </c>
      <c r="DD83" s="252">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154">
        <f t="shared" si="134"/>
        <v>3307</v>
      </c>
      <c r="DC84" s="154">
        <f t="shared" si="135"/>
        <v>3307</v>
      </c>
      <c r="DD84" s="250"/>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154">
        <f t="shared" si="134"/>
        <v>3245</v>
      </c>
      <c r="DC85" s="154">
        <f t="shared" si="135"/>
        <v>3245</v>
      </c>
      <c r="DD85" s="250"/>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154">
        <f t="shared" si="134"/>
        <v>681</v>
      </c>
      <c r="DC86" s="154">
        <f t="shared" si="135"/>
        <v>681</v>
      </c>
      <c r="DD86" s="250"/>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154">
        <f t="shared" si="134"/>
        <v>3369</v>
      </c>
      <c r="DC87" s="154">
        <f t="shared" si="135"/>
        <v>3369</v>
      </c>
      <c r="DD87" s="250"/>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154">
        <f t="shared" si="134"/>
        <v>3429</v>
      </c>
      <c r="DC88" s="154">
        <f t="shared" si="135"/>
        <v>3429</v>
      </c>
      <c r="DD88" s="250"/>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DA89" si="153">AN89+AN123</f>
        <v>6517</v>
      </c>
      <c r="BY89" s="252">
        <f t="shared" si="153"/>
        <v>2027</v>
      </c>
      <c r="BZ89" s="252">
        <f t="shared" si="153"/>
        <v>395</v>
      </c>
      <c r="CA89" s="252">
        <f t="shared" si="153"/>
        <v>1632</v>
      </c>
      <c r="CB89" s="252">
        <f t="shared" si="153"/>
        <v>0</v>
      </c>
      <c r="CC89" s="252">
        <f t="shared" si="153"/>
        <v>0</v>
      </c>
      <c r="CD89" s="252">
        <f t="shared" si="153"/>
        <v>0</v>
      </c>
      <c r="CE89" s="252">
        <f t="shared" si="153"/>
        <v>7718</v>
      </c>
      <c r="CF89" s="252">
        <f t="shared" si="153"/>
        <v>6257</v>
      </c>
      <c r="CG89" s="252">
        <f t="shared" si="153"/>
        <v>1461</v>
      </c>
      <c r="CH89" s="252">
        <f t="shared" si="153"/>
        <v>316</v>
      </c>
      <c r="CI89" s="252">
        <f t="shared" si="153"/>
        <v>1145</v>
      </c>
      <c r="CJ89" s="252">
        <f t="shared" si="153"/>
        <v>0</v>
      </c>
      <c r="CK89" s="252">
        <f t="shared" si="153"/>
        <v>0</v>
      </c>
      <c r="CL89" s="252">
        <f t="shared" si="153"/>
        <v>0</v>
      </c>
      <c r="CM89" s="252">
        <f t="shared" si="153"/>
        <v>25662</v>
      </c>
      <c r="CN89" s="252">
        <f t="shared" si="153"/>
        <v>19924</v>
      </c>
      <c r="CO89" s="252">
        <f t="shared" si="153"/>
        <v>5738</v>
      </c>
      <c r="CP89" s="252">
        <f t="shared" si="153"/>
        <v>1162</v>
      </c>
      <c r="CQ89" s="252">
        <f t="shared" si="153"/>
        <v>4576</v>
      </c>
      <c r="CR89" s="252">
        <f t="shared" si="153"/>
        <v>0</v>
      </c>
      <c r="CS89" s="252">
        <f t="shared" si="153"/>
        <v>0</v>
      </c>
      <c r="CT89" s="252">
        <f t="shared" si="153"/>
        <v>0</v>
      </c>
      <c r="CU89" s="252">
        <f t="shared" si="153"/>
        <v>13351</v>
      </c>
      <c r="CV89" s="252">
        <f t="shared" si="153"/>
        <v>9732</v>
      </c>
      <c r="CW89" s="252">
        <f t="shared" si="153"/>
        <v>3619</v>
      </c>
      <c r="CX89" s="252">
        <f t="shared" si="153"/>
        <v>916</v>
      </c>
      <c r="CY89" s="252">
        <f t="shared" si="153"/>
        <v>2703</v>
      </c>
      <c r="CZ89" s="252">
        <f t="shared" si="153"/>
        <v>0</v>
      </c>
      <c r="DA89" s="252">
        <f t="shared" si="153"/>
        <v>0</v>
      </c>
      <c r="DB89" s="154">
        <f t="shared" si="134"/>
        <v>18572</v>
      </c>
      <c r="DC89" s="154">
        <f t="shared" si="135"/>
        <v>18572</v>
      </c>
      <c r="DD89" s="252">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154">
        <f t="shared" si="134"/>
        <v>3493</v>
      </c>
      <c r="DC90" s="154">
        <f t="shared" si="135"/>
        <v>3493</v>
      </c>
      <c r="DD90" s="250"/>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154">
        <f t="shared" si="134"/>
        <v>3493</v>
      </c>
      <c r="DC91" s="154">
        <f t="shared" si="135"/>
        <v>3493</v>
      </c>
      <c r="DD91" s="250"/>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154">
        <f t="shared" si="134"/>
        <v>3431</v>
      </c>
      <c r="DC92" s="154">
        <f t="shared" si="135"/>
        <v>3431</v>
      </c>
      <c r="DD92" s="250"/>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154">
        <f t="shared" si="134"/>
        <v>3555</v>
      </c>
      <c r="DC93" s="154">
        <f t="shared" si="135"/>
        <v>3555</v>
      </c>
      <c r="DD93" s="250"/>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DA94" si="155">AN94+AN129</f>
        <v>4728</v>
      </c>
      <c r="BY94" s="252">
        <f t="shared" si="155"/>
        <v>1471</v>
      </c>
      <c r="BZ94" s="252">
        <f t="shared" si="155"/>
        <v>287</v>
      </c>
      <c r="CA94" s="252">
        <f t="shared" si="155"/>
        <v>1184</v>
      </c>
      <c r="CB94" s="252">
        <f t="shared" si="155"/>
        <v>0</v>
      </c>
      <c r="CC94" s="252">
        <f t="shared" si="155"/>
        <v>0</v>
      </c>
      <c r="CD94" s="252">
        <f t="shared" si="155"/>
        <v>0</v>
      </c>
      <c r="CE94" s="252">
        <f t="shared" si="155"/>
        <v>5600</v>
      </c>
      <c r="CF94" s="252">
        <f t="shared" si="155"/>
        <v>4540</v>
      </c>
      <c r="CG94" s="252">
        <f t="shared" si="155"/>
        <v>1060</v>
      </c>
      <c r="CH94" s="252">
        <f t="shared" si="155"/>
        <v>229</v>
      </c>
      <c r="CI94" s="252">
        <f t="shared" si="155"/>
        <v>831</v>
      </c>
      <c r="CJ94" s="252">
        <f t="shared" si="155"/>
        <v>0</v>
      </c>
      <c r="CK94" s="252">
        <f t="shared" si="155"/>
        <v>0</v>
      </c>
      <c r="CL94" s="252">
        <f t="shared" si="155"/>
        <v>0</v>
      </c>
      <c r="CM94" s="252">
        <f t="shared" si="155"/>
        <v>20606</v>
      </c>
      <c r="CN94" s="252">
        <f t="shared" si="155"/>
        <v>15962</v>
      </c>
      <c r="CO94" s="252">
        <f t="shared" si="155"/>
        <v>4644</v>
      </c>
      <c r="CP94" s="252">
        <f t="shared" si="155"/>
        <v>938</v>
      </c>
      <c r="CQ94" s="252">
        <f t="shared" si="155"/>
        <v>3706</v>
      </c>
      <c r="CR94" s="252">
        <f t="shared" si="155"/>
        <v>0</v>
      </c>
      <c r="CS94" s="252">
        <f t="shared" si="155"/>
        <v>0</v>
      </c>
      <c r="CT94" s="252">
        <f t="shared" si="155"/>
        <v>0</v>
      </c>
      <c r="CU94" s="252">
        <f t="shared" si="155"/>
        <v>9693</v>
      </c>
      <c r="CV94" s="252">
        <f t="shared" si="155"/>
        <v>7062</v>
      </c>
      <c r="CW94" s="252">
        <f t="shared" si="155"/>
        <v>2631</v>
      </c>
      <c r="CX94" s="252">
        <f t="shared" si="155"/>
        <v>670</v>
      </c>
      <c r="CY94" s="252">
        <f t="shared" si="155"/>
        <v>1961</v>
      </c>
      <c r="CZ94" s="252">
        <f t="shared" si="155"/>
        <v>0</v>
      </c>
      <c r="DA94" s="252">
        <f t="shared" si="155"/>
        <v>0</v>
      </c>
      <c r="DB94" s="154">
        <f t="shared" si="134"/>
        <v>22662</v>
      </c>
      <c r="DC94" s="154">
        <f t="shared" si="135"/>
        <v>22662</v>
      </c>
      <c r="DD94" s="252">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1"/>
      <c r="BU95" s="250"/>
      <c r="BV95" s="252">
        <f t="shared" ref="BV95:BV100" si="175">Y95+AG95</f>
        <v>318</v>
      </c>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154">
        <f t="shared" si="134"/>
        <v>3555</v>
      </c>
      <c r="DC95" s="154">
        <f t="shared" si="135"/>
        <v>3555</v>
      </c>
      <c r="DD95" s="250"/>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1"/>
      <c r="BU96" s="250"/>
      <c r="BV96" s="252">
        <f t="shared" si="175"/>
        <v>260</v>
      </c>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154">
        <f t="shared" si="134"/>
        <v>3239</v>
      </c>
      <c r="DC96" s="154">
        <f t="shared" si="135"/>
        <v>3239</v>
      </c>
      <c r="DD96" s="250"/>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1"/>
      <c r="BU97" s="250"/>
      <c r="BV97" s="252">
        <f t="shared" si="175"/>
        <v>220</v>
      </c>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154">
        <f t="shared" si="134"/>
        <v>681</v>
      </c>
      <c r="DC97" s="154">
        <f t="shared" si="135"/>
        <v>681</v>
      </c>
      <c r="DD97" s="250"/>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1"/>
      <c r="BU98" s="250"/>
      <c r="BV98" s="252">
        <f t="shared" si="175"/>
        <v>300</v>
      </c>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154">
        <f t="shared" si="134"/>
        <v>3363</v>
      </c>
      <c r="DC98" s="154">
        <f t="shared" si="135"/>
        <v>3363</v>
      </c>
      <c r="DD98" s="250"/>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1"/>
      <c r="BU99" s="250"/>
      <c r="BV99" s="252">
        <f t="shared" si="175"/>
        <v>280</v>
      </c>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154">
        <f t="shared" si="134"/>
        <v>3045</v>
      </c>
      <c r="DC99" s="154">
        <f t="shared" si="135"/>
        <v>3045</v>
      </c>
      <c r="DD99" s="250"/>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1"/>
      <c r="BU100" s="250"/>
      <c r="BV100" s="252">
        <f t="shared" si="175"/>
        <v>358</v>
      </c>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154">
        <f t="shared" si="134"/>
        <v>3295</v>
      </c>
      <c r="DC100" s="154">
        <f t="shared" si="135"/>
        <v>3295</v>
      </c>
      <c r="DD100" s="250"/>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DA101" si="180">AN101+AN131</f>
        <v>2960</v>
      </c>
      <c r="BY101" s="252">
        <f t="shared" si="180"/>
        <v>919</v>
      </c>
      <c r="BZ101" s="252">
        <f t="shared" si="180"/>
        <v>178</v>
      </c>
      <c r="CA101" s="252">
        <f t="shared" si="180"/>
        <v>741</v>
      </c>
      <c r="CB101" s="252">
        <f t="shared" si="180"/>
        <v>0</v>
      </c>
      <c r="CC101" s="252">
        <f t="shared" si="180"/>
        <v>0</v>
      </c>
      <c r="CD101" s="252">
        <f t="shared" si="180"/>
        <v>0</v>
      </c>
      <c r="CE101" s="252">
        <f t="shared" si="180"/>
        <v>3508</v>
      </c>
      <c r="CF101" s="252">
        <f t="shared" si="180"/>
        <v>2842</v>
      </c>
      <c r="CG101" s="252">
        <f t="shared" si="180"/>
        <v>666</v>
      </c>
      <c r="CH101" s="252">
        <f t="shared" si="180"/>
        <v>144</v>
      </c>
      <c r="CI101" s="252">
        <f t="shared" si="180"/>
        <v>522</v>
      </c>
      <c r="CJ101" s="252">
        <f t="shared" si="180"/>
        <v>0</v>
      </c>
      <c r="CK101" s="252">
        <f t="shared" si="180"/>
        <v>0</v>
      </c>
      <c r="CL101" s="252">
        <f t="shared" si="180"/>
        <v>0</v>
      </c>
      <c r="CM101" s="252">
        <f t="shared" si="180"/>
        <v>11491</v>
      </c>
      <c r="CN101" s="252">
        <f t="shared" si="180"/>
        <v>8925</v>
      </c>
      <c r="CO101" s="252">
        <f t="shared" si="180"/>
        <v>2566</v>
      </c>
      <c r="CP101" s="252">
        <f t="shared" si="180"/>
        <v>519</v>
      </c>
      <c r="CQ101" s="252">
        <f t="shared" si="180"/>
        <v>2047</v>
      </c>
      <c r="CR101" s="252">
        <f t="shared" si="180"/>
        <v>0</v>
      </c>
      <c r="CS101" s="252">
        <f t="shared" si="180"/>
        <v>0</v>
      </c>
      <c r="CT101" s="252">
        <f t="shared" si="180"/>
        <v>0</v>
      </c>
      <c r="CU101" s="252">
        <f t="shared" si="180"/>
        <v>6065</v>
      </c>
      <c r="CV101" s="252">
        <f t="shared" si="180"/>
        <v>4420</v>
      </c>
      <c r="CW101" s="252">
        <f t="shared" si="180"/>
        <v>1645</v>
      </c>
      <c r="CX101" s="252">
        <f t="shared" si="180"/>
        <v>416</v>
      </c>
      <c r="CY101" s="252">
        <f t="shared" si="180"/>
        <v>1229</v>
      </c>
      <c r="CZ101" s="252">
        <f t="shared" si="180"/>
        <v>0</v>
      </c>
      <c r="DA101" s="252">
        <f t="shared" si="180"/>
        <v>0</v>
      </c>
      <c r="DB101" s="154">
        <f t="shared" si="134"/>
        <v>873</v>
      </c>
      <c r="DC101" s="154">
        <f t="shared" si="135"/>
        <v>873</v>
      </c>
      <c r="DD101" s="252">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1"/>
      <c r="BU102" s="250"/>
      <c r="BV102" s="250"/>
      <c r="BW102" s="250"/>
      <c r="BX102" s="250"/>
      <c r="BY102" s="250"/>
      <c r="BZ102" s="250"/>
      <c r="CA102" s="250"/>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4"/>
      <c r="BU103" s="248"/>
      <c r="BV103" s="248"/>
      <c r="BW103" s="248"/>
      <c r="BX103" s="248"/>
      <c r="BY103" s="248"/>
      <c r="BZ103" s="248"/>
      <c r="CA103" s="248"/>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1"/>
      <c r="BU112" s="250"/>
      <c r="BV112" s="250"/>
      <c r="BW112" s="250"/>
      <c r="BX112" s="250"/>
      <c r="BY112" s="250"/>
      <c r="BZ112" s="250"/>
      <c r="CA112" s="250"/>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1"/>
      <c r="BU113" s="250"/>
      <c r="BV113" s="250"/>
      <c r="BW113" s="250"/>
      <c r="BX113" s="250"/>
      <c r="BY113" s="250"/>
      <c r="BZ113" s="250"/>
      <c r="CA113" s="250"/>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1"/>
      <c r="BU114" s="250"/>
      <c r="BV114" s="250"/>
      <c r="BW114" s="250"/>
      <c r="BX114" s="250"/>
      <c r="BY114" s="250"/>
      <c r="BZ114" s="250"/>
      <c r="CA114" s="250"/>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1"/>
      <c r="BU115" s="250"/>
      <c r="BV115" s="250"/>
      <c r="BW115" s="250"/>
      <c r="BX115" s="250"/>
      <c r="BY115" s="250"/>
      <c r="BZ115" s="250"/>
      <c r="CA115" s="250"/>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1"/>
      <c r="BU116" s="250"/>
      <c r="BV116" s="250"/>
      <c r="BW116" s="250"/>
      <c r="BX116" s="250"/>
      <c r="BY116" s="250"/>
      <c r="BZ116" s="250"/>
      <c r="CA116" s="250"/>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1"/>
      <c r="BU117" s="250"/>
      <c r="BV117" s="250"/>
      <c r="BW117" s="250"/>
      <c r="BX117" s="250"/>
      <c r="BY117" s="250"/>
      <c r="BZ117" s="250"/>
      <c r="CA117" s="250"/>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1"/>
      <c r="BU118" s="250"/>
      <c r="BV118" s="250"/>
      <c r="BW118" s="250"/>
      <c r="BX118" s="250"/>
      <c r="BY118" s="250"/>
      <c r="BZ118" s="250"/>
      <c r="CA118" s="250"/>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1"/>
      <c r="BU120" s="250"/>
      <c r="BV120" s="250"/>
      <c r="BW120" s="250"/>
      <c r="BX120" s="250"/>
      <c r="BY120" s="250"/>
      <c r="BZ120" s="250"/>
      <c r="CA120" s="250"/>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1"/>
      <c r="BU121" s="250"/>
      <c r="BV121" s="250"/>
      <c r="BW121" s="250"/>
      <c r="BX121" s="250"/>
      <c r="BY121" s="250"/>
      <c r="BZ121" s="250"/>
      <c r="CA121" s="250"/>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1"/>
      <c r="BU122" s="250"/>
      <c r="BV122" s="250"/>
      <c r="BW122" s="250"/>
      <c r="BX122" s="250"/>
      <c r="BY122" s="250"/>
      <c r="BZ122" s="250"/>
      <c r="CA122" s="250"/>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1"/>
      <c r="BU124" s="250"/>
      <c r="BV124" s="250"/>
      <c r="BW124" s="250"/>
      <c r="BX124" s="250"/>
      <c r="BY124" s="250"/>
      <c r="BZ124" s="250"/>
      <c r="CA124" s="250"/>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49">
        <v>1930</v>
      </c>
      <c r="BM125" s="166">
        <f t="shared" si="218"/>
        <v>720</v>
      </c>
      <c r="BN125" s="166">
        <v>182</v>
      </c>
      <c r="BO125" s="166">
        <v>538</v>
      </c>
      <c r="BP125" s="166"/>
      <c r="BQ125" s="166"/>
      <c r="BR125" s="166"/>
      <c r="BS125" s="181"/>
      <c r="BT125" s="251"/>
      <c r="BU125" s="250"/>
      <c r="BV125" s="250"/>
      <c r="BW125" s="250"/>
      <c r="BX125" s="250"/>
      <c r="BY125" s="250"/>
      <c r="BZ125" s="250"/>
      <c r="CA125" s="250"/>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49"/>
      <c r="BM126" s="166">
        <f t="shared" si="218"/>
        <v>0</v>
      </c>
      <c r="BN126" s="166"/>
      <c r="BO126" s="166"/>
      <c r="BP126" s="166"/>
      <c r="BQ126" s="166"/>
      <c r="BR126" s="166"/>
      <c r="BS126" s="181"/>
      <c r="BT126" s="251"/>
      <c r="BU126" s="250"/>
      <c r="BV126" s="250"/>
      <c r="BW126" s="250"/>
      <c r="BX126" s="250"/>
      <c r="BY126" s="250"/>
      <c r="BZ126" s="250"/>
      <c r="CA126" s="250"/>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49">
        <v>276</v>
      </c>
      <c r="BM127" s="166">
        <f t="shared" si="218"/>
        <v>106</v>
      </c>
      <c r="BN127" s="166">
        <v>28</v>
      </c>
      <c r="BO127" s="166">
        <v>78</v>
      </c>
      <c r="BP127" s="166"/>
      <c r="BQ127" s="166"/>
      <c r="BR127" s="166"/>
      <c r="BS127" s="181"/>
      <c r="BT127" s="251"/>
      <c r="BU127" s="250"/>
      <c r="BV127" s="250"/>
      <c r="BW127" s="250"/>
      <c r="BX127" s="250"/>
      <c r="BY127" s="250"/>
      <c r="BZ127" s="250"/>
      <c r="CA127" s="250"/>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1"/>
      <c r="BU128" s="250"/>
      <c r="BV128" s="250"/>
      <c r="BW128" s="250"/>
      <c r="BX128" s="250"/>
      <c r="BY128" s="250"/>
      <c r="BZ128" s="250"/>
      <c r="CA128" s="250"/>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1"/>
      <c r="BU129" s="250"/>
      <c r="BV129" s="250"/>
      <c r="BW129" s="250"/>
      <c r="BX129" s="250"/>
      <c r="BY129" s="250"/>
      <c r="BZ129" s="250"/>
      <c r="CA129" s="250"/>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1"/>
      <c r="BU130" s="250"/>
      <c r="BV130" s="250"/>
      <c r="BW130" s="250"/>
      <c r="BX130" s="250"/>
      <c r="BY130" s="250"/>
      <c r="BZ130" s="250"/>
      <c r="CA130" s="250"/>
      <c r="DB130" s="154">
        <f t="shared" si="205"/>
        <v>362</v>
      </c>
      <c r="DC130" s="154">
        <f t="shared" si="206"/>
        <v>362</v>
      </c>
      <c r="DE130" s="183">
        <f t="shared" si="204"/>
        <v>362</v>
      </c>
    </row>
    <row r="131" spans="1:109" s="182" customFormat="1" ht="24.95" customHeight="1" collapsed="1">
      <c r="A131" s="253" t="s">
        <v>2126</v>
      </c>
      <c r="B131" s="254" t="s">
        <v>2199</v>
      </c>
      <c r="C131" s="255">
        <v>16</v>
      </c>
      <c r="D131" s="256">
        <f t="shared" si="188"/>
        <v>16407</v>
      </c>
      <c r="E131" s="256">
        <f t="shared" si="189"/>
        <v>12472</v>
      </c>
      <c r="F131" s="256">
        <f t="shared" si="190"/>
        <v>3935</v>
      </c>
      <c r="G131" s="256">
        <f t="shared" si="191"/>
        <v>880</v>
      </c>
      <c r="H131" s="256">
        <f t="shared" si="192"/>
        <v>3055</v>
      </c>
      <c r="I131" s="256">
        <f t="shared" si="193"/>
        <v>0</v>
      </c>
      <c r="J131" s="256">
        <f t="shared" si="194"/>
        <v>0</v>
      </c>
      <c r="K131" s="256">
        <f t="shared" si="195"/>
        <v>0</v>
      </c>
      <c r="L131" s="257">
        <f t="shared" si="136"/>
        <v>2955</v>
      </c>
      <c r="M131" s="257">
        <f t="shared" si="137"/>
        <v>2250</v>
      </c>
      <c r="N131" s="257">
        <f t="shared" si="138"/>
        <v>705</v>
      </c>
      <c r="O131" s="256">
        <f t="shared" si="207"/>
        <v>2955</v>
      </c>
      <c r="P131" s="256">
        <f t="shared" si="208"/>
        <v>2250</v>
      </c>
      <c r="Q131" s="256">
        <f t="shared" si="209"/>
        <v>705</v>
      </c>
      <c r="R131" s="256">
        <f t="shared" si="210"/>
        <v>142</v>
      </c>
      <c r="S131" s="256">
        <f t="shared" si="211"/>
        <v>563</v>
      </c>
      <c r="T131" s="256">
        <f t="shared" si="212"/>
        <v>0</v>
      </c>
      <c r="U131" s="256">
        <f t="shared" si="213"/>
        <v>0</v>
      </c>
      <c r="V131" s="256">
        <f t="shared" si="214"/>
        <v>0</v>
      </c>
      <c r="W131" s="256">
        <f>SUM(W132:W139)</f>
        <v>2955</v>
      </c>
      <c r="X131" s="256">
        <f>SUM(X132:X139)</f>
        <v>2250</v>
      </c>
      <c r="Y131" s="256">
        <f t="shared" si="222"/>
        <v>705</v>
      </c>
      <c r="Z131" s="256">
        <f>SUM(Z132:Z139)</f>
        <v>142</v>
      </c>
      <c r="AA131" s="256">
        <f>SUM(AA132:AA139)</f>
        <v>563</v>
      </c>
      <c r="AB131" s="256">
        <f>SUM(AB132:AB139)</f>
        <v>0</v>
      </c>
      <c r="AC131" s="256">
        <f>SUM(AC132:AC139)</f>
        <v>0</v>
      </c>
      <c r="AD131" s="256">
        <f>SUM(AD132:AD139)</f>
        <v>0</v>
      </c>
      <c r="AE131" s="256"/>
      <c r="AF131" s="256"/>
      <c r="AG131" s="256">
        <f t="shared" si="223"/>
        <v>0</v>
      </c>
      <c r="AH131" s="256"/>
      <c r="AI131" s="256"/>
      <c r="AJ131" s="256">
        <f>SUM(AJ132:AJ139)</f>
        <v>0</v>
      </c>
      <c r="AK131" s="256">
        <f>SUM(AK132:AK139)</f>
        <v>0</v>
      </c>
      <c r="AL131" s="256">
        <f>SUM(AL132:AL139)</f>
        <v>0</v>
      </c>
      <c r="AM131" s="256">
        <f>SUM(AN131:AO131)</f>
        <v>3879</v>
      </c>
      <c r="AN131" s="256">
        <f>SUM(AN133:AN139)</f>
        <v>2960</v>
      </c>
      <c r="AO131" s="256">
        <f>SUM(AP131:AS131)</f>
        <v>919</v>
      </c>
      <c r="AP131" s="256">
        <f>SUM(AP133:AP139)</f>
        <v>178</v>
      </c>
      <c r="AQ131" s="256">
        <f>SUM(AQ133:AQ139)</f>
        <v>741</v>
      </c>
      <c r="AR131" s="256">
        <f>SUM(AR133:AR139)</f>
        <v>0</v>
      </c>
      <c r="AS131" s="256"/>
      <c r="AT131" s="256"/>
      <c r="AU131" s="256">
        <v>3508</v>
      </c>
      <c r="AV131" s="256">
        <v>2842</v>
      </c>
      <c r="AW131" s="256">
        <v>666</v>
      </c>
      <c r="AX131" s="256">
        <v>144</v>
      </c>
      <c r="AY131" s="256">
        <v>522</v>
      </c>
      <c r="AZ131" s="256">
        <f>SUM(AZ133:AZ139)</f>
        <v>0</v>
      </c>
      <c r="BA131" s="256"/>
      <c r="BB131" s="256"/>
      <c r="BC131" s="256">
        <f t="shared" si="196"/>
        <v>10342</v>
      </c>
      <c r="BD131" s="256">
        <f t="shared" si="197"/>
        <v>8052</v>
      </c>
      <c r="BE131" s="256">
        <f t="shared" si="198"/>
        <v>2290</v>
      </c>
      <c r="BF131" s="256">
        <f t="shared" si="199"/>
        <v>464</v>
      </c>
      <c r="BG131" s="256">
        <f t="shared" si="200"/>
        <v>1826</v>
      </c>
      <c r="BH131" s="256">
        <f t="shared" si="201"/>
        <v>0</v>
      </c>
      <c r="BI131" s="256">
        <f t="shared" si="202"/>
        <v>0</v>
      </c>
      <c r="BJ131" s="256">
        <f t="shared" si="203"/>
        <v>0</v>
      </c>
      <c r="BK131" s="256">
        <f>SUM(BL131:BM131)</f>
        <v>6065</v>
      </c>
      <c r="BL131" s="256">
        <f>SUM(BL133:BL139)</f>
        <v>4420</v>
      </c>
      <c r="BM131" s="256">
        <f>SUM(BM133:BM139)</f>
        <v>1645</v>
      </c>
      <c r="BN131" s="256">
        <f>SUM(BN133:BN139)</f>
        <v>416</v>
      </c>
      <c r="BO131" s="256">
        <f>SUM(BO133:BO139)</f>
        <v>1229</v>
      </c>
      <c r="BP131" s="256">
        <f>SUM(BP133:BP139)</f>
        <v>0</v>
      </c>
      <c r="BQ131" s="256"/>
      <c r="BR131" s="256"/>
      <c r="BS131" s="255"/>
      <c r="BT131" s="251"/>
      <c r="BU131" s="250"/>
      <c r="BV131" s="250"/>
      <c r="BW131" s="188"/>
      <c r="BX131" s="185"/>
      <c r="BY131" s="1127"/>
      <c r="BZ131" s="1127"/>
      <c r="CA131" s="250"/>
      <c r="DB131" s="154">
        <f t="shared" si="205"/>
        <v>12472</v>
      </c>
      <c r="DC131" s="154">
        <f t="shared" si="206"/>
        <v>12472</v>
      </c>
      <c r="DE131" s="183">
        <f t="shared" si="204"/>
        <v>12472</v>
      </c>
    </row>
    <row r="132" spans="1:109" s="182" customFormat="1" ht="24.95" hidden="1" customHeight="1" outlineLevel="1">
      <c r="A132" s="258" t="s">
        <v>2138</v>
      </c>
      <c r="B132" s="259" t="s">
        <v>2221</v>
      </c>
      <c r="C132" s="260"/>
      <c r="D132" s="261">
        <f t="shared" si="188"/>
        <v>454</v>
      </c>
      <c r="E132" s="261">
        <f t="shared" si="189"/>
        <v>346</v>
      </c>
      <c r="F132" s="261">
        <f t="shared" si="190"/>
        <v>108</v>
      </c>
      <c r="G132" s="261">
        <f t="shared" si="191"/>
        <v>22</v>
      </c>
      <c r="H132" s="261">
        <f t="shared" si="192"/>
        <v>86</v>
      </c>
      <c r="I132" s="261">
        <f t="shared" si="193"/>
        <v>0</v>
      </c>
      <c r="J132" s="261">
        <f t="shared" si="194"/>
        <v>0</v>
      </c>
      <c r="K132" s="261">
        <f t="shared" si="195"/>
        <v>0</v>
      </c>
      <c r="L132" s="262">
        <f t="shared" si="136"/>
        <v>454</v>
      </c>
      <c r="M132" s="262">
        <f t="shared" si="137"/>
        <v>346</v>
      </c>
      <c r="N132" s="262">
        <f t="shared" si="138"/>
        <v>108</v>
      </c>
      <c r="O132" s="263">
        <f t="shared" si="207"/>
        <v>454</v>
      </c>
      <c r="P132" s="263">
        <f t="shared" si="208"/>
        <v>346</v>
      </c>
      <c r="Q132" s="263">
        <f t="shared" si="209"/>
        <v>108</v>
      </c>
      <c r="R132" s="263">
        <f t="shared" si="210"/>
        <v>22</v>
      </c>
      <c r="S132" s="263">
        <f t="shared" si="211"/>
        <v>86</v>
      </c>
      <c r="T132" s="263">
        <f t="shared" si="212"/>
        <v>0</v>
      </c>
      <c r="U132" s="263">
        <f t="shared" si="213"/>
        <v>0</v>
      </c>
      <c r="V132" s="263">
        <f t="shared" si="214"/>
        <v>0</v>
      </c>
      <c r="W132" s="263">
        <f t="shared" ref="W132:W139" si="224">SUM(X132:Y132)</f>
        <v>227</v>
      </c>
      <c r="X132" s="263">
        <v>173</v>
      </c>
      <c r="Y132" s="263">
        <f t="shared" si="222"/>
        <v>54</v>
      </c>
      <c r="Z132" s="263">
        <v>11</v>
      </c>
      <c r="AA132" s="263">
        <v>43</v>
      </c>
      <c r="AB132" s="263"/>
      <c r="AC132" s="263"/>
      <c r="AD132" s="263"/>
      <c r="AE132" s="263">
        <f t="shared" ref="AE132:AE139" si="225">SUM(AF132:AG132)</f>
        <v>227</v>
      </c>
      <c r="AF132" s="263">
        <v>173</v>
      </c>
      <c r="AG132" s="263">
        <f t="shared" si="223"/>
        <v>54</v>
      </c>
      <c r="AH132" s="263">
        <v>11</v>
      </c>
      <c r="AI132" s="263">
        <v>43</v>
      </c>
      <c r="AJ132" s="263"/>
      <c r="AK132" s="263"/>
      <c r="AL132" s="263"/>
      <c r="AM132" s="263"/>
      <c r="AN132" s="263"/>
      <c r="AO132" s="263"/>
      <c r="AP132" s="263"/>
      <c r="AQ132" s="263"/>
      <c r="AR132" s="263"/>
      <c r="AS132" s="263"/>
      <c r="AT132" s="263"/>
      <c r="AU132" s="263"/>
      <c r="AV132" s="263"/>
      <c r="AW132" s="263"/>
      <c r="AX132" s="263"/>
      <c r="AY132" s="263"/>
      <c r="AZ132" s="263"/>
      <c r="BA132" s="263"/>
      <c r="BB132" s="263"/>
      <c r="BC132" s="261">
        <f t="shared" si="196"/>
        <v>454</v>
      </c>
      <c r="BD132" s="261">
        <f t="shared" si="197"/>
        <v>346</v>
      </c>
      <c r="BE132" s="261">
        <f t="shared" si="198"/>
        <v>108</v>
      </c>
      <c r="BF132" s="261">
        <f t="shared" si="199"/>
        <v>22</v>
      </c>
      <c r="BG132" s="261">
        <f t="shared" si="200"/>
        <v>86</v>
      </c>
      <c r="BH132" s="261">
        <f t="shared" si="201"/>
        <v>0</v>
      </c>
      <c r="BI132" s="261">
        <f t="shared" si="202"/>
        <v>0</v>
      </c>
      <c r="BJ132" s="261">
        <f t="shared" si="203"/>
        <v>0</v>
      </c>
      <c r="BK132" s="263"/>
      <c r="BL132" s="263"/>
      <c r="BM132" s="263">
        <f t="shared" ref="BM132:BM139" si="226">SUM(BN132:BR132)</f>
        <v>0</v>
      </c>
      <c r="BN132" s="263"/>
      <c r="BO132" s="263"/>
      <c r="BP132" s="263"/>
      <c r="BQ132" s="263"/>
      <c r="BR132" s="263"/>
      <c r="BS132" s="260"/>
      <c r="BT132" s="251"/>
      <c r="BU132" s="250"/>
      <c r="BV132" s="250"/>
      <c r="BW132" s="250"/>
      <c r="BX132" s="250"/>
      <c r="BY132" s="250"/>
      <c r="BZ132" s="250"/>
      <c r="CA132" s="250"/>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1"/>
      <c r="BU133" s="250"/>
      <c r="BV133" s="250"/>
      <c r="BW133" s="250"/>
      <c r="BX133" s="250"/>
      <c r="BY133" s="250"/>
      <c r="BZ133" s="250"/>
      <c r="CA133" s="250"/>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1"/>
      <c r="BU134" s="250"/>
      <c r="BV134" s="250"/>
      <c r="BW134" s="250"/>
      <c r="BX134" s="250"/>
      <c r="BY134" s="250"/>
      <c r="BZ134" s="250"/>
      <c r="CA134" s="250"/>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1"/>
      <c r="BU135" s="250"/>
      <c r="BV135" s="250"/>
      <c r="BW135" s="250"/>
      <c r="BX135" s="250"/>
      <c r="BY135" s="250"/>
      <c r="BZ135" s="250"/>
      <c r="CA135" s="250"/>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1"/>
      <c r="BU136" s="250"/>
      <c r="BV136" s="250"/>
      <c r="BW136" s="250"/>
      <c r="BX136" s="250"/>
      <c r="BY136" s="250"/>
      <c r="BZ136" s="250"/>
      <c r="CA136" s="250"/>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1"/>
      <c r="BU137" s="250"/>
      <c r="BV137" s="250"/>
      <c r="BW137" s="250"/>
      <c r="BX137" s="250"/>
      <c r="BY137" s="250"/>
      <c r="BZ137" s="250"/>
      <c r="CA137" s="250"/>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1"/>
      <c r="BU138" s="250"/>
      <c r="BV138" s="250"/>
      <c r="BW138" s="250"/>
      <c r="BX138" s="250"/>
      <c r="BY138" s="250"/>
      <c r="BZ138" s="250"/>
      <c r="CA138" s="250"/>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1"/>
      <c r="BU139" s="250"/>
      <c r="BV139" s="250"/>
      <c r="BW139" s="264" t="s">
        <v>2228</v>
      </c>
      <c r="BX139" s="265" t="s">
        <v>2229</v>
      </c>
      <c r="BY139" s="1128" t="s">
        <v>2230</v>
      </c>
      <c r="BZ139" s="1128"/>
      <c r="CA139" s="266" t="s">
        <v>2231</v>
      </c>
      <c r="DB139" s="154">
        <f t="shared" si="205"/>
        <v>1385</v>
      </c>
      <c r="DC139" s="154">
        <f t="shared" si="206"/>
        <v>1385</v>
      </c>
    </row>
    <row r="140" spans="1:109" s="182" customFormat="1" ht="132" hidden="1" customHeight="1" outlineLevel="1" collapsed="1">
      <c r="A140" s="267" t="s">
        <v>1934</v>
      </c>
      <c r="B140" s="268" t="s">
        <v>2232</v>
      </c>
      <c r="C140" s="255"/>
      <c r="D140" s="269">
        <f>E140+F140</f>
        <v>14755</v>
      </c>
      <c r="E140" s="269">
        <f t="shared" ref="E140:K140" si="227">BD140+BL140</f>
        <v>0</v>
      </c>
      <c r="F140" s="269">
        <f t="shared" si="227"/>
        <v>14755</v>
      </c>
      <c r="G140" s="256">
        <f t="shared" si="227"/>
        <v>0</v>
      </c>
      <c r="H140" s="256">
        <f t="shared" si="227"/>
        <v>2155</v>
      </c>
      <c r="I140" s="256">
        <f t="shared" si="227"/>
        <v>0</v>
      </c>
      <c r="J140" s="256">
        <f t="shared" si="227"/>
        <v>775</v>
      </c>
      <c r="K140" s="256">
        <f t="shared" si="227"/>
        <v>3304</v>
      </c>
      <c r="L140" s="270">
        <f t="shared" si="136"/>
        <v>1200</v>
      </c>
      <c r="M140" s="270">
        <f t="shared" si="137"/>
        <v>0</v>
      </c>
      <c r="N140" s="270">
        <f t="shared" si="138"/>
        <v>1200</v>
      </c>
      <c r="O140" s="269">
        <f t="shared" si="207"/>
        <v>1200</v>
      </c>
      <c r="P140" s="269">
        <f t="shared" si="208"/>
        <v>0</v>
      </c>
      <c r="Q140" s="269">
        <f t="shared" si="209"/>
        <v>1200</v>
      </c>
      <c r="R140" s="269">
        <f t="shared" si="210"/>
        <v>0</v>
      </c>
      <c r="S140" s="269">
        <f t="shared" si="211"/>
        <v>0</v>
      </c>
      <c r="T140" s="269">
        <f t="shared" si="212"/>
        <v>0</v>
      </c>
      <c r="U140" s="269">
        <f t="shared" si="213"/>
        <v>0</v>
      </c>
      <c r="V140" s="269">
        <f t="shared" si="214"/>
        <v>1200</v>
      </c>
      <c r="W140" s="269">
        <f t="shared" ref="W140:BJ140" si="228">W141+W189+W204</f>
        <v>1150</v>
      </c>
      <c r="X140" s="269">
        <f t="shared" si="228"/>
        <v>0</v>
      </c>
      <c r="Y140" s="269">
        <f t="shared" si="228"/>
        <v>1150</v>
      </c>
      <c r="Z140" s="269">
        <f t="shared" si="228"/>
        <v>0</v>
      </c>
      <c r="AA140" s="269">
        <f t="shared" si="228"/>
        <v>0</v>
      </c>
      <c r="AB140" s="269">
        <f t="shared" si="228"/>
        <v>0</v>
      </c>
      <c r="AC140" s="269">
        <f t="shared" si="228"/>
        <v>0</v>
      </c>
      <c r="AD140" s="269">
        <f t="shared" si="228"/>
        <v>1150</v>
      </c>
      <c r="AE140" s="269">
        <f t="shared" si="228"/>
        <v>50</v>
      </c>
      <c r="AF140" s="269">
        <f t="shared" si="228"/>
        <v>0</v>
      </c>
      <c r="AG140" s="269">
        <f t="shared" si="228"/>
        <v>50</v>
      </c>
      <c r="AH140" s="269">
        <f t="shared" si="228"/>
        <v>0</v>
      </c>
      <c r="AI140" s="269">
        <f t="shared" si="228"/>
        <v>0</v>
      </c>
      <c r="AJ140" s="269">
        <f t="shared" si="228"/>
        <v>0</v>
      </c>
      <c r="AK140" s="269">
        <f t="shared" si="228"/>
        <v>0</v>
      </c>
      <c r="AL140" s="269">
        <f t="shared" si="228"/>
        <v>50</v>
      </c>
      <c r="AM140" s="269">
        <f t="shared" si="228"/>
        <v>2672</v>
      </c>
      <c r="AN140" s="269">
        <f t="shared" si="228"/>
        <v>0</v>
      </c>
      <c r="AO140" s="269">
        <f t="shared" si="228"/>
        <v>2672</v>
      </c>
      <c r="AP140" s="269">
        <f t="shared" si="228"/>
        <v>0</v>
      </c>
      <c r="AQ140" s="269">
        <f t="shared" si="228"/>
        <v>1135</v>
      </c>
      <c r="AR140" s="269">
        <f t="shared" si="228"/>
        <v>0</v>
      </c>
      <c r="AS140" s="269">
        <f t="shared" si="228"/>
        <v>775</v>
      </c>
      <c r="AT140" s="269">
        <f t="shared" si="228"/>
        <v>762</v>
      </c>
      <c r="AU140" s="269">
        <f t="shared" si="228"/>
        <v>2362</v>
      </c>
      <c r="AV140" s="269">
        <f t="shared" si="228"/>
        <v>0</v>
      </c>
      <c r="AW140" s="269">
        <f t="shared" si="228"/>
        <v>2362</v>
      </c>
      <c r="AX140" s="269">
        <f t="shared" si="228"/>
        <v>0</v>
      </c>
      <c r="AY140" s="269">
        <f t="shared" si="228"/>
        <v>1020</v>
      </c>
      <c r="AZ140" s="269">
        <f t="shared" si="228"/>
        <v>0</v>
      </c>
      <c r="BA140" s="269">
        <f t="shared" si="228"/>
        <v>0</v>
      </c>
      <c r="BB140" s="269">
        <f t="shared" si="228"/>
        <v>1342</v>
      </c>
      <c r="BC140" s="269">
        <f t="shared" si="228"/>
        <v>6234</v>
      </c>
      <c r="BD140" s="269">
        <f t="shared" si="228"/>
        <v>0</v>
      </c>
      <c r="BE140" s="269">
        <f t="shared" si="228"/>
        <v>6234</v>
      </c>
      <c r="BF140" s="269">
        <f t="shared" si="228"/>
        <v>0</v>
      </c>
      <c r="BG140" s="269">
        <f t="shared" si="228"/>
        <v>2155</v>
      </c>
      <c r="BH140" s="269">
        <f t="shared" si="228"/>
        <v>0</v>
      </c>
      <c r="BI140" s="269">
        <f t="shared" si="228"/>
        <v>775</v>
      </c>
      <c r="BJ140" s="269">
        <f t="shared" si="228"/>
        <v>3304</v>
      </c>
      <c r="BK140" s="269">
        <f>SUM(BL140:BM140)</f>
        <v>8521</v>
      </c>
      <c r="BL140" s="269"/>
      <c r="BM140" s="269">
        <f>14755-BE140</f>
        <v>8521</v>
      </c>
      <c r="BN140" s="256"/>
      <c r="BO140" s="256"/>
      <c r="BP140" s="256"/>
      <c r="BQ140" s="256"/>
      <c r="BR140" s="256"/>
      <c r="BS140" s="255"/>
      <c r="BT140" s="251"/>
      <c r="BU140" s="250"/>
      <c r="BV140" s="250"/>
      <c r="BW140" s="271">
        <f>W140+AE140+AM140+AU140</f>
        <v>6234</v>
      </c>
      <c r="BX140" s="272">
        <f>BX141+BX189+BX204</f>
        <v>99.999999999999986</v>
      </c>
      <c r="BY140" s="273">
        <v>14755</v>
      </c>
      <c r="BZ140" s="274">
        <f>BZ141+BZ189+BZ204</f>
        <v>14755</v>
      </c>
      <c r="CA140" s="275">
        <f>SUM(CA141:CA143)</f>
        <v>14755</v>
      </c>
      <c r="DB140" s="154">
        <f t="shared" si="205"/>
        <v>0</v>
      </c>
      <c r="DC140" s="154">
        <f t="shared" si="206"/>
        <v>0</v>
      </c>
    </row>
    <row r="141" spans="1:109" ht="63.75" hidden="1" outlineLevel="1">
      <c r="A141" s="276" t="s">
        <v>1934</v>
      </c>
      <c r="B141" s="277" t="s">
        <v>2233</v>
      </c>
      <c r="C141" s="278"/>
      <c r="D141" s="279">
        <f>E141+F141</f>
        <v>2655</v>
      </c>
      <c r="E141" s="279">
        <f t="shared" ref="E141:K141" si="229">E142+E144</f>
        <v>0</v>
      </c>
      <c r="F141" s="279">
        <f t="shared" si="229"/>
        <v>2655</v>
      </c>
      <c r="G141" s="279">
        <f t="shared" si="229"/>
        <v>0</v>
      </c>
      <c r="H141" s="279">
        <f t="shared" si="229"/>
        <v>2155</v>
      </c>
      <c r="I141" s="279">
        <f t="shared" si="229"/>
        <v>0</v>
      </c>
      <c r="J141" s="279">
        <f t="shared" si="229"/>
        <v>0</v>
      </c>
      <c r="K141" s="279">
        <f t="shared" si="229"/>
        <v>500</v>
      </c>
      <c r="L141" s="262">
        <f t="shared" ref="L141:L204" si="230">W141+AE141</f>
        <v>500</v>
      </c>
      <c r="M141" s="262">
        <f t="shared" ref="M141:M204" si="231">X141+AF141</f>
        <v>0</v>
      </c>
      <c r="N141" s="262">
        <f t="shared" ref="N141:N204" si="232">Y141+AG141</f>
        <v>500</v>
      </c>
      <c r="O141" s="279">
        <f t="shared" ref="O141:O172" si="233">P141+Q141</f>
        <v>500</v>
      </c>
      <c r="P141" s="280"/>
      <c r="Q141" s="279">
        <f t="shared" ref="Q141:V141" si="234">Q142+Q144</f>
        <v>500</v>
      </c>
      <c r="R141" s="279">
        <f t="shared" si="234"/>
        <v>0</v>
      </c>
      <c r="S141" s="279">
        <f t="shared" si="234"/>
        <v>0</v>
      </c>
      <c r="T141" s="279">
        <f t="shared" si="234"/>
        <v>0</v>
      </c>
      <c r="U141" s="279">
        <f t="shared" si="234"/>
        <v>0</v>
      </c>
      <c r="V141" s="279">
        <f t="shared" si="234"/>
        <v>500</v>
      </c>
      <c r="W141" s="279">
        <f t="shared" ref="W141:W172" si="235">X141+Y141</f>
        <v>500</v>
      </c>
      <c r="X141" s="280"/>
      <c r="Y141" s="279">
        <f t="shared" ref="Y141:AD141" si="236">Y142+Y144</f>
        <v>500</v>
      </c>
      <c r="Z141" s="279">
        <f t="shared" si="236"/>
        <v>0</v>
      </c>
      <c r="AA141" s="279">
        <f t="shared" si="236"/>
        <v>0</v>
      </c>
      <c r="AB141" s="279">
        <f t="shared" si="236"/>
        <v>0</v>
      </c>
      <c r="AC141" s="279">
        <f t="shared" si="236"/>
        <v>0</v>
      </c>
      <c r="AD141" s="279">
        <f t="shared" si="236"/>
        <v>500</v>
      </c>
      <c r="AE141" s="279">
        <f t="shared" ref="AE141:AE183" si="237">AF141+AG141</f>
        <v>0</v>
      </c>
      <c r="AF141" s="280"/>
      <c r="AG141" s="279">
        <f t="shared" ref="AG141:AL141" si="238">AG142+AG144</f>
        <v>0</v>
      </c>
      <c r="AH141" s="279">
        <f t="shared" si="238"/>
        <v>0</v>
      </c>
      <c r="AI141" s="279">
        <f t="shared" si="238"/>
        <v>0</v>
      </c>
      <c r="AJ141" s="279">
        <f t="shared" si="238"/>
        <v>0</v>
      </c>
      <c r="AK141" s="279">
        <f t="shared" si="238"/>
        <v>0</v>
      </c>
      <c r="AL141" s="279">
        <f t="shared" si="238"/>
        <v>0</v>
      </c>
      <c r="AM141" s="279">
        <f t="shared" ref="AM141:AM187" si="239">AN141+AO141</f>
        <v>1135</v>
      </c>
      <c r="AN141" s="280"/>
      <c r="AO141" s="279">
        <f t="shared" ref="AO141:AT141" si="240">AO142+AO144</f>
        <v>1135</v>
      </c>
      <c r="AP141" s="279">
        <f t="shared" si="240"/>
        <v>0</v>
      </c>
      <c r="AQ141" s="279">
        <f t="shared" si="240"/>
        <v>1135</v>
      </c>
      <c r="AR141" s="279">
        <f t="shared" si="240"/>
        <v>0</v>
      </c>
      <c r="AS141" s="279">
        <f t="shared" si="240"/>
        <v>0</v>
      </c>
      <c r="AT141" s="279">
        <f t="shared" si="240"/>
        <v>0</v>
      </c>
      <c r="AU141" s="279">
        <f t="shared" ref="AU141:AU187" si="241">AV141+AW141</f>
        <v>1020</v>
      </c>
      <c r="AV141" s="280"/>
      <c r="AW141" s="279">
        <f t="shared" ref="AW141:BB141" si="242">AW142+AW144</f>
        <v>1020</v>
      </c>
      <c r="AX141" s="279">
        <f t="shared" si="242"/>
        <v>0</v>
      </c>
      <c r="AY141" s="279">
        <f t="shared" si="242"/>
        <v>1020</v>
      </c>
      <c r="AZ141" s="279">
        <f t="shared" si="242"/>
        <v>0</v>
      </c>
      <c r="BA141" s="279">
        <f t="shared" si="242"/>
        <v>0</v>
      </c>
      <c r="BB141" s="279">
        <f t="shared" si="242"/>
        <v>0</v>
      </c>
      <c r="BC141" s="279">
        <f>BD141+BE141</f>
        <v>2655</v>
      </c>
      <c r="BD141" s="280"/>
      <c r="BE141" s="279">
        <f t="shared" ref="BE141:BJ141" si="243">BE142+BE144</f>
        <v>2655</v>
      </c>
      <c r="BF141" s="279">
        <f t="shared" si="243"/>
        <v>0</v>
      </c>
      <c r="BG141" s="279">
        <f t="shared" si="243"/>
        <v>2155</v>
      </c>
      <c r="BH141" s="279">
        <f t="shared" si="243"/>
        <v>0</v>
      </c>
      <c r="BI141" s="279">
        <f t="shared" si="243"/>
        <v>0</v>
      </c>
      <c r="BJ141" s="279">
        <f t="shared" si="243"/>
        <v>500</v>
      </c>
      <c r="BK141" s="279">
        <f t="shared" ref="BK141:BK187" si="244">BL141+BM141</f>
        <v>0</v>
      </c>
      <c r="BL141" s="280"/>
      <c r="BM141" s="279">
        <f t="shared" ref="BM141:BR141" si="245">BM142+BM144</f>
        <v>0</v>
      </c>
      <c r="BN141" s="279">
        <f t="shared" si="245"/>
        <v>0</v>
      </c>
      <c r="BO141" s="279">
        <f t="shared" si="245"/>
        <v>0</v>
      </c>
      <c r="BP141" s="279">
        <f t="shared" si="245"/>
        <v>0</v>
      </c>
      <c r="BQ141" s="279">
        <f t="shared" si="245"/>
        <v>0</v>
      </c>
      <c r="BR141" s="279">
        <f t="shared" si="245"/>
        <v>0</v>
      </c>
      <c r="BS141" s="281"/>
      <c r="BT141" s="282"/>
      <c r="BW141" s="283">
        <v>2655</v>
      </c>
      <c r="BX141" s="284">
        <f>BW141/BW140%</f>
        <v>42.589027911453321</v>
      </c>
      <c r="BY141" s="248"/>
      <c r="BZ141" s="285">
        <f>ROUND(BY140*BX141/100,0)</f>
        <v>6284</v>
      </c>
      <c r="CA141" s="286">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7"/>
      <c r="CA142" s="286">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7"/>
      <c r="CA143" s="286">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7"/>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8"/>
      <c r="BU145" s="289"/>
      <c r="BV145" s="289"/>
      <c r="BW145" s="289"/>
      <c r="BX145" s="289"/>
      <c r="BY145" s="289"/>
      <c r="BZ145" s="289"/>
      <c r="CA145" s="289"/>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7"/>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7"/>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7"/>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7"/>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7"/>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7"/>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7"/>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7"/>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7"/>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7"/>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7"/>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7"/>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7"/>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7"/>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7"/>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7"/>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7"/>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7"/>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7"/>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7"/>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7"/>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7"/>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7"/>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7"/>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7"/>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7"/>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7"/>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7"/>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158"/>
      <c r="BT174" s="290"/>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0"/>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0"/>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0"/>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0"/>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0"/>
    </row>
    <row r="180" spans="1:79" ht="20.100000000000001" hidden="1" customHeight="1" outlineLevel="2">
      <c r="A180" s="205"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7"/>
    </row>
    <row r="181" spans="1:79" ht="20.100000000000001" hidden="1" customHeight="1" outlineLevel="2">
      <c r="A181" s="205"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7"/>
    </row>
    <row r="182" spans="1:79" ht="20.100000000000001" hidden="1" customHeight="1" outlineLevel="2">
      <c r="A182" s="205"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7"/>
    </row>
    <row r="183" spans="1:79" ht="20.100000000000001" hidden="1" customHeight="1" outlineLevel="2">
      <c r="A183" s="205"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7"/>
    </row>
    <row r="184" spans="1:79" ht="20.100000000000001" hidden="1" customHeight="1" outlineLevel="1">
      <c r="A184" s="205"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7"/>
    </row>
    <row r="185" spans="1:79" ht="20.100000000000001" hidden="1" customHeight="1" outlineLevel="2">
      <c r="A185" s="205"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7"/>
    </row>
    <row r="186" spans="1:79" ht="20.100000000000001" hidden="1" customHeight="1" outlineLevel="2">
      <c r="A186" s="205"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7"/>
    </row>
    <row r="187" spans="1:79" ht="20.100000000000001" hidden="1" customHeight="1" outlineLevel="2">
      <c r="A187" s="205"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7"/>
    </row>
    <row r="188" spans="1:79" ht="20.100000000000001" hidden="1" customHeight="1" outlineLevel="1">
      <c r="A188" s="205"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7"/>
    </row>
    <row r="189" spans="1:79" s="177" customFormat="1" ht="25.5" hidden="1" outlineLevel="1">
      <c r="A189" s="206"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1"/>
      <c r="BU189" s="248"/>
      <c r="BV189" s="248"/>
      <c r="BW189" s="286">
        <v>1806</v>
      </c>
      <c r="BX189" s="292">
        <f>BW189/BW140%</f>
        <v>28.970163618864291</v>
      </c>
      <c r="BY189" s="248"/>
      <c r="BZ189" s="286">
        <f>ROUND(BY140*BX189/100,0)</f>
        <v>4275</v>
      </c>
      <c r="CA189" s="248">
        <v>4275</v>
      </c>
    </row>
    <row r="190" spans="1:79" s="207"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1"/>
      <c r="BU190" s="293"/>
      <c r="BV190" s="293"/>
      <c r="BW190" s="293"/>
      <c r="BX190" s="293"/>
      <c r="BY190" s="293"/>
      <c r="BZ190" s="293"/>
      <c r="CA190" s="294">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7"/>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7"/>
    </row>
    <row r="193" spans="1:79" s="207" customFormat="1" ht="20.100000000000001" hidden="1" customHeight="1" outlineLevel="1">
      <c r="A193" s="160">
        <v>2</v>
      </c>
      <c r="B193" s="159" t="s">
        <v>2131</v>
      </c>
      <c r="C193" s="208"/>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1"/>
      <c r="BU193" s="293"/>
      <c r="BV193" s="293"/>
      <c r="BW193" s="293"/>
      <c r="BX193" s="293"/>
      <c r="BY193" s="293"/>
      <c r="BZ193" s="293"/>
      <c r="CA193" s="293"/>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7"/>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7"/>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7"/>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7"/>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7"/>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7"/>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7"/>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7"/>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7"/>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7"/>
    </row>
    <row r="204" spans="1:79" ht="38.25" hidden="1" outlineLevel="1">
      <c r="A204" s="209"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7"/>
      <c r="BW204" s="295">
        <v>1773</v>
      </c>
      <c r="BX204" s="296">
        <f>BW204/BW140%</f>
        <v>28.440808469682384</v>
      </c>
      <c r="BZ204" s="223">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7"/>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7"/>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7"/>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7"/>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7"/>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7"/>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7"/>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7"/>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7"/>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7"/>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7"/>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7"/>
    </row>
    <row r="217" spans="1:72" ht="20.100000000000001" hidden="1" customHeight="1" outlineLevel="1">
      <c r="A217" s="210" t="s">
        <v>2138</v>
      </c>
      <c r="B217" s="297" t="s">
        <v>2267</v>
      </c>
      <c r="C217" s="211"/>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298">
        <f t="shared" si="301"/>
        <v>0</v>
      </c>
      <c r="P217" s="299"/>
      <c r="Q217" s="299">
        <f t="shared" si="269"/>
        <v>0</v>
      </c>
      <c r="R217" s="300"/>
      <c r="S217" s="300"/>
      <c r="T217" s="299"/>
      <c r="U217" s="299"/>
      <c r="V217" s="299"/>
      <c r="W217" s="298">
        <f t="shared" si="302"/>
        <v>0</v>
      </c>
      <c r="X217" s="299"/>
      <c r="Y217" s="299">
        <f t="shared" si="270"/>
        <v>0</v>
      </c>
      <c r="Z217" s="300"/>
      <c r="AA217" s="300"/>
      <c r="AB217" s="299"/>
      <c r="AC217" s="299"/>
      <c r="AD217" s="299"/>
      <c r="AE217" s="298">
        <f t="shared" si="271"/>
        <v>0</v>
      </c>
      <c r="AF217" s="299"/>
      <c r="AG217" s="299">
        <f t="shared" si="272"/>
        <v>0</v>
      </c>
      <c r="AH217" s="300"/>
      <c r="AI217" s="300"/>
      <c r="AJ217" s="299"/>
      <c r="AK217" s="299"/>
      <c r="AL217" s="299"/>
      <c r="AM217" s="298">
        <f t="shared" si="303"/>
        <v>51</v>
      </c>
      <c r="AN217" s="299"/>
      <c r="AO217" s="299">
        <f t="shared" si="304"/>
        <v>51</v>
      </c>
      <c r="AP217" s="300"/>
      <c r="AQ217" s="300"/>
      <c r="AR217" s="299"/>
      <c r="AS217" s="299">
        <v>51</v>
      </c>
      <c r="AT217" s="299"/>
      <c r="AU217" s="298">
        <f t="shared" si="275"/>
        <v>43</v>
      </c>
      <c r="AV217" s="299"/>
      <c r="AW217" s="299">
        <f t="shared" si="276"/>
        <v>43</v>
      </c>
      <c r="AX217" s="300"/>
      <c r="AY217" s="300"/>
      <c r="AZ217" s="299"/>
      <c r="BA217" s="299"/>
      <c r="BB217" s="299">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298">
        <f t="shared" si="277"/>
        <v>0</v>
      </c>
      <c r="BL217" s="299"/>
      <c r="BM217" s="299">
        <f t="shared" si="278"/>
        <v>0</v>
      </c>
      <c r="BN217" s="300"/>
      <c r="BO217" s="300"/>
      <c r="BP217" s="299"/>
      <c r="BQ217" s="299"/>
      <c r="BR217" s="299"/>
      <c r="BS217" s="212"/>
      <c r="BT217" s="287"/>
    </row>
    <row r="218" spans="1:72" ht="15.75" customHeight="1" collapsed="1">
      <c r="A218" s="1147" t="s">
        <v>2274</v>
      </c>
      <c r="B218" s="1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3"/>
      <c r="BT218" s="287"/>
    </row>
    <row r="219" spans="1:72" ht="57.75" hidden="1" customHeight="1" outlineLevel="1">
      <c r="A219" s="1148"/>
      <c r="B219" s="1148"/>
      <c r="C219" s="1148"/>
      <c r="D219" s="1148"/>
      <c r="E219" s="1148"/>
      <c r="F219" s="1148"/>
      <c r="G219" s="1148"/>
      <c r="H219" s="1148"/>
      <c r="I219" s="1148"/>
      <c r="J219" s="1148"/>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301"/>
    </row>
    <row r="220" spans="1:72" ht="21" hidden="1" customHeight="1" outlineLevel="1">
      <c r="A220" s="1132" t="s">
        <v>2289</v>
      </c>
      <c r="B220" s="1132"/>
      <c r="C220" s="1132"/>
      <c r="D220" s="1132"/>
      <c r="E220" s="1132"/>
      <c r="F220" s="1132"/>
      <c r="G220" s="1132"/>
      <c r="H220" s="1132"/>
      <c r="I220" s="1132"/>
      <c r="J220" s="1132"/>
      <c r="K220" s="1132"/>
      <c r="L220" s="1132"/>
      <c r="M220" s="1132"/>
      <c r="N220" s="1132"/>
      <c r="O220" s="1132"/>
      <c r="P220" s="1132"/>
      <c r="Q220" s="1132"/>
      <c r="R220" s="1132"/>
      <c r="S220" s="1132"/>
      <c r="T220" s="1132"/>
      <c r="U220" s="1132"/>
      <c r="V220" s="1132"/>
      <c r="W220" s="1132"/>
      <c r="X220" s="1132"/>
      <c r="Y220" s="1132"/>
      <c r="Z220" s="1132"/>
      <c r="AA220" s="1132"/>
      <c r="AB220" s="1132"/>
      <c r="AC220" s="1132"/>
      <c r="AD220" s="1132"/>
      <c r="AE220" s="1132"/>
      <c r="AF220" s="1132"/>
      <c r="AG220" s="1132"/>
      <c r="AH220" s="1132"/>
      <c r="AI220" s="1132"/>
      <c r="AJ220" s="1132"/>
      <c r="AK220" s="1132"/>
      <c r="AL220" s="1132"/>
      <c r="AM220" s="1132"/>
      <c r="AN220" s="1132"/>
      <c r="AO220" s="1132"/>
      <c r="AP220" s="1132"/>
      <c r="AQ220" s="1132"/>
      <c r="AR220" s="1132"/>
      <c r="AS220" s="1132"/>
      <c r="AT220" s="1132"/>
      <c r="AU220" s="1132"/>
      <c r="AV220" s="1132"/>
      <c r="AW220" s="1132"/>
      <c r="AX220" s="1132"/>
      <c r="AY220" s="1132"/>
      <c r="AZ220" s="1132"/>
      <c r="BA220" s="1132"/>
      <c r="BB220" s="1132"/>
      <c r="BC220" s="1132"/>
      <c r="BD220" s="1132"/>
      <c r="BE220" s="1132"/>
      <c r="BF220" s="1132"/>
      <c r="BG220" s="1132"/>
      <c r="BH220" s="1132"/>
      <c r="BI220" s="1132"/>
      <c r="BJ220" s="1132"/>
      <c r="BK220" s="1132"/>
      <c r="BL220" s="1132"/>
      <c r="BM220" s="1132"/>
      <c r="BN220" s="1132"/>
      <c r="BO220" s="1132"/>
      <c r="BP220" s="1132"/>
      <c r="BQ220" s="1132"/>
      <c r="BR220" s="1132"/>
      <c r="BS220" s="1132"/>
      <c r="BT220" s="302"/>
    </row>
    <row r="221" spans="1:72" ht="70.900000000000006" customHeight="1" collapsed="1">
      <c r="A221" s="1149" t="s">
        <v>2290</v>
      </c>
      <c r="B221" s="1149"/>
      <c r="C221" s="1149"/>
      <c r="D221" s="1149"/>
      <c r="E221" s="1149"/>
      <c r="F221" s="1149"/>
      <c r="G221" s="1149"/>
      <c r="H221" s="1149"/>
      <c r="I221" s="1149"/>
      <c r="J221" s="1149"/>
      <c r="K221" s="1149"/>
      <c r="L221" s="1149"/>
      <c r="M221" s="1149"/>
      <c r="N221" s="1149"/>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302"/>
    </row>
    <row r="222" spans="1:72" ht="20.25" customHeight="1">
      <c r="A222" s="1132"/>
      <c r="B222" s="1132"/>
      <c r="C222" s="1132"/>
      <c r="D222" s="1132"/>
      <c r="E222" s="1132"/>
      <c r="F222" s="1132"/>
      <c r="G222" s="1132"/>
      <c r="H222" s="1132"/>
      <c r="I222" s="1132"/>
      <c r="J222" s="1132"/>
      <c r="K222" s="1132"/>
      <c r="L222" s="1132"/>
      <c r="M222" s="1132"/>
      <c r="N222" s="1132"/>
      <c r="O222" s="1132"/>
      <c r="P222" s="1132"/>
      <c r="Q222" s="1132"/>
      <c r="R222" s="1132"/>
      <c r="S222" s="1132"/>
      <c r="T222" s="1132"/>
      <c r="U222" s="1132"/>
      <c r="V222" s="1132"/>
      <c r="W222" s="1132"/>
      <c r="X222" s="1132"/>
      <c r="Y222" s="1132"/>
      <c r="Z222" s="1132"/>
      <c r="AA222" s="1132"/>
      <c r="AB222" s="1132"/>
      <c r="AC222" s="1132"/>
      <c r="AD222" s="1132"/>
      <c r="AE222" s="1132"/>
      <c r="AF222" s="1132"/>
      <c r="AG222" s="1132"/>
      <c r="AH222" s="1132"/>
      <c r="AI222" s="1132"/>
      <c r="AJ222" s="1132"/>
      <c r="AK222" s="1132"/>
      <c r="AL222" s="1132"/>
      <c r="AM222" s="1132"/>
      <c r="AN222" s="1132"/>
      <c r="AO222" s="1132"/>
      <c r="AP222" s="1132"/>
      <c r="AQ222" s="1132"/>
      <c r="AR222" s="1132"/>
      <c r="AS222" s="1132"/>
      <c r="AT222" s="1132"/>
      <c r="AU222" s="1132"/>
      <c r="AV222" s="1132"/>
      <c r="AW222" s="1132"/>
      <c r="AX222" s="1132"/>
      <c r="AY222" s="1132"/>
      <c r="AZ222" s="1132"/>
      <c r="BA222" s="1132"/>
      <c r="BB222" s="1132"/>
      <c r="BC222" s="1132"/>
      <c r="BD222" s="1132"/>
      <c r="BE222" s="1132"/>
      <c r="BF222" s="1132"/>
      <c r="BG222" s="1132"/>
      <c r="BH222" s="1132"/>
      <c r="BI222" s="1132"/>
      <c r="BJ222" s="1132"/>
      <c r="BK222" s="1132"/>
      <c r="BL222" s="1132"/>
      <c r="BM222" s="1132"/>
      <c r="BN222" s="1132"/>
      <c r="BO222" s="1132"/>
      <c r="BP222" s="1132"/>
      <c r="BQ222" s="1132"/>
      <c r="BR222" s="1132"/>
      <c r="BS222" s="1132"/>
      <c r="BT222" s="302"/>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I8:I9"/>
    <mergeCell ref="K8:K9"/>
    <mergeCell ref="X7:X9"/>
    <mergeCell ref="Y7:Y9"/>
    <mergeCell ref="T8:T9"/>
    <mergeCell ref="P7:P9"/>
    <mergeCell ref="Q7:Q9"/>
    <mergeCell ref="R7:V7"/>
    <mergeCell ref="R8:R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A222:BS222"/>
    <mergeCell ref="BY131:BZ131"/>
    <mergeCell ref="BY139:BZ139"/>
    <mergeCell ref="A218:B218"/>
    <mergeCell ref="A219:BS219"/>
    <mergeCell ref="A220:BS220"/>
    <mergeCell ref="A221:BS221"/>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4" customWidth="1"/>
    <col min="2" max="2" width="25.75" style="148" customWidth="1"/>
    <col min="3" max="3" width="0.875" style="214" hidden="1" customWidth="1" outlineLevel="1"/>
    <col min="4" max="4" width="7.75" style="148" customWidth="1" collapsed="1"/>
    <col min="5" max="5" width="6.25" style="148" customWidth="1"/>
    <col min="6" max="6" width="6.875" style="148" customWidth="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5" hidden="1" customWidth="1" outlineLevel="1"/>
    <col min="19" max="19" width="9.5" style="215"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1"/>
    <col min="35" max="35" width="9.5" style="215"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5.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139" t="s">
        <v>498</v>
      </c>
      <c r="B1" s="1139"/>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158" t="s">
        <v>2086</v>
      </c>
      <c r="B2" s="1158"/>
      <c r="C2" s="1158"/>
      <c r="D2" s="1158"/>
      <c r="E2" s="1158"/>
      <c r="F2" s="1158"/>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1158"/>
      <c r="AZ2" s="1158"/>
      <c r="BA2" s="1158"/>
      <c r="BB2" s="1158"/>
      <c r="BC2" s="1158"/>
      <c r="BD2" s="1158"/>
      <c r="BE2" s="1158"/>
      <c r="BF2" s="1158"/>
      <c r="BG2" s="1158"/>
      <c r="BH2" s="1158"/>
      <c r="BI2" s="1158"/>
      <c r="BJ2" s="1158"/>
      <c r="BK2" s="1158"/>
      <c r="BL2" s="1158"/>
      <c r="BM2" s="1158"/>
      <c r="BN2" s="1158"/>
      <c r="BO2" s="1158"/>
      <c r="BP2" s="1158"/>
      <c r="BQ2" s="1158"/>
      <c r="BR2" s="1158"/>
      <c r="BS2" s="1158"/>
      <c r="BT2" s="563"/>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157" t="s">
        <v>506</v>
      </c>
      <c r="B3" s="1157"/>
      <c r="C3" s="1157"/>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1157"/>
      <c r="AZ3" s="1157"/>
      <c r="BA3" s="1157"/>
      <c r="BB3" s="1157"/>
      <c r="BC3" s="1157"/>
      <c r="BD3" s="1157"/>
      <c r="BE3" s="1157"/>
      <c r="BF3" s="1157"/>
      <c r="BG3" s="1157"/>
      <c r="BH3" s="1157"/>
      <c r="BI3" s="1157"/>
      <c r="BJ3" s="1157"/>
      <c r="BK3" s="1157"/>
      <c r="BL3" s="1157"/>
      <c r="BM3" s="1157"/>
      <c r="BN3" s="1157"/>
      <c r="BO3" s="1157"/>
      <c r="BP3" s="1157"/>
      <c r="BQ3" s="1157"/>
      <c r="BR3" s="1157"/>
      <c r="BS3" s="1157"/>
      <c r="BT3" s="563"/>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4"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137" t="s">
        <v>1883</v>
      </c>
      <c r="B5" s="1137" t="s">
        <v>2281</v>
      </c>
      <c r="C5" s="1137" t="s">
        <v>2088</v>
      </c>
      <c r="D5" s="1141" t="s">
        <v>2089</v>
      </c>
      <c r="E5" s="1142"/>
      <c r="F5" s="1142"/>
      <c r="G5" s="1142"/>
      <c r="H5" s="1142"/>
      <c r="I5" s="1142"/>
      <c r="J5" s="1142"/>
      <c r="K5" s="1143"/>
      <c r="L5" s="565"/>
      <c r="M5" s="565"/>
      <c r="N5" s="565"/>
      <c r="O5" s="1134" t="s">
        <v>1889</v>
      </c>
      <c r="P5" s="1134"/>
      <c r="Q5" s="1134"/>
      <c r="R5" s="1134"/>
      <c r="S5" s="1134"/>
      <c r="T5" s="1134"/>
      <c r="U5" s="1134"/>
      <c r="V5" s="1134"/>
      <c r="W5" s="1134"/>
      <c r="X5" s="1134"/>
      <c r="Y5" s="1134"/>
      <c r="Z5" s="1134"/>
      <c r="AA5" s="1134"/>
      <c r="AB5" s="1134"/>
      <c r="AC5" s="1134"/>
      <c r="AD5" s="1134"/>
      <c r="AE5" s="1134"/>
      <c r="AF5" s="1134"/>
      <c r="AG5" s="1134"/>
      <c r="AH5" s="1134"/>
      <c r="AI5" s="1134"/>
      <c r="AJ5" s="1134"/>
      <c r="AK5" s="1134"/>
      <c r="AL5" s="1134"/>
      <c r="AM5" s="1134"/>
      <c r="AN5" s="1134"/>
      <c r="AO5" s="1134"/>
      <c r="AP5" s="1134"/>
      <c r="AQ5" s="1134"/>
      <c r="AR5" s="1134"/>
      <c r="AS5" s="1134"/>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c r="BP5" s="1134"/>
      <c r="BQ5" s="1134"/>
      <c r="BR5" s="1134"/>
      <c r="BS5" s="1137" t="s">
        <v>1894</v>
      </c>
      <c r="BT5" s="56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137"/>
      <c r="B6" s="1137"/>
      <c r="C6" s="1137"/>
      <c r="D6" s="1144"/>
      <c r="E6" s="1145"/>
      <c r="F6" s="1145"/>
      <c r="G6" s="1145"/>
      <c r="H6" s="1145"/>
      <c r="I6" s="1145"/>
      <c r="J6" s="1145"/>
      <c r="K6" s="1146"/>
      <c r="L6" s="568"/>
      <c r="M6" s="568"/>
      <c r="N6" s="568"/>
      <c r="O6" s="1137" t="s">
        <v>2090</v>
      </c>
      <c r="P6" s="1137"/>
      <c r="Q6" s="1137"/>
      <c r="R6" s="1137"/>
      <c r="S6" s="1137"/>
      <c r="T6" s="1142"/>
      <c r="U6" s="1137"/>
      <c r="V6" s="1137"/>
      <c r="W6" s="1137" t="s">
        <v>2091</v>
      </c>
      <c r="X6" s="1137"/>
      <c r="Y6" s="1137"/>
      <c r="Z6" s="1137"/>
      <c r="AA6" s="1137"/>
      <c r="AB6" s="1142"/>
      <c r="AC6" s="1137"/>
      <c r="AD6" s="1137"/>
      <c r="AE6" s="1137" t="s">
        <v>2092</v>
      </c>
      <c r="AF6" s="1137"/>
      <c r="AG6" s="1137"/>
      <c r="AH6" s="1137"/>
      <c r="AI6" s="1137"/>
      <c r="AJ6" s="1137"/>
      <c r="AK6" s="1137"/>
      <c r="AL6" s="1137"/>
      <c r="AM6" s="1137" t="s">
        <v>2093</v>
      </c>
      <c r="AN6" s="1137"/>
      <c r="AO6" s="1137"/>
      <c r="AP6" s="1137"/>
      <c r="AQ6" s="1137"/>
      <c r="AR6" s="1142"/>
      <c r="AS6" s="1137"/>
      <c r="AT6" s="1137"/>
      <c r="AU6" s="1137" t="s">
        <v>2094</v>
      </c>
      <c r="AV6" s="1137"/>
      <c r="AW6" s="1137"/>
      <c r="AX6" s="1137"/>
      <c r="AY6" s="1137"/>
      <c r="AZ6" s="1142"/>
      <c r="BA6" s="1137"/>
      <c r="BB6" s="1137"/>
      <c r="BC6" s="1137" t="s">
        <v>2095</v>
      </c>
      <c r="BD6" s="1137"/>
      <c r="BE6" s="1137"/>
      <c r="BF6" s="1137"/>
      <c r="BG6" s="1137"/>
      <c r="BH6" s="1137"/>
      <c r="BI6" s="1137"/>
      <c r="BJ6" s="1137"/>
      <c r="BK6" s="1159" t="s">
        <v>2096</v>
      </c>
      <c r="BL6" s="1160"/>
      <c r="BM6" s="1160"/>
      <c r="BN6" s="1160"/>
      <c r="BO6" s="1160"/>
      <c r="BP6" s="1160"/>
      <c r="BQ6" s="1160"/>
      <c r="BR6" s="1161"/>
      <c r="BS6" s="1137"/>
      <c r="BT6" s="56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137"/>
      <c r="B7" s="1137"/>
      <c r="C7" s="1137"/>
      <c r="D7" s="1137" t="s">
        <v>2097</v>
      </c>
      <c r="E7" s="1137" t="s">
        <v>2062</v>
      </c>
      <c r="F7" s="1137" t="s">
        <v>2098</v>
      </c>
      <c r="G7" s="1134" t="s">
        <v>1889</v>
      </c>
      <c r="H7" s="1134"/>
      <c r="I7" s="1134"/>
      <c r="J7" s="1134"/>
      <c r="K7" s="1134"/>
      <c r="L7" s="149"/>
      <c r="M7" s="149"/>
      <c r="N7" s="149"/>
      <c r="O7" s="1137" t="s">
        <v>2097</v>
      </c>
      <c r="P7" s="1137" t="s">
        <v>2062</v>
      </c>
      <c r="Q7" s="1137" t="s">
        <v>2098</v>
      </c>
      <c r="R7" s="1134" t="s">
        <v>1889</v>
      </c>
      <c r="S7" s="1134"/>
      <c r="T7" s="1134"/>
      <c r="U7" s="1134"/>
      <c r="V7" s="1134"/>
      <c r="W7" s="1137" t="s">
        <v>2097</v>
      </c>
      <c r="X7" s="1137" t="s">
        <v>2062</v>
      </c>
      <c r="Y7" s="1137" t="s">
        <v>2098</v>
      </c>
      <c r="Z7" s="1134" t="s">
        <v>1889</v>
      </c>
      <c r="AA7" s="1134"/>
      <c r="AB7" s="1134"/>
      <c r="AC7" s="1134"/>
      <c r="AD7" s="1134"/>
      <c r="AE7" s="1137" t="s">
        <v>2097</v>
      </c>
      <c r="AF7" s="1137" t="s">
        <v>2062</v>
      </c>
      <c r="AG7" s="1137" t="s">
        <v>2098</v>
      </c>
      <c r="AH7" s="1134" t="s">
        <v>1889</v>
      </c>
      <c r="AI7" s="1134"/>
      <c r="AJ7" s="1134"/>
      <c r="AK7" s="1134"/>
      <c r="AL7" s="1134"/>
      <c r="AM7" s="1137" t="s">
        <v>2097</v>
      </c>
      <c r="AN7" s="1137" t="s">
        <v>2062</v>
      </c>
      <c r="AO7" s="1137" t="s">
        <v>2098</v>
      </c>
      <c r="AP7" s="1134" t="s">
        <v>1889</v>
      </c>
      <c r="AQ7" s="1134"/>
      <c r="AR7" s="1134"/>
      <c r="AS7" s="1134"/>
      <c r="AT7" s="1134"/>
      <c r="AU7" s="1137" t="s">
        <v>2097</v>
      </c>
      <c r="AV7" s="1137" t="s">
        <v>2062</v>
      </c>
      <c r="AW7" s="1137" t="s">
        <v>2098</v>
      </c>
      <c r="AX7" s="1134" t="s">
        <v>1889</v>
      </c>
      <c r="AY7" s="1134"/>
      <c r="AZ7" s="1134"/>
      <c r="BA7" s="1134"/>
      <c r="BB7" s="1134"/>
      <c r="BC7" s="1137" t="s">
        <v>2097</v>
      </c>
      <c r="BD7" s="1137" t="s">
        <v>2062</v>
      </c>
      <c r="BE7" s="1137" t="s">
        <v>2098</v>
      </c>
      <c r="BF7" s="1134" t="s">
        <v>1889</v>
      </c>
      <c r="BG7" s="1134"/>
      <c r="BH7" s="1134"/>
      <c r="BI7" s="1134"/>
      <c r="BJ7" s="1134"/>
      <c r="BK7" s="1137" t="s">
        <v>2097</v>
      </c>
      <c r="BL7" s="1137" t="s">
        <v>2062</v>
      </c>
      <c r="BM7" s="1137" t="s">
        <v>2098</v>
      </c>
      <c r="BN7" s="1134" t="s">
        <v>1889</v>
      </c>
      <c r="BO7" s="1134"/>
      <c r="BP7" s="1134"/>
      <c r="BQ7" s="1134"/>
      <c r="BR7" s="1134"/>
      <c r="BS7" s="1137"/>
      <c r="BT7" s="56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137"/>
      <c r="B8" s="1137"/>
      <c r="C8" s="1137"/>
      <c r="D8" s="1137"/>
      <c r="E8" s="1137"/>
      <c r="F8" s="1137"/>
      <c r="G8" s="1136" t="s">
        <v>2099</v>
      </c>
      <c r="H8" s="1136" t="s">
        <v>2100</v>
      </c>
      <c r="I8" s="1135" t="s">
        <v>2101</v>
      </c>
      <c r="J8" s="1135" t="s">
        <v>2102</v>
      </c>
      <c r="K8" s="1135" t="s">
        <v>2103</v>
      </c>
      <c r="L8" s="150"/>
      <c r="M8" s="150"/>
      <c r="N8" s="150"/>
      <c r="O8" s="1137"/>
      <c r="P8" s="1137"/>
      <c r="Q8" s="1137"/>
      <c r="R8" s="1136" t="s">
        <v>2099</v>
      </c>
      <c r="S8" s="1136" t="s">
        <v>2100</v>
      </c>
      <c r="T8" s="1135" t="s">
        <v>2101</v>
      </c>
      <c r="U8" s="1135" t="s">
        <v>2102</v>
      </c>
      <c r="V8" s="1135" t="s">
        <v>2103</v>
      </c>
      <c r="W8" s="1137"/>
      <c r="X8" s="1137"/>
      <c r="Y8" s="1137"/>
      <c r="Z8" s="1136" t="s">
        <v>2099</v>
      </c>
      <c r="AA8" s="1136" t="s">
        <v>2100</v>
      </c>
      <c r="AB8" s="1135" t="s">
        <v>2101</v>
      </c>
      <c r="AC8" s="1135" t="s">
        <v>2102</v>
      </c>
      <c r="AD8" s="1135" t="s">
        <v>2103</v>
      </c>
      <c r="AE8" s="1137"/>
      <c r="AF8" s="1137"/>
      <c r="AG8" s="1137"/>
      <c r="AH8" s="1136" t="s">
        <v>2099</v>
      </c>
      <c r="AI8" s="1136" t="s">
        <v>2100</v>
      </c>
      <c r="AJ8" s="1135" t="s">
        <v>2101</v>
      </c>
      <c r="AK8" s="1135" t="s">
        <v>2102</v>
      </c>
      <c r="AL8" s="1135" t="s">
        <v>2103</v>
      </c>
      <c r="AM8" s="1137"/>
      <c r="AN8" s="1137"/>
      <c r="AO8" s="1137"/>
      <c r="AP8" s="1136" t="s">
        <v>2099</v>
      </c>
      <c r="AQ8" s="1136" t="s">
        <v>2100</v>
      </c>
      <c r="AR8" s="1135" t="s">
        <v>2101</v>
      </c>
      <c r="AS8" s="1135" t="s">
        <v>2102</v>
      </c>
      <c r="AT8" s="1135" t="s">
        <v>2103</v>
      </c>
      <c r="AU8" s="1137"/>
      <c r="AV8" s="1137"/>
      <c r="AW8" s="1137"/>
      <c r="AX8" s="1136" t="s">
        <v>2099</v>
      </c>
      <c r="AY8" s="1136" t="s">
        <v>2100</v>
      </c>
      <c r="AZ8" s="1135" t="s">
        <v>2101</v>
      </c>
      <c r="BA8" s="1135" t="s">
        <v>2102</v>
      </c>
      <c r="BB8" s="1135" t="s">
        <v>2103</v>
      </c>
      <c r="BC8" s="1137"/>
      <c r="BD8" s="1137"/>
      <c r="BE8" s="1137"/>
      <c r="BF8" s="1136" t="s">
        <v>2099</v>
      </c>
      <c r="BG8" s="1136" t="s">
        <v>2100</v>
      </c>
      <c r="BH8" s="1135" t="s">
        <v>2101</v>
      </c>
      <c r="BI8" s="1135" t="s">
        <v>2102</v>
      </c>
      <c r="BJ8" s="1135" t="s">
        <v>2103</v>
      </c>
      <c r="BK8" s="1137"/>
      <c r="BL8" s="1137"/>
      <c r="BM8" s="1137"/>
      <c r="BN8" s="1136" t="s">
        <v>2099</v>
      </c>
      <c r="BO8" s="1136" t="s">
        <v>2100</v>
      </c>
      <c r="BP8" s="1135" t="s">
        <v>2101</v>
      </c>
      <c r="BQ8" s="1135" t="s">
        <v>2102</v>
      </c>
      <c r="BR8" s="1135" t="s">
        <v>2103</v>
      </c>
      <c r="BS8" s="1137"/>
      <c r="BT8" s="567"/>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137"/>
      <c r="B9" s="1137"/>
      <c r="C9" s="1137"/>
      <c r="D9" s="1137"/>
      <c r="E9" s="1137"/>
      <c r="F9" s="1137"/>
      <c r="G9" s="1136"/>
      <c r="H9" s="1136"/>
      <c r="I9" s="1135"/>
      <c r="J9" s="1135"/>
      <c r="K9" s="1135"/>
      <c r="L9" s="150"/>
      <c r="M9" s="150"/>
      <c r="N9" s="150"/>
      <c r="O9" s="1137"/>
      <c r="P9" s="1137"/>
      <c r="Q9" s="1137"/>
      <c r="R9" s="1136"/>
      <c r="S9" s="1136"/>
      <c r="T9" s="1135"/>
      <c r="U9" s="1135"/>
      <c r="V9" s="1135"/>
      <c r="W9" s="1137"/>
      <c r="X9" s="1137"/>
      <c r="Y9" s="1137"/>
      <c r="Z9" s="1136"/>
      <c r="AA9" s="1136"/>
      <c r="AB9" s="1135"/>
      <c r="AC9" s="1135"/>
      <c r="AD9" s="1135"/>
      <c r="AE9" s="1137"/>
      <c r="AF9" s="1137"/>
      <c r="AG9" s="1137"/>
      <c r="AH9" s="1136"/>
      <c r="AI9" s="1136"/>
      <c r="AJ9" s="1135"/>
      <c r="AK9" s="1135"/>
      <c r="AL9" s="1135"/>
      <c r="AM9" s="1137"/>
      <c r="AN9" s="1137"/>
      <c r="AO9" s="1137"/>
      <c r="AP9" s="1136"/>
      <c r="AQ9" s="1136"/>
      <c r="AR9" s="1135"/>
      <c r="AS9" s="1135"/>
      <c r="AT9" s="1135"/>
      <c r="AU9" s="1137"/>
      <c r="AV9" s="1137"/>
      <c r="AW9" s="1137"/>
      <c r="AX9" s="1136"/>
      <c r="AY9" s="1136"/>
      <c r="AZ9" s="1135"/>
      <c r="BA9" s="1135"/>
      <c r="BB9" s="1135"/>
      <c r="BC9" s="1137"/>
      <c r="BD9" s="1137"/>
      <c r="BE9" s="1137"/>
      <c r="BF9" s="1136"/>
      <c r="BG9" s="1136"/>
      <c r="BH9" s="1135"/>
      <c r="BI9" s="1135"/>
      <c r="BJ9" s="1135"/>
      <c r="BK9" s="1137"/>
      <c r="BL9" s="1137"/>
      <c r="BM9" s="1137"/>
      <c r="BN9" s="1136"/>
      <c r="BO9" s="1136"/>
      <c r="BP9" s="1135"/>
      <c r="BQ9" s="1135"/>
      <c r="BR9" s="1135"/>
      <c r="BS9" s="1137"/>
      <c r="BT9" s="567"/>
      <c r="BU9" s="147"/>
      <c r="BV9" s="147"/>
      <c r="BW9" s="569"/>
      <c r="BX9" s="569"/>
      <c r="BY9" s="569"/>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0" t="s">
        <v>2104</v>
      </c>
      <c r="E10" s="570" t="s">
        <v>2105</v>
      </c>
      <c r="F10" s="570" t="s">
        <v>2106</v>
      </c>
      <c r="G10" s="562"/>
      <c r="H10" s="562"/>
      <c r="I10" s="150"/>
      <c r="J10" s="150"/>
      <c r="K10" s="150"/>
      <c r="L10" s="150"/>
      <c r="M10" s="150"/>
      <c r="N10" s="150"/>
      <c r="O10" s="571" t="s">
        <v>2107</v>
      </c>
      <c r="P10" s="571" t="s">
        <v>2108</v>
      </c>
      <c r="Q10" s="571" t="s">
        <v>2109</v>
      </c>
      <c r="R10" s="562"/>
      <c r="S10" s="562"/>
      <c r="T10" s="150"/>
      <c r="U10" s="150"/>
      <c r="V10" s="150"/>
      <c r="W10" s="153"/>
      <c r="X10" s="153"/>
      <c r="Y10" s="153"/>
      <c r="Z10" s="562"/>
      <c r="AA10" s="562"/>
      <c r="AB10" s="150"/>
      <c r="AC10" s="150"/>
      <c r="AD10" s="150"/>
      <c r="AE10" s="153"/>
      <c r="AF10" s="153"/>
      <c r="AG10" s="153"/>
      <c r="AH10" s="562"/>
      <c r="AI10" s="562"/>
      <c r="AJ10" s="150"/>
      <c r="AK10" s="150"/>
      <c r="AL10" s="150"/>
      <c r="AM10" s="571" t="s">
        <v>2110</v>
      </c>
      <c r="AN10" s="571" t="s">
        <v>2111</v>
      </c>
      <c r="AO10" s="571" t="s">
        <v>2112</v>
      </c>
      <c r="AP10" s="562"/>
      <c r="AQ10" s="562"/>
      <c r="AR10" s="150"/>
      <c r="AS10" s="150"/>
      <c r="AT10" s="150"/>
      <c r="AU10" s="571" t="s">
        <v>2113</v>
      </c>
      <c r="AV10" s="571" t="s">
        <v>2114</v>
      </c>
      <c r="AW10" s="571" t="s">
        <v>2115</v>
      </c>
      <c r="AX10" s="562"/>
      <c r="AY10" s="562"/>
      <c r="AZ10" s="150"/>
      <c r="BA10" s="150"/>
      <c r="BB10" s="150"/>
      <c r="BC10" s="571" t="s">
        <v>2116</v>
      </c>
      <c r="BD10" s="571" t="s">
        <v>2117</v>
      </c>
      <c r="BE10" s="571" t="s">
        <v>2118</v>
      </c>
      <c r="BF10" s="562"/>
      <c r="BG10" s="562"/>
      <c r="BH10" s="150"/>
      <c r="BI10" s="150"/>
      <c r="BJ10" s="150"/>
      <c r="BK10" s="571" t="s">
        <v>2119</v>
      </c>
      <c r="BL10" s="571" t="s">
        <v>2120</v>
      </c>
      <c r="BM10" s="571" t="s">
        <v>2121</v>
      </c>
      <c r="BN10" s="562"/>
      <c r="BO10" s="562"/>
      <c r="BP10" s="150"/>
      <c r="BQ10" s="150"/>
      <c r="BR10" s="150"/>
      <c r="BS10" s="153"/>
      <c r="BT10" s="567"/>
      <c r="BU10" s="147"/>
      <c r="BV10" s="147"/>
      <c r="BW10" s="569"/>
      <c r="BX10" s="569"/>
      <c r="BY10" s="569"/>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2">
        <f t="shared" ref="D11:K11" si="0">D14+D13</f>
        <v>1138275.1126999999</v>
      </c>
      <c r="E11" s="572">
        <f t="shared" si="0"/>
        <v>848595.11269999994</v>
      </c>
      <c r="F11" s="572">
        <f t="shared" si="0"/>
        <v>289680</v>
      </c>
      <c r="G11" s="572">
        <f t="shared" si="0"/>
        <v>46854</v>
      </c>
      <c r="H11" s="572">
        <f t="shared" si="0"/>
        <v>217843</v>
      </c>
      <c r="I11" s="572">
        <f t="shared" si="0"/>
        <v>2612</v>
      </c>
      <c r="J11" s="572">
        <f t="shared" si="0"/>
        <v>14226</v>
      </c>
      <c r="K11" s="572">
        <f t="shared" si="0"/>
        <v>8145</v>
      </c>
      <c r="L11" s="573">
        <f>W11+AE11</f>
        <v>213520</v>
      </c>
      <c r="M11" s="573">
        <f>X11+AF11</f>
        <v>163090</v>
      </c>
      <c r="N11" s="573">
        <f>Y11+AG11</f>
        <v>50430</v>
      </c>
      <c r="O11" s="572">
        <f t="shared" ref="O11:AT11" si="1">O14+O13</f>
        <v>213520</v>
      </c>
      <c r="P11" s="572">
        <f t="shared" si="1"/>
        <v>163090</v>
      </c>
      <c r="Q11" s="572">
        <f t="shared" si="1"/>
        <v>50430</v>
      </c>
      <c r="R11" s="572">
        <f t="shared" si="1"/>
        <v>9232</v>
      </c>
      <c r="S11" s="572">
        <f t="shared" si="1"/>
        <v>37958</v>
      </c>
      <c r="T11" s="572">
        <f t="shared" si="1"/>
        <v>0</v>
      </c>
      <c r="U11" s="572">
        <f t="shared" si="1"/>
        <v>2040</v>
      </c>
      <c r="V11" s="572">
        <f t="shared" si="1"/>
        <v>1200</v>
      </c>
      <c r="W11" s="572">
        <f t="shared" si="1"/>
        <v>192430</v>
      </c>
      <c r="X11" s="572">
        <f t="shared" si="1"/>
        <v>144600</v>
      </c>
      <c r="Y11" s="572">
        <f t="shared" si="1"/>
        <v>47830</v>
      </c>
      <c r="Z11" s="572">
        <f t="shared" si="1"/>
        <v>8659</v>
      </c>
      <c r="AA11" s="572">
        <f t="shared" si="1"/>
        <v>35981</v>
      </c>
      <c r="AB11" s="572">
        <f t="shared" si="1"/>
        <v>0</v>
      </c>
      <c r="AC11" s="572">
        <f t="shared" si="1"/>
        <v>2040</v>
      </c>
      <c r="AD11" s="572">
        <f t="shared" si="1"/>
        <v>1150</v>
      </c>
      <c r="AE11" s="572">
        <f t="shared" si="1"/>
        <v>21090</v>
      </c>
      <c r="AF11" s="572">
        <f t="shared" si="1"/>
        <v>18490</v>
      </c>
      <c r="AG11" s="572">
        <f t="shared" si="1"/>
        <v>2600</v>
      </c>
      <c r="AH11" s="572">
        <f t="shared" si="1"/>
        <v>573</v>
      </c>
      <c r="AI11" s="572">
        <f t="shared" si="1"/>
        <v>1977</v>
      </c>
      <c r="AJ11" s="572">
        <f t="shared" si="1"/>
        <v>0</v>
      </c>
      <c r="AK11" s="572">
        <f t="shared" si="1"/>
        <v>0</v>
      </c>
      <c r="AL11" s="572">
        <f t="shared" si="1"/>
        <v>50</v>
      </c>
      <c r="AM11" s="572">
        <f t="shared" si="1"/>
        <v>225256</v>
      </c>
      <c r="AN11" s="572">
        <f t="shared" si="1"/>
        <v>159993</v>
      </c>
      <c r="AO11" s="572">
        <f t="shared" si="1"/>
        <v>65263</v>
      </c>
      <c r="AP11" s="572">
        <f t="shared" si="1"/>
        <v>9914</v>
      </c>
      <c r="AQ11" s="572">
        <f t="shared" si="1"/>
        <v>51460</v>
      </c>
      <c r="AR11" s="572">
        <f t="shared" si="1"/>
        <v>653</v>
      </c>
      <c r="AS11" s="572">
        <f t="shared" si="1"/>
        <v>2474</v>
      </c>
      <c r="AT11" s="572">
        <f t="shared" si="1"/>
        <v>762</v>
      </c>
      <c r="AU11" s="572">
        <f t="shared" ref="AU11:BS11" si="2">AU14+AU13</f>
        <v>258607</v>
      </c>
      <c r="AV11" s="572">
        <f t="shared" si="2"/>
        <v>191196</v>
      </c>
      <c r="AW11" s="572">
        <f t="shared" si="2"/>
        <v>67411</v>
      </c>
      <c r="AX11" s="572">
        <f t="shared" si="2"/>
        <v>11326</v>
      </c>
      <c r="AY11" s="572">
        <f t="shared" si="2"/>
        <v>50494</v>
      </c>
      <c r="AZ11" s="572">
        <f t="shared" si="2"/>
        <v>653</v>
      </c>
      <c r="BA11" s="572">
        <f t="shared" si="2"/>
        <v>3596</v>
      </c>
      <c r="BB11" s="572">
        <f t="shared" si="2"/>
        <v>1342</v>
      </c>
      <c r="BC11" s="572">
        <f t="shared" si="2"/>
        <v>697383</v>
      </c>
      <c r="BD11" s="572">
        <f t="shared" si="2"/>
        <v>514279</v>
      </c>
      <c r="BE11" s="572">
        <f t="shared" si="2"/>
        <v>183104</v>
      </c>
      <c r="BF11" s="572">
        <f t="shared" si="2"/>
        <v>30472</v>
      </c>
      <c r="BG11" s="572">
        <f t="shared" si="2"/>
        <v>139912</v>
      </c>
      <c r="BH11" s="572">
        <f t="shared" si="2"/>
        <v>1306</v>
      </c>
      <c r="BI11" s="572">
        <f t="shared" si="2"/>
        <v>8110</v>
      </c>
      <c r="BJ11" s="572">
        <f t="shared" si="2"/>
        <v>3304</v>
      </c>
      <c r="BK11" s="572">
        <f t="shared" si="2"/>
        <v>440892.1127</v>
      </c>
      <c r="BL11" s="572">
        <f t="shared" si="2"/>
        <v>334316.1127</v>
      </c>
      <c r="BM11" s="572">
        <f t="shared" si="2"/>
        <v>106576</v>
      </c>
      <c r="BN11" s="572">
        <f t="shared" si="2"/>
        <v>16382</v>
      </c>
      <c r="BO11" s="572">
        <f t="shared" si="2"/>
        <v>77931</v>
      </c>
      <c r="BP11" s="572">
        <f t="shared" si="2"/>
        <v>1306</v>
      </c>
      <c r="BQ11" s="572">
        <f t="shared" si="2"/>
        <v>6116</v>
      </c>
      <c r="BR11" s="572">
        <f t="shared" si="2"/>
        <v>4841</v>
      </c>
      <c r="BS11" s="572">
        <f t="shared" si="2"/>
        <v>0</v>
      </c>
      <c r="BT11" s="574"/>
      <c r="BU11" s="147"/>
      <c r="BV11" s="147"/>
      <c r="BW11" s="569"/>
      <c r="BX11" s="569"/>
      <c r="BY11" s="569"/>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4"/>
      <c r="BU12" s="147"/>
      <c r="BV12" s="147"/>
      <c r="BW12" s="569"/>
      <c r="BX12" s="569"/>
      <c r="BY12" s="569"/>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67"/>
      <c r="BU13" s="147"/>
      <c r="BV13" s="147"/>
      <c r="BW13" s="575"/>
      <c r="BX13" s="576"/>
      <c r="BY13" s="575"/>
      <c r="BZ13" s="577">
        <v>77.141000000000005</v>
      </c>
      <c r="CA13" s="578">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67"/>
      <c r="BU14" s="147"/>
      <c r="BV14" s="147"/>
      <c r="BW14" s="575"/>
      <c r="BX14" s="576"/>
      <c r="BY14" s="575"/>
      <c r="BZ14" s="579">
        <v>2019</v>
      </c>
      <c r="CA14" s="580">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1">
        <f t="shared" si="24"/>
        <v>213520</v>
      </c>
      <c r="DS14" s="581">
        <f t="shared" si="24"/>
        <v>163090</v>
      </c>
      <c r="DT14" s="581">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1">
        <f t="shared" si="25"/>
        <v>225256</v>
      </c>
      <c r="ET14" s="581">
        <f t="shared" si="25"/>
        <v>159993</v>
      </c>
      <c r="EU14" s="581">
        <f t="shared" si="25"/>
        <v>65263</v>
      </c>
      <c r="EV14" s="152">
        <f t="shared" si="25"/>
        <v>9914</v>
      </c>
      <c r="EW14" s="152">
        <f t="shared" si="25"/>
        <v>51460</v>
      </c>
      <c r="EX14" s="152">
        <f t="shared" si="25"/>
        <v>653</v>
      </c>
      <c r="EY14" s="152">
        <f t="shared" si="25"/>
        <v>2474</v>
      </c>
      <c r="EZ14" s="152">
        <f t="shared" si="25"/>
        <v>762</v>
      </c>
      <c r="FA14" s="581">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1">
        <f t="shared" si="25"/>
        <v>697383</v>
      </c>
      <c r="FJ14" s="581">
        <f t="shared" si="25"/>
        <v>514279</v>
      </c>
      <c r="FK14" s="581">
        <f t="shared" si="25"/>
        <v>183104</v>
      </c>
      <c r="FL14" s="152">
        <f t="shared" si="25"/>
        <v>30472</v>
      </c>
      <c r="FM14" s="152">
        <f t="shared" si="25"/>
        <v>139912</v>
      </c>
      <c r="FN14" s="152">
        <f t="shared" si="25"/>
        <v>1306</v>
      </c>
      <c r="FO14" s="152">
        <f t="shared" si="25"/>
        <v>8110</v>
      </c>
      <c r="FP14" s="152">
        <f t="shared" si="25"/>
        <v>3304</v>
      </c>
      <c r="FQ14" s="581">
        <f t="shared" si="25"/>
        <v>356033.1127</v>
      </c>
      <c r="FR14" s="581">
        <f t="shared" si="25"/>
        <v>249457.1127</v>
      </c>
      <c r="FS14" s="581">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67"/>
      <c r="BU15" s="147"/>
      <c r="BV15" s="147"/>
      <c r="BW15" s="569"/>
      <c r="BX15" s="147"/>
      <c r="BY15" s="147"/>
      <c r="BZ15" s="577">
        <v>51.82</v>
      </c>
      <c r="CA15" s="578">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67"/>
      <c r="BU16" s="147"/>
      <c r="BV16" s="147"/>
      <c r="BW16" s="569"/>
      <c r="BX16" s="147"/>
      <c r="BY16" s="147"/>
      <c r="BZ16" s="582">
        <v>51.82</v>
      </c>
      <c r="CA16" s="583">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4"/>
      <c r="BU17" s="147"/>
      <c r="BV17" s="147"/>
      <c r="BW17" s="147"/>
      <c r="BX17" s="147"/>
      <c r="BY17" s="147"/>
      <c r="BZ17" s="582"/>
      <c r="CA17" s="583"/>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4"/>
      <c r="BU18" s="576">
        <f>H18+H28</f>
        <v>29455</v>
      </c>
      <c r="BV18" s="576"/>
      <c r="BW18" s="147"/>
      <c r="BX18" s="147"/>
      <c r="BY18" s="147"/>
      <c r="BZ18" s="577">
        <v>25.321000000000002</v>
      </c>
      <c r="CA18" s="578">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67"/>
      <c r="BU19" s="576">
        <f>F19+F29+F144+F193+F207</f>
        <v>241147</v>
      </c>
      <c r="BV19" s="576">
        <f>W19+AE19+AM19+AU19</f>
        <v>405130</v>
      </c>
      <c r="BW19" s="147"/>
      <c r="BX19" s="147"/>
      <c r="BY19" s="147"/>
      <c r="BZ19" s="582">
        <v>4.8810000000000002</v>
      </c>
      <c r="CA19" s="583">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67"/>
      <c r="BU20" s="147"/>
      <c r="BV20" s="147"/>
      <c r="BW20" s="147">
        <v>7525</v>
      </c>
      <c r="BX20" s="147"/>
      <c r="BY20" s="147"/>
      <c r="BZ20" s="582">
        <v>17.382000000000001</v>
      </c>
      <c r="CA20" s="583">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67"/>
      <c r="BU21" s="147"/>
      <c r="BV21" s="147"/>
      <c r="BW21" s="147">
        <v>7254</v>
      </c>
      <c r="BX21" s="147"/>
      <c r="BY21" s="147"/>
      <c r="BZ21" s="585">
        <v>13.906000000000001</v>
      </c>
      <c r="CA21" s="586">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67"/>
      <c r="BU22" s="147">
        <v>13840.663999999999</v>
      </c>
      <c r="BV22" s="147"/>
      <c r="BW22" s="147">
        <v>7569</v>
      </c>
      <c r="BX22" s="147"/>
      <c r="BY22" s="147"/>
      <c r="BZ22" s="585">
        <v>3.476</v>
      </c>
      <c r="CA22" s="586">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67"/>
      <c r="BU23" s="147">
        <v>14400</v>
      </c>
      <c r="BV23" s="147"/>
      <c r="BW23" s="147">
        <v>7185</v>
      </c>
      <c r="BX23" s="147"/>
      <c r="BY23" s="147"/>
      <c r="BZ23" s="582">
        <v>3.0579999999999998</v>
      </c>
      <c r="CA23" s="583">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4"/>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87"/>
      <c r="BU25" s="588"/>
      <c r="BV25" s="588"/>
      <c r="BW25" s="588"/>
      <c r="BX25" s="588"/>
      <c r="BY25" s="588"/>
      <c r="BZ25" s="588"/>
      <c r="CA25" s="588"/>
      <c r="CB25" s="588"/>
      <c r="CC25" s="588"/>
      <c r="CD25" s="588"/>
      <c r="CE25" s="588"/>
      <c r="CF25" s="588"/>
      <c r="CG25" s="588"/>
      <c r="CH25" s="588"/>
      <c r="CI25" s="588"/>
      <c r="CJ25" s="588"/>
      <c r="CK25" s="588"/>
      <c r="CL25" s="588"/>
      <c r="CM25" s="588"/>
      <c r="CN25" s="588"/>
      <c r="CO25" s="588"/>
      <c r="CP25" s="588"/>
      <c r="CQ25" s="588"/>
      <c r="CR25" s="588"/>
      <c r="CS25" s="588"/>
      <c r="CT25" s="588"/>
      <c r="CU25" s="588"/>
      <c r="CV25" s="588"/>
      <c r="CW25" s="588"/>
      <c r="CX25" s="588"/>
      <c r="CY25" s="588"/>
      <c r="CZ25" s="588"/>
      <c r="DA25" s="588"/>
      <c r="DB25" s="588"/>
      <c r="DC25" s="588"/>
      <c r="DD25" s="588"/>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87"/>
      <c r="BU26" s="588"/>
      <c r="BV26" s="588"/>
      <c r="BW26" s="588"/>
      <c r="BX26" s="588"/>
      <c r="BY26" s="588"/>
      <c r="BZ26" s="588"/>
      <c r="CA26" s="588"/>
      <c r="CB26" s="588"/>
      <c r="CC26" s="588"/>
      <c r="CD26" s="588"/>
      <c r="CE26" s="588"/>
      <c r="CF26" s="588"/>
      <c r="CG26" s="588"/>
      <c r="CH26" s="588"/>
      <c r="CI26" s="588"/>
      <c r="CJ26" s="588"/>
      <c r="CK26" s="588"/>
      <c r="CL26" s="588"/>
      <c r="CM26" s="588"/>
      <c r="CN26" s="588"/>
      <c r="CO26" s="588"/>
      <c r="CP26" s="588"/>
      <c r="CQ26" s="588"/>
      <c r="CR26" s="588"/>
      <c r="CS26" s="588"/>
      <c r="CT26" s="588"/>
      <c r="CU26" s="588"/>
      <c r="CV26" s="588"/>
      <c r="CW26" s="588"/>
      <c r="CX26" s="588"/>
      <c r="CY26" s="588"/>
      <c r="CZ26" s="588"/>
      <c r="DA26" s="588"/>
      <c r="DB26" s="588"/>
      <c r="DC26" s="588"/>
      <c r="DD26" s="588"/>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89">
        <v>6116</v>
      </c>
      <c r="BR27" s="166"/>
      <c r="BS27" s="169" t="s">
        <v>2135</v>
      </c>
      <c r="BT27" s="584"/>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4"/>
      <c r="BU28" s="576"/>
      <c r="BV28" s="576"/>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87"/>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4"/>
      <c r="BU30" s="590"/>
      <c r="BV30" s="590"/>
      <c r="BW30" s="590"/>
      <c r="BX30" s="590"/>
      <c r="BY30" s="590"/>
      <c r="BZ30" s="590"/>
      <c r="CA30" s="590"/>
      <c r="CB30" s="590"/>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J30" s="591">
        <f t="shared" ref="DJ30:EO30" si="68">D31+D43+D53+D65+D73+D79+D83+D89+D94+D101</f>
        <v>339131</v>
      </c>
      <c r="DK30" s="592">
        <f t="shared" si="68"/>
        <v>257739</v>
      </c>
      <c r="DL30" s="592">
        <f t="shared" si="68"/>
        <v>81392</v>
      </c>
      <c r="DM30" s="592">
        <f t="shared" si="68"/>
        <v>18056</v>
      </c>
      <c r="DN30" s="592">
        <f t="shared" si="68"/>
        <v>63336</v>
      </c>
      <c r="DO30" s="592">
        <f t="shared" si="68"/>
        <v>0</v>
      </c>
      <c r="DP30" s="592">
        <f t="shared" si="68"/>
        <v>0</v>
      </c>
      <c r="DQ30" s="592">
        <f t="shared" si="68"/>
        <v>0</v>
      </c>
      <c r="DR30" s="592">
        <f t="shared" si="68"/>
        <v>80275</v>
      </c>
      <c r="DS30" s="592">
        <f t="shared" si="68"/>
        <v>61000</v>
      </c>
      <c r="DT30" s="592">
        <f t="shared" si="68"/>
        <v>19275</v>
      </c>
      <c r="DU30" s="592">
        <f t="shared" si="68"/>
        <v>80275</v>
      </c>
      <c r="DV30" s="592">
        <f t="shared" si="68"/>
        <v>61000</v>
      </c>
      <c r="DW30" s="592">
        <f t="shared" si="68"/>
        <v>19275</v>
      </c>
      <c r="DX30" s="592">
        <f t="shared" si="68"/>
        <v>3843</v>
      </c>
      <c r="DY30" s="592">
        <f t="shared" si="68"/>
        <v>15432</v>
      </c>
      <c r="DZ30" s="592">
        <f t="shared" si="68"/>
        <v>0</v>
      </c>
      <c r="EA30" s="592">
        <f t="shared" si="68"/>
        <v>0</v>
      </c>
      <c r="EB30" s="592">
        <f t="shared" si="68"/>
        <v>0</v>
      </c>
      <c r="EC30" s="592">
        <f t="shared" si="68"/>
        <v>68625</v>
      </c>
      <c r="ED30" s="592">
        <f t="shared" si="68"/>
        <v>51900</v>
      </c>
      <c r="EE30" s="592">
        <f t="shared" si="68"/>
        <v>16725</v>
      </c>
      <c r="EF30" s="592">
        <f t="shared" si="68"/>
        <v>3270</v>
      </c>
      <c r="EG30" s="592">
        <f t="shared" si="68"/>
        <v>13455</v>
      </c>
      <c r="EH30" s="592">
        <f t="shared" si="68"/>
        <v>0</v>
      </c>
      <c r="EI30" s="592">
        <f t="shared" si="68"/>
        <v>0</v>
      </c>
      <c r="EJ30" s="592">
        <f t="shared" si="68"/>
        <v>0</v>
      </c>
      <c r="EK30" s="592">
        <f t="shared" si="68"/>
        <v>11650</v>
      </c>
      <c r="EL30" s="592">
        <f t="shared" si="68"/>
        <v>9100</v>
      </c>
      <c r="EM30" s="592">
        <f t="shared" si="68"/>
        <v>2550</v>
      </c>
      <c r="EN30" s="592">
        <f t="shared" si="68"/>
        <v>573</v>
      </c>
      <c r="EO30" s="592">
        <f t="shared" si="68"/>
        <v>1977</v>
      </c>
      <c r="EP30" s="592">
        <f t="shared" ref="EP30:FU30" si="69">AJ31+AJ43+AJ53+AJ65+AJ73+AJ79+AJ83+AJ89+AJ94+AJ101</f>
        <v>0</v>
      </c>
      <c r="EQ30" s="592">
        <f t="shared" si="69"/>
        <v>0</v>
      </c>
      <c r="ER30" s="592">
        <f t="shared" si="69"/>
        <v>0</v>
      </c>
      <c r="ES30" s="592">
        <f t="shared" si="69"/>
        <v>74684</v>
      </c>
      <c r="ET30" s="592">
        <f t="shared" si="69"/>
        <v>56973</v>
      </c>
      <c r="EU30" s="592">
        <f t="shared" si="69"/>
        <v>17711</v>
      </c>
      <c r="EV30" s="592">
        <f t="shared" si="69"/>
        <v>3450</v>
      </c>
      <c r="EW30" s="592">
        <f t="shared" si="69"/>
        <v>14261</v>
      </c>
      <c r="EX30" s="592">
        <f t="shared" si="69"/>
        <v>0</v>
      </c>
      <c r="EY30" s="592">
        <f t="shared" si="69"/>
        <v>0</v>
      </c>
      <c r="EZ30" s="592">
        <f t="shared" si="69"/>
        <v>0</v>
      </c>
      <c r="FA30" s="592">
        <f t="shared" si="69"/>
        <v>67470</v>
      </c>
      <c r="FB30" s="592">
        <f t="shared" si="69"/>
        <v>54693</v>
      </c>
      <c r="FC30" s="592">
        <f t="shared" si="69"/>
        <v>12777</v>
      </c>
      <c r="FD30" s="592">
        <f t="shared" si="69"/>
        <v>2761</v>
      </c>
      <c r="FE30" s="592">
        <f t="shared" si="69"/>
        <v>10016</v>
      </c>
      <c r="FF30" s="592">
        <f t="shared" si="69"/>
        <v>0</v>
      </c>
      <c r="FG30" s="592">
        <f t="shared" si="69"/>
        <v>0</v>
      </c>
      <c r="FH30" s="592">
        <f t="shared" si="69"/>
        <v>0</v>
      </c>
      <c r="FI30" s="592">
        <f t="shared" si="69"/>
        <v>222429</v>
      </c>
      <c r="FJ30" s="592">
        <f t="shared" si="69"/>
        <v>172666</v>
      </c>
      <c r="FK30" s="592">
        <f t="shared" si="69"/>
        <v>49763</v>
      </c>
      <c r="FL30" s="592">
        <f t="shared" si="69"/>
        <v>10054</v>
      </c>
      <c r="FM30" s="592">
        <f t="shared" si="69"/>
        <v>39709</v>
      </c>
      <c r="FN30" s="592">
        <f t="shared" si="69"/>
        <v>0</v>
      </c>
      <c r="FO30" s="592">
        <f t="shared" si="69"/>
        <v>0</v>
      </c>
      <c r="FP30" s="592">
        <f t="shared" si="69"/>
        <v>0</v>
      </c>
      <c r="FQ30" s="592">
        <f t="shared" si="69"/>
        <v>116702</v>
      </c>
      <c r="FR30" s="592">
        <f t="shared" si="69"/>
        <v>85073</v>
      </c>
      <c r="FS30" s="592">
        <f t="shared" si="69"/>
        <v>31629</v>
      </c>
      <c r="FT30" s="592">
        <f t="shared" si="69"/>
        <v>8002</v>
      </c>
      <c r="FU30" s="592">
        <f t="shared" si="69"/>
        <v>23627</v>
      </c>
      <c r="FV30" s="592">
        <f>BP31+BP43+BP53+BP65+BP73+BP79+BP83+BP89+BP94+BP101</f>
        <v>0</v>
      </c>
      <c r="FW30" s="592">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3">
        <f>X31+AF31</f>
        <v>9974</v>
      </c>
      <c r="BV31" s="593">
        <f>Y31+AG31</f>
        <v>3157</v>
      </c>
      <c r="BW31" s="590"/>
      <c r="BX31" s="593">
        <f t="shared" ref="BX31:DD31" si="90">AN31</f>
        <v>12075</v>
      </c>
      <c r="BY31" s="593">
        <f t="shared" si="90"/>
        <v>3756</v>
      </c>
      <c r="BZ31" s="593">
        <f t="shared" si="90"/>
        <v>732</v>
      </c>
      <c r="CA31" s="593">
        <f t="shared" si="90"/>
        <v>3024</v>
      </c>
      <c r="CB31" s="593">
        <f t="shared" si="90"/>
        <v>0</v>
      </c>
      <c r="CC31" s="593">
        <f t="shared" si="90"/>
        <v>0</v>
      </c>
      <c r="CD31" s="593">
        <f t="shared" si="90"/>
        <v>0</v>
      </c>
      <c r="CE31" s="593">
        <f t="shared" si="90"/>
        <v>14301</v>
      </c>
      <c r="CF31" s="593">
        <f t="shared" si="90"/>
        <v>11593</v>
      </c>
      <c r="CG31" s="593">
        <f t="shared" si="90"/>
        <v>2708</v>
      </c>
      <c r="CH31" s="593">
        <f t="shared" si="90"/>
        <v>586</v>
      </c>
      <c r="CI31" s="593">
        <f t="shared" si="90"/>
        <v>2122</v>
      </c>
      <c r="CJ31" s="593">
        <f t="shared" si="90"/>
        <v>0</v>
      </c>
      <c r="CK31" s="593">
        <f t="shared" si="90"/>
        <v>0</v>
      </c>
      <c r="CL31" s="593">
        <f t="shared" si="90"/>
        <v>0</v>
      </c>
      <c r="CM31" s="593">
        <f t="shared" si="90"/>
        <v>43263</v>
      </c>
      <c r="CN31" s="593">
        <f t="shared" si="90"/>
        <v>33642</v>
      </c>
      <c r="CO31" s="593">
        <f t="shared" si="90"/>
        <v>9621</v>
      </c>
      <c r="CP31" s="593">
        <f t="shared" si="90"/>
        <v>1949</v>
      </c>
      <c r="CQ31" s="593">
        <f t="shared" si="90"/>
        <v>7672</v>
      </c>
      <c r="CR31" s="593">
        <f t="shared" si="90"/>
        <v>0</v>
      </c>
      <c r="CS31" s="593">
        <f t="shared" si="90"/>
        <v>0</v>
      </c>
      <c r="CT31" s="593">
        <f t="shared" si="90"/>
        <v>0</v>
      </c>
      <c r="CU31" s="593">
        <f t="shared" si="90"/>
        <v>24738</v>
      </c>
      <c r="CV31" s="593">
        <f t="shared" si="90"/>
        <v>18033</v>
      </c>
      <c r="CW31" s="593">
        <f t="shared" si="90"/>
        <v>6705</v>
      </c>
      <c r="CX31" s="593">
        <f t="shared" si="90"/>
        <v>1698</v>
      </c>
      <c r="CY31" s="593">
        <f t="shared" si="90"/>
        <v>5007</v>
      </c>
      <c r="CZ31" s="593">
        <f t="shared" si="90"/>
        <v>0</v>
      </c>
      <c r="DA31" s="593">
        <f t="shared" si="90"/>
        <v>0</v>
      </c>
      <c r="DB31" s="593">
        <f t="shared" si="90"/>
        <v>0</v>
      </c>
      <c r="DC31" s="593">
        <f t="shared" si="90"/>
        <v>0</v>
      </c>
      <c r="DD31" s="593">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0"/>
      <c r="BV32" s="593">
        <f t="shared" ref="BV32:BV42" si="98">Y32+AG32</f>
        <v>260</v>
      </c>
      <c r="BW32" s="590"/>
      <c r="BX32" s="590"/>
      <c r="BY32" s="590"/>
      <c r="BZ32" s="590"/>
      <c r="CA32" s="590"/>
      <c r="CB32" s="590"/>
      <c r="CC32" s="590"/>
      <c r="CD32" s="590"/>
      <c r="CE32" s="590"/>
      <c r="CF32" s="590"/>
      <c r="CG32" s="590"/>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0"/>
      <c r="BV33" s="593">
        <f t="shared" si="98"/>
        <v>260</v>
      </c>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0"/>
      <c r="BV34" s="593">
        <f t="shared" si="98"/>
        <v>200</v>
      </c>
      <c r="BW34" s="590"/>
      <c r="BX34" s="590"/>
      <c r="BY34" s="590"/>
      <c r="BZ34" s="590"/>
      <c r="CA34" s="590"/>
      <c r="CB34" s="590"/>
      <c r="CC34" s="590"/>
      <c r="CD34" s="590"/>
      <c r="CE34" s="590"/>
      <c r="CF34" s="590"/>
      <c r="CG34" s="590"/>
      <c r="CH34" s="590"/>
      <c r="CI34" s="590"/>
      <c r="CJ34" s="590"/>
      <c r="CK34" s="590"/>
      <c r="CL34" s="590"/>
      <c r="CM34" s="590"/>
      <c r="CN34" s="590"/>
      <c r="CO34" s="590"/>
      <c r="CP34" s="590"/>
      <c r="CQ34" s="590"/>
      <c r="CR34" s="590"/>
      <c r="CS34" s="590"/>
      <c r="CT34" s="590"/>
      <c r="CU34" s="590"/>
      <c r="CV34" s="590"/>
      <c r="CW34" s="590"/>
      <c r="CX34" s="590"/>
      <c r="CY34" s="590"/>
      <c r="CZ34" s="590"/>
      <c r="DA34" s="590"/>
      <c r="DB34" s="590"/>
      <c r="DC34" s="590"/>
      <c r="DD34" s="590"/>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0"/>
      <c r="BV35" s="593">
        <f t="shared" si="98"/>
        <v>240</v>
      </c>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0"/>
      <c r="BV36" s="593">
        <f t="shared" si="98"/>
        <v>240</v>
      </c>
      <c r="BW36" s="590"/>
      <c r="BX36" s="590"/>
      <c r="BY36" s="590"/>
      <c r="BZ36" s="590"/>
      <c r="CA36" s="590"/>
      <c r="CB36" s="590"/>
      <c r="CC36" s="590"/>
      <c r="CD36" s="590"/>
      <c r="CE36" s="590"/>
      <c r="CF36" s="590"/>
      <c r="CG36" s="590"/>
      <c r="CH36" s="590"/>
      <c r="CI36" s="590"/>
      <c r="CJ36" s="590"/>
      <c r="CK36" s="590"/>
      <c r="CL36" s="590"/>
      <c r="CM36" s="590"/>
      <c r="CN36" s="590"/>
      <c r="CO36" s="590"/>
      <c r="CP36" s="590"/>
      <c r="CQ36" s="590"/>
      <c r="CR36" s="590"/>
      <c r="CS36" s="590"/>
      <c r="CT36" s="590"/>
      <c r="CU36" s="590"/>
      <c r="CV36" s="590"/>
      <c r="CW36" s="590"/>
      <c r="CX36" s="590"/>
      <c r="CY36" s="590"/>
      <c r="CZ36" s="590"/>
      <c r="DA36" s="590"/>
      <c r="DB36" s="590"/>
      <c r="DC36" s="590"/>
      <c r="DD36" s="590"/>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0"/>
      <c r="BV37" s="593">
        <f t="shared" si="98"/>
        <v>300</v>
      </c>
      <c r="BW37" s="590"/>
      <c r="BX37" s="590"/>
      <c r="BY37" s="590"/>
      <c r="BZ37" s="590"/>
      <c r="CA37" s="590"/>
      <c r="CB37" s="590"/>
      <c r="CC37" s="590"/>
      <c r="CD37" s="590"/>
      <c r="CE37" s="590"/>
      <c r="CF37" s="590"/>
      <c r="CG37" s="590"/>
      <c r="CH37" s="590"/>
      <c r="CI37" s="590"/>
      <c r="CJ37" s="590"/>
      <c r="CK37" s="590"/>
      <c r="CL37" s="590"/>
      <c r="CM37" s="590"/>
      <c r="CN37" s="590"/>
      <c r="CO37" s="590"/>
      <c r="CP37" s="590"/>
      <c r="CQ37" s="590"/>
      <c r="CR37" s="590"/>
      <c r="CS37" s="590"/>
      <c r="CT37" s="590"/>
      <c r="CU37" s="590"/>
      <c r="CV37" s="590"/>
      <c r="CW37" s="590"/>
      <c r="CX37" s="590"/>
      <c r="CY37" s="590"/>
      <c r="CZ37" s="590"/>
      <c r="DA37" s="590"/>
      <c r="DB37" s="590"/>
      <c r="DC37" s="590"/>
      <c r="DD37" s="590"/>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0"/>
      <c r="BV38" s="593">
        <f t="shared" si="98"/>
        <v>200</v>
      </c>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0"/>
      <c r="BV39" s="593">
        <f t="shared" si="98"/>
        <v>300</v>
      </c>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0"/>
      <c r="BV40" s="593">
        <f t="shared" si="98"/>
        <v>240</v>
      </c>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0"/>
      <c r="BV41" s="593">
        <f t="shared" si="98"/>
        <v>220</v>
      </c>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0"/>
      <c r="BV42" s="593">
        <f t="shared" si="98"/>
        <v>280</v>
      </c>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3">
        <f>X43+AF43+X104</f>
        <v>9098</v>
      </c>
      <c r="BV43" s="593">
        <f>Y43+AG43+Y104</f>
        <v>2873</v>
      </c>
      <c r="BW43" s="593">
        <f>E43+E104</f>
        <v>42523</v>
      </c>
      <c r="BX43" s="593">
        <f t="shared" ref="BX43:DD43" si="100">AN43+AN104</f>
        <v>9679</v>
      </c>
      <c r="BY43" s="593">
        <f t="shared" si="100"/>
        <v>3011</v>
      </c>
      <c r="BZ43" s="593">
        <f t="shared" si="100"/>
        <v>587</v>
      </c>
      <c r="CA43" s="593">
        <f t="shared" si="100"/>
        <v>2424</v>
      </c>
      <c r="CB43" s="593">
        <f t="shared" si="100"/>
        <v>0</v>
      </c>
      <c r="CC43" s="593">
        <f t="shared" si="100"/>
        <v>0</v>
      </c>
      <c r="CD43" s="593">
        <f t="shared" si="100"/>
        <v>0</v>
      </c>
      <c r="CE43" s="593">
        <f t="shared" si="100"/>
        <v>11463</v>
      </c>
      <c r="CF43" s="593">
        <f t="shared" si="100"/>
        <v>9292</v>
      </c>
      <c r="CG43" s="593">
        <f t="shared" si="100"/>
        <v>2171</v>
      </c>
      <c r="CH43" s="593">
        <f t="shared" si="100"/>
        <v>470</v>
      </c>
      <c r="CI43" s="593">
        <f t="shared" si="100"/>
        <v>1701</v>
      </c>
      <c r="CJ43" s="593">
        <f t="shared" si="100"/>
        <v>0</v>
      </c>
      <c r="CK43" s="593">
        <f t="shared" si="100"/>
        <v>0</v>
      </c>
      <c r="CL43" s="593">
        <f t="shared" si="100"/>
        <v>0</v>
      </c>
      <c r="CM43" s="593">
        <f t="shared" si="100"/>
        <v>36124</v>
      </c>
      <c r="CN43" s="593">
        <f t="shared" si="100"/>
        <v>28069</v>
      </c>
      <c r="CO43" s="593">
        <f t="shared" si="100"/>
        <v>8055</v>
      </c>
      <c r="CP43" s="593">
        <f t="shared" si="100"/>
        <v>1629</v>
      </c>
      <c r="CQ43" s="593">
        <f t="shared" si="100"/>
        <v>6426</v>
      </c>
      <c r="CR43" s="593">
        <f t="shared" si="100"/>
        <v>0</v>
      </c>
      <c r="CS43" s="593">
        <f t="shared" si="100"/>
        <v>0</v>
      </c>
      <c r="CT43" s="593">
        <f t="shared" si="100"/>
        <v>0</v>
      </c>
      <c r="CU43" s="593">
        <f t="shared" si="100"/>
        <v>19830</v>
      </c>
      <c r="CV43" s="593">
        <f t="shared" si="100"/>
        <v>14454</v>
      </c>
      <c r="CW43" s="593">
        <f t="shared" si="100"/>
        <v>5376</v>
      </c>
      <c r="CX43" s="593">
        <f t="shared" si="100"/>
        <v>1362</v>
      </c>
      <c r="CY43" s="593">
        <f t="shared" si="100"/>
        <v>4014</v>
      </c>
      <c r="CZ43" s="593">
        <f t="shared" si="100"/>
        <v>0</v>
      </c>
      <c r="DA43" s="593">
        <f t="shared" si="100"/>
        <v>0</v>
      </c>
      <c r="DB43" s="593">
        <f t="shared" si="100"/>
        <v>0</v>
      </c>
      <c r="DC43" s="593">
        <f t="shared" si="100"/>
        <v>0</v>
      </c>
      <c r="DD43" s="593">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0"/>
      <c r="BV44" s="593">
        <f t="shared" ref="BV44:BV52" si="108">Y44+AG44</f>
        <v>260</v>
      </c>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0"/>
      <c r="BV45" s="593">
        <f t="shared" si="108"/>
        <v>337</v>
      </c>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590"/>
      <c r="CT45" s="590"/>
      <c r="CU45" s="590"/>
      <c r="CV45" s="590"/>
      <c r="CW45" s="590"/>
      <c r="CX45" s="590"/>
      <c r="CY45" s="590"/>
      <c r="CZ45" s="590"/>
      <c r="DA45" s="590"/>
      <c r="DB45" s="590"/>
      <c r="DC45" s="590"/>
      <c r="DD45" s="590"/>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0"/>
      <c r="BV46" s="593">
        <f t="shared" si="108"/>
        <v>220</v>
      </c>
      <c r="BW46" s="590"/>
      <c r="BX46" s="590"/>
      <c r="BY46" s="590"/>
      <c r="BZ46" s="590"/>
      <c r="CA46" s="590"/>
      <c r="CB46" s="590"/>
      <c r="CC46" s="590"/>
      <c r="CD46" s="590"/>
      <c r="CE46" s="590"/>
      <c r="CF46" s="590"/>
      <c r="CG46" s="590"/>
      <c r="CH46" s="590"/>
      <c r="CI46" s="590"/>
      <c r="CJ46" s="590"/>
      <c r="CK46" s="590"/>
      <c r="CL46" s="590"/>
      <c r="CM46" s="590"/>
      <c r="CN46" s="590"/>
      <c r="CO46" s="590"/>
      <c r="CP46" s="590"/>
      <c r="CQ46" s="590"/>
      <c r="CR46" s="590"/>
      <c r="CS46" s="590"/>
      <c r="CT46" s="590"/>
      <c r="CU46" s="590"/>
      <c r="CV46" s="590"/>
      <c r="CW46" s="590"/>
      <c r="CX46" s="590"/>
      <c r="CY46" s="590"/>
      <c r="CZ46" s="590"/>
      <c r="DA46" s="590"/>
      <c r="DB46" s="590"/>
      <c r="DC46" s="590"/>
      <c r="DD46" s="590"/>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0"/>
      <c r="BV47" s="593">
        <f t="shared" si="108"/>
        <v>240</v>
      </c>
      <c r="BW47" s="590"/>
      <c r="BX47" s="590"/>
      <c r="BY47" s="590"/>
      <c r="BZ47" s="590"/>
      <c r="CA47" s="590"/>
      <c r="CB47" s="590"/>
      <c r="CC47" s="590"/>
      <c r="CD47" s="590"/>
      <c r="CE47" s="590"/>
      <c r="CF47" s="590"/>
      <c r="CG47" s="590"/>
      <c r="CH47" s="590"/>
      <c r="CI47" s="590"/>
      <c r="CJ47" s="590"/>
      <c r="CK47" s="590"/>
      <c r="CL47" s="590"/>
      <c r="CM47" s="590"/>
      <c r="CN47" s="590"/>
      <c r="CO47" s="590"/>
      <c r="CP47" s="590"/>
      <c r="CQ47" s="590"/>
      <c r="CR47" s="590"/>
      <c r="CS47" s="590"/>
      <c r="CT47" s="590"/>
      <c r="CU47" s="590"/>
      <c r="CV47" s="590"/>
      <c r="CW47" s="590"/>
      <c r="CX47" s="590"/>
      <c r="CY47" s="590"/>
      <c r="CZ47" s="590"/>
      <c r="DA47" s="590"/>
      <c r="DB47" s="590"/>
      <c r="DC47" s="590"/>
      <c r="DD47" s="590"/>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0"/>
      <c r="BV48" s="593">
        <f t="shared" si="108"/>
        <v>318</v>
      </c>
      <c r="BW48" s="590"/>
      <c r="BX48" s="590"/>
      <c r="BY48" s="590"/>
      <c r="BZ48" s="590"/>
      <c r="CA48" s="590"/>
      <c r="CB48" s="590"/>
      <c r="CC48" s="590"/>
      <c r="CD48" s="590"/>
      <c r="CE48" s="590"/>
      <c r="CF48" s="590"/>
      <c r="CG48" s="590"/>
      <c r="CH48" s="590"/>
      <c r="CI48" s="590"/>
      <c r="CJ48" s="590"/>
      <c r="CK48" s="590"/>
      <c r="CL48" s="590"/>
      <c r="CM48" s="590"/>
      <c r="CN48" s="590"/>
      <c r="CO48" s="590"/>
      <c r="CP48" s="590"/>
      <c r="CQ48" s="590"/>
      <c r="CR48" s="590"/>
      <c r="CS48" s="590"/>
      <c r="CT48" s="590"/>
      <c r="CU48" s="590"/>
      <c r="CV48" s="590"/>
      <c r="CW48" s="590"/>
      <c r="CX48" s="590"/>
      <c r="CY48" s="590"/>
      <c r="CZ48" s="590"/>
      <c r="DA48" s="590"/>
      <c r="DB48" s="590"/>
      <c r="DC48" s="590"/>
      <c r="DD48" s="590"/>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0"/>
      <c r="BV49" s="593">
        <f t="shared" si="108"/>
        <v>280</v>
      </c>
      <c r="BW49" s="590"/>
      <c r="BX49" s="590"/>
      <c r="BY49" s="590"/>
      <c r="BZ49" s="590"/>
      <c r="CA49" s="590"/>
      <c r="CB49" s="590"/>
      <c r="CC49" s="590"/>
      <c r="CD49" s="590"/>
      <c r="CE49" s="590"/>
      <c r="CF49" s="590"/>
      <c r="CG49" s="590"/>
      <c r="CH49" s="590"/>
      <c r="CI49" s="590"/>
      <c r="CJ49" s="590"/>
      <c r="CK49" s="590"/>
      <c r="CL49" s="590"/>
      <c r="CM49" s="590"/>
      <c r="CN49" s="590"/>
      <c r="CO49" s="590"/>
      <c r="CP49" s="590"/>
      <c r="CQ49" s="590"/>
      <c r="CR49" s="590"/>
      <c r="CS49" s="590"/>
      <c r="CT49" s="590"/>
      <c r="CU49" s="590"/>
      <c r="CV49" s="590"/>
      <c r="CW49" s="590"/>
      <c r="CX49" s="590"/>
      <c r="CY49" s="590"/>
      <c r="CZ49" s="590"/>
      <c r="DA49" s="590"/>
      <c r="DB49" s="590"/>
      <c r="DC49" s="590"/>
      <c r="DD49" s="590"/>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0"/>
      <c r="BV50" s="593">
        <f t="shared" si="108"/>
        <v>280</v>
      </c>
      <c r="BW50" s="590"/>
      <c r="BX50" s="590"/>
      <c r="BY50" s="590"/>
      <c r="BZ50" s="590"/>
      <c r="CA50" s="590"/>
      <c r="CB50" s="590"/>
      <c r="CC50" s="590"/>
      <c r="CD50" s="590"/>
      <c r="CE50" s="590"/>
      <c r="CF50" s="590"/>
      <c r="CG50" s="590"/>
      <c r="CH50" s="590"/>
      <c r="CI50" s="590"/>
      <c r="CJ50" s="590"/>
      <c r="CK50" s="590"/>
      <c r="CL50" s="590"/>
      <c r="CM50" s="590"/>
      <c r="CN50" s="590"/>
      <c r="CO50" s="590"/>
      <c r="CP50" s="590"/>
      <c r="CQ50" s="590"/>
      <c r="CR50" s="590"/>
      <c r="CS50" s="590"/>
      <c r="CT50" s="590"/>
      <c r="CU50" s="590"/>
      <c r="CV50" s="590"/>
      <c r="CW50" s="590"/>
      <c r="CX50" s="590"/>
      <c r="CY50" s="590"/>
      <c r="CZ50" s="590"/>
      <c r="DA50" s="590"/>
      <c r="DB50" s="590"/>
      <c r="DC50" s="590"/>
      <c r="DD50" s="590"/>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0"/>
      <c r="BV51" s="593">
        <f t="shared" si="108"/>
        <v>220</v>
      </c>
      <c r="BW51" s="590"/>
      <c r="BX51" s="590"/>
      <c r="BY51" s="590"/>
      <c r="BZ51" s="590"/>
      <c r="CA51" s="590"/>
      <c r="CB51" s="590"/>
      <c r="CC51" s="590"/>
      <c r="CD51" s="590"/>
      <c r="CE51" s="590"/>
      <c r="CF51" s="590"/>
      <c r="CG51" s="590"/>
      <c r="CH51" s="590"/>
      <c r="CI51" s="590"/>
      <c r="CJ51" s="590"/>
      <c r="CK51" s="590"/>
      <c r="CL51" s="590"/>
      <c r="CM51" s="590"/>
      <c r="CN51" s="590"/>
      <c r="CO51" s="590"/>
      <c r="CP51" s="590"/>
      <c r="CQ51" s="590"/>
      <c r="CR51" s="590"/>
      <c r="CS51" s="590"/>
      <c r="CT51" s="590"/>
      <c r="CU51" s="590"/>
      <c r="CV51" s="590"/>
      <c r="CW51" s="590"/>
      <c r="CX51" s="590"/>
      <c r="CY51" s="590"/>
      <c r="CZ51" s="590"/>
      <c r="DA51" s="590"/>
      <c r="DB51" s="590"/>
      <c r="DC51" s="590"/>
      <c r="DD51" s="590"/>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0"/>
      <c r="BV52" s="593">
        <f t="shared" si="108"/>
        <v>337</v>
      </c>
      <c r="BW52" s="590"/>
      <c r="BX52" s="590"/>
      <c r="BY52" s="590"/>
      <c r="BZ52" s="590"/>
      <c r="CA52" s="590"/>
      <c r="CB52" s="590"/>
      <c r="CC52" s="590"/>
      <c r="CD52" s="590"/>
      <c r="CE52" s="590"/>
      <c r="CF52" s="590"/>
      <c r="CG52" s="590"/>
      <c r="CH52" s="590"/>
      <c r="CI52" s="590"/>
      <c r="CJ52" s="590"/>
      <c r="CK52" s="590"/>
      <c r="CL52" s="590"/>
      <c r="CM52" s="590"/>
      <c r="CN52" s="590"/>
      <c r="CO52" s="590"/>
      <c r="CP52" s="590"/>
      <c r="CQ52" s="590"/>
      <c r="CR52" s="590"/>
      <c r="CS52" s="590"/>
      <c r="CT52" s="590"/>
      <c r="CU52" s="590"/>
      <c r="CV52" s="590"/>
      <c r="CW52" s="590"/>
      <c r="CX52" s="590"/>
      <c r="CY52" s="590"/>
      <c r="CZ52" s="590"/>
      <c r="DA52" s="590"/>
      <c r="DB52" s="590"/>
      <c r="DC52" s="590"/>
      <c r="DD52" s="590"/>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3">
        <f>X53+AF53++X107</f>
        <v>12185</v>
      </c>
      <c r="BV53" s="593">
        <f>Y53+AG53++Y107</f>
        <v>3846</v>
      </c>
      <c r="BW53" s="590"/>
      <c r="BX53" s="593">
        <f t="shared" ref="BX53:DD53" si="121">AN53+AN107</f>
        <v>11148</v>
      </c>
      <c r="BY53" s="593">
        <f t="shared" si="121"/>
        <v>3468</v>
      </c>
      <c r="BZ53" s="593">
        <f t="shared" si="121"/>
        <v>676</v>
      </c>
      <c r="CA53" s="593">
        <f t="shared" si="121"/>
        <v>2792</v>
      </c>
      <c r="CB53" s="593">
        <f t="shared" si="121"/>
        <v>0</v>
      </c>
      <c r="CC53" s="593">
        <f t="shared" si="121"/>
        <v>0</v>
      </c>
      <c r="CD53" s="593">
        <f t="shared" si="121"/>
        <v>0</v>
      </c>
      <c r="CE53" s="593">
        <f t="shared" si="121"/>
        <v>13203</v>
      </c>
      <c r="CF53" s="593">
        <f t="shared" si="121"/>
        <v>10703</v>
      </c>
      <c r="CG53" s="593">
        <f t="shared" si="121"/>
        <v>2500</v>
      </c>
      <c r="CH53" s="593">
        <f t="shared" si="121"/>
        <v>541</v>
      </c>
      <c r="CI53" s="593">
        <f t="shared" si="121"/>
        <v>1959</v>
      </c>
      <c r="CJ53" s="593">
        <f t="shared" si="121"/>
        <v>0</v>
      </c>
      <c r="CK53" s="593">
        <f t="shared" si="121"/>
        <v>0</v>
      </c>
      <c r="CL53" s="593">
        <f t="shared" si="121"/>
        <v>0</v>
      </c>
      <c r="CM53" s="593">
        <f t="shared" si="121"/>
        <v>43850</v>
      </c>
      <c r="CN53" s="593">
        <f t="shared" si="121"/>
        <v>34036</v>
      </c>
      <c r="CO53" s="593">
        <f t="shared" si="121"/>
        <v>9814</v>
      </c>
      <c r="CP53" s="593">
        <f t="shared" si="121"/>
        <v>1983</v>
      </c>
      <c r="CQ53" s="593">
        <f t="shared" si="121"/>
        <v>7831</v>
      </c>
      <c r="CR53" s="593">
        <f t="shared" si="121"/>
        <v>0</v>
      </c>
      <c r="CS53" s="593">
        <f t="shared" si="121"/>
        <v>0</v>
      </c>
      <c r="CT53" s="593">
        <f t="shared" si="121"/>
        <v>0</v>
      </c>
      <c r="CU53" s="593">
        <f t="shared" si="121"/>
        <v>22840</v>
      </c>
      <c r="CV53" s="593">
        <f t="shared" si="121"/>
        <v>16648</v>
      </c>
      <c r="CW53" s="593">
        <f t="shared" si="121"/>
        <v>6192</v>
      </c>
      <c r="CX53" s="593">
        <f t="shared" si="121"/>
        <v>1568</v>
      </c>
      <c r="CY53" s="593">
        <f t="shared" si="121"/>
        <v>4624</v>
      </c>
      <c r="CZ53" s="593">
        <f t="shared" si="121"/>
        <v>0</v>
      </c>
      <c r="DA53" s="593">
        <f t="shared" si="121"/>
        <v>0</v>
      </c>
      <c r="DB53" s="593">
        <f t="shared" si="121"/>
        <v>0</v>
      </c>
      <c r="DC53" s="593">
        <f t="shared" si="121"/>
        <v>0</v>
      </c>
      <c r="DD53" s="593">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0"/>
      <c r="BV54" s="593">
        <f t="shared" ref="BV54:BV64" si="126">Y54+AG54</f>
        <v>319</v>
      </c>
      <c r="BW54" s="590"/>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590"/>
      <c r="CT54" s="590"/>
      <c r="CU54" s="590"/>
      <c r="CV54" s="590"/>
      <c r="CW54" s="590"/>
      <c r="CX54" s="590"/>
      <c r="CY54" s="590"/>
      <c r="CZ54" s="590"/>
      <c r="DA54" s="590"/>
      <c r="DB54" s="590"/>
      <c r="DC54" s="590"/>
      <c r="DD54" s="590"/>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0"/>
      <c r="BV55" s="593">
        <f t="shared" si="126"/>
        <v>338</v>
      </c>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c r="CS55" s="590"/>
      <c r="CT55" s="590"/>
      <c r="CU55" s="590"/>
      <c r="CV55" s="590"/>
      <c r="CW55" s="590"/>
      <c r="CX55" s="590"/>
      <c r="CY55" s="590"/>
      <c r="CZ55" s="590"/>
      <c r="DA55" s="590"/>
      <c r="DB55" s="590"/>
      <c r="DC55" s="590"/>
      <c r="DD55" s="590"/>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0"/>
      <c r="BV56" s="593">
        <f t="shared" si="126"/>
        <v>260</v>
      </c>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c r="CS56" s="590"/>
      <c r="CT56" s="590"/>
      <c r="CU56" s="590"/>
      <c r="CV56" s="590"/>
      <c r="CW56" s="590"/>
      <c r="CX56" s="590"/>
      <c r="CY56" s="590"/>
      <c r="CZ56" s="590"/>
      <c r="DA56" s="590"/>
      <c r="DB56" s="590"/>
      <c r="DC56" s="590"/>
      <c r="DD56" s="590"/>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0"/>
      <c r="BV57" s="593">
        <f t="shared" si="126"/>
        <v>240</v>
      </c>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0"/>
      <c r="BV58" s="593">
        <f t="shared" si="126"/>
        <v>220</v>
      </c>
      <c r="BW58" s="590"/>
      <c r="BX58" s="590"/>
      <c r="BY58" s="590"/>
      <c r="BZ58" s="590"/>
      <c r="CA58" s="590"/>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0"/>
      <c r="BV59" s="593">
        <f t="shared" si="126"/>
        <v>200</v>
      </c>
      <c r="BW59" s="590"/>
      <c r="BX59" s="590"/>
      <c r="BY59" s="590"/>
      <c r="BZ59" s="590"/>
      <c r="CA59" s="590"/>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0"/>
      <c r="BV60" s="593">
        <f t="shared" si="126"/>
        <v>260</v>
      </c>
      <c r="BW60" s="590"/>
      <c r="BX60" s="590"/>
      <c r="BY60" s="590"/>
      <c r="BZ60" s="590"/>
      <c r="CA60" s="590"/>
      <c r="CB60" s="590"/>
      <c r="CC60" s="590"/>
      <c r="CD60" s="590"/>
      <c r="CE60" s="590"/>
      <c r="CF60" s="590"/>
      <c r="CG60" s="590"/>
      <c r="CH60" s="590"/>
      <c r="CI60" s="590"/>
      <c r="CJ60" s="590"/>
      <c r="CK60" s="590"/>
      <c r="CL60" s="590"/>
      <c r="CM60" s="590"/>
      <c r="CN60" s="590"/>
      <c r="CO60" s="590"/>
      <c r="CP60" s="590"/>
      <c r="CQ60" s="590"/>
      <c r="CR60" s="590"/>
      <c r="CS60" s="590"/>
      <c r="CT60" s="590"/>
      <c r="CU60" s="590"/>
      <c r="CV60" s="590"/>
      <c r="CW60" s="590"/>
      <c r="CX60" s="590"/>
      <c r="CY60" s="590"/>
      <c r="CZ60" s="590"/>
      <c r="DA60" s="590"/>
      <c r="DB60" s="590"/>
      <c r="DC60" s="590"/>
      <c r="DD60" s="590"/>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0"/>
      <c r="BV61" s="593">
        <f t="shared" si="126"/>
        <v>280</v>
      </c>
      <c r="BW61" s="590"/>
      <c r="BX61" s="590"/>
      <c r="BY61" s="590"/>
      <c r="BZ61" s="590"/>
      <c r="CA61" s="590"/>
      <c r="CB61" s="590"/>
      <c r="CC61" s="590"/>
      <c r="CD61" s="590"/>
      <c r="CE61" s="590"/>
      <c r="CF61" s="590"/>
      <c r="CG61" s="590"/>
      <c r="CH61" s="590"/>
      <c r="CI61" s="590"/>
      <c r="CJ61" s="590"/>
      <c r="CK61" s="590"/>
      <c r="CL61" s="590"/>
      <c r="CM61" s="590"/>
      <c r="CN61" s="590"/>
      <c r="CO61" s="590"/>
      <c r="CP61" s="590"/>
      <c r="CQ61" s="590"/>
      <c r="CR61" s="590"/>
      <c r="CS61" s="590"/>
      <c r="CT61" s="590"/>
      <c r="CU61" s="590"/>
      <c r="CV61" s="590"/>
      <c r="CW61" s="590"/>
      <c r="CX61" s="590"/>
      <c r="CY61" s="590"/>
      <c r="CZ61" s="590"/>
      <c r="DA61" s="590"/>
      <c r="DB61" s="590"/>
      <c r="DC61" s="590"/>
      <c r="DD61" s="590"/>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0"/>
      <c r="BV62" s="593">
        <f t="shared" si="126"/>
        <v>338</v>
      </c>
      <c r="BW62" s="590"/>
      <c r="BX62" s="590"/>
      <c r="BY62" s="590"/>
      <c r="BZ62" s="590"/>
      <c r="CA62" s="590"/>
      <c r="CB62" s="590"/>
      <c r="CC62" s="590"/>
      <c r="CD62" s="590"/>
      <c r="CE62" s="590"/>
      <c r="CF62" s="590"/>
      <c r="CG62" s="590"/>
      <c r="CH62" s="590"/>
      <c r="CI62" s="590"/>
      <c r="CJ62" s="590"/>
      <c r="CK62" s="590"/>
      <c r="CL62" s="590"/>
      <c r="CM62" s="590"/>
      <c r="CN62" s="590"/>
      <c r="CO62" s="590"/>
      <c r="CP62" s="590"/>
      <c r="CQ62" s="590"/>
      <c r="CR62" s="590"/>
      <c r="CS62" s="590"/>
      <c r="CT62" s="590"/>
      <c r="CU62" s="590"/>
      <c r="CV62" s="590"/>
      <c r="CW62" s="590"/>
      <c r="CX62" s="590"/>
      <c r="CY62" s="590"/>
      <c r="CZ62" s="590"/>
      <c r="DA62" s="590"/>
      <c r="DB62" s="590"/>
      <c r="DC62" s="590"/>
      <c r="DD62" s="590"/>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0"/>
      <c r="BV63" s="593">
        <f t="shared" si="126"/>
        <v>319</v>
      </c>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0"/>
      <c r="BV64" s="593">
        <f t="shared" si="126"/>
        <v>357</v>
      </c>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3">
        <f>X65+AF65+X111</f>
        <v>8298</v>
      </c>
      <c r="BV65" s="593">
        <f>Y65+AG65+Y111</f>
        <v>2609</v>
      </c>
      <c r="BW65" s="590"/>
      <c r="BX65" s="593">
        <f t="shared" ref="BX65:DD65" si="149">AN65+AN111</f>
        <v>8166</v>
      </c>
      <c r="BY65" s="593">
        <f t="shared" si="149"/>
        <v>2540</v>
      </c>
      <c r="BZ65" s="593">
        <f t="shared" si="149"/>
        <v>495</v>
      </c>
      <c r="CA65" s="593">
        <f t="shared" si="149"/>
        <v>2045</v>
      </c>
      <c r="CB65" s="593">
        <f t="shared" si="149"/>
        <v>0</v>
      </c>
      <c r="CC65" s="593">
        <f t="shared" si="149"/>
        <v>0</v>
      </c>
      <c r="CD65" s="593">
        <f t="shared" si="149"/>
        <v>0</v>
      </c>
      <c r="CE65" s="593">
        <f t="shared" si="149"/>
        <v>9672</v>
      </c>
      <c r="CF65" s="593">
        <f t="shared" si="149"/>
        <v>7841</v>
      </c>
      <c r="CG65" s="593">
        <f t="shared" si="149"/>
        <v>1831</v>
      </c>
      <c r="CH65" s="593">
        <f t="shared" si="149"/>
        <v>396</v>
      </c>
      <c r="CI65" s="593">
        <f t="shared" si="149"/>
        <v>1435</v>
      </c>
      <c r="CJ65" s="593">
        <f t="shared" si="149"/>
        <v>0</v>
      </c>
      <c r="CK65" s="593">
        <f t="shared" si="149"/>
        <v>0</v>
      </c>
      <c r="CL65" s="593">
        <f t="shared" si="149"/>
        <v>0</v>
      </c>
      <c r="CM65" s="593">
        <f t="shared" si="149"/>
        <v>31285</v>
      </c>
      <c r="CN65" s="593">
        <f t="shared" si="149"/>
        <v>24305</v>
      </c>
      <c r="CO65" s="593">
        <f t="shared" si="149"/>
        <v>6980</v>
      </c>
      <c r="CP65" s="593">
        <f t="shared" si="149"/>
        <v>1407</v>
      </c>
      <c r="CQ65" s="593">
        <f t="shared" si="149"/>
        <v>5573</v>
      </c>
      <c r="CR65" s="593">
        <f t="shared" si="149"/>
        <v>0</v>
      </c>
      <c r="CS65" s="593">
        <f t="shared" si="149"/>
        <v>0</v>
      </c>
      <c r="CT65" s="593">
        <f t="shared" si="149"/>
        <v>0</v>
      </c>
      <c r="CU65" s="593">
        <f t="shared" si="149"/>
        <v>16731</v>
      </c>
      <c r="CV65" s="593">
        <f t="shared" si="149"/>
        <v>12196</v>
      </c>
      <c r="CW65" s="593">
        <f t="shared" si="149"/>
        <v>4535</v>
      </c>
      <c r="CX65" s="593">
        <f t="shared" si="149"/>
        <v>1148</v>
      </c>
      <c r="CY65" s="593">
        <f t="shared" si="149"/>
        <v>3387</v>
      </c>
      <c r="CZ65" s="593">
        <f t="shared" si="149"/>
        <v>0</v>
      </c>
      <c r="DA65" s="593">
        <f t="shared" si="149"/>
        <v>0</v>
      </c>
      <c r="DB65" s="593">
        <f t="shared" si="149"/>
        <v>0</v>
      </c>
      <c r="DC65" s="593">
        <f t="shared" si="149"/>
        <v>0</v>
      </c>
      <c r="DD65" s="593">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0"/>
      <c r="BV66" s="593">
        <f t="shared" ref="BV66:BV72" si="154">Y66+AG66</f>
        <v>357</v>
      </c>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0"/>
      <c r="BV67" s="593">
        <f t="shared" si="154"/>
        <v>338</v>
      </c>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0"/>
      <c r="BV68" s="593">
        <f t="shared" si="154"/>
        <v>200</v>
      </c>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0"/>
      <c r="BV69" s="593">
        <f t="shared" si="154"/>
        <v>318</v>
      </c>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0"/>
      <c r="BV70" s="593">
        <f t="shared" si="154"/>
        <v>200</v>
      </c>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0"/>
      <c r="BV71" s="593">
        <f t="shared" si="154"/>
        <v>300</v>
      </c>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0"/>
      <c r="BV72" s="593">
        <f t="shared" si="154"/>
        <v>357</v>
      </c>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3">
        <f>X73+AF73+X114</f>
        <v>5309</v>
      </c>
      <c r="BV73" s="593">
        <f>Y73+AG73+Y114</f>
        <v>1676</v>
      </c>
      <c r="BW73" s="590"/>
      <c r="BX73" s="593">
        <f t="shared" ref="BX73:DD73" si="155">AN73+AN114</f>
        <v>5755</v>
      </c>
      <c r="BY73" s="593">
        <f t="shared" si="155"/>
        <v>1790</v>
      </c>
      <c r="BZ73" s="593">
        <f t="shared" si="155"/>
        <v>349</v>
      </c>
      <c r="CA73" s="593">
        <f t="shared" si="155"/>
        <v>1441</v>
      </c>
      <c r="CB73" s="593">
        <f t="shared" si="155"/>
        <v>0</v>
      </c>
      <c r="CC73" s="593">
        <f t="shared" si="155"/>
        <v>0</v>
      </c>
      <c r="CD73" s="593">
        <f t="shared" si="155"/>
        <v>0</v>
      </c>
      <c r="CE73" s="593">
        <f t="shared" si="155"/>
        <v>6815</v>
      </c>
      <c r="CF73" s="593">
        <f t="shared" si="155"/>
        <v>5525</v>
      </c>
      <c r="CG73" s="593">
        <f t="shared" si="155"/>
        <v>1290</v>
      </c>
      <c r="CH73" s="593">
        <f t="shared" si="155"/>
        <v>279</v>
      </c>
      <c r="CI73" s="593">
        <f t="shared" si="155"/>
        <v>1011</v>
      </c>
      <c r="CJ73" s="593">
        <f t="shared" si="155"/>
        <v>0</v>
      </c>
      <c r="CK73" s="593">
        <f t="shared" si="155"/>
        <v>0</v>
      </c>
      <c r="CL73" s="593">
        <f t="shared" si="155"/>
        <v>0</v>
      </c>
      <c r="CM73" s="593">
        <f t="shared" si="155"/>
        <v>21345</v>
      </c>
      <c r="CN73" s="593">
        <f t="shared" si="155"/>
        <v>16589</v>
      </c>
      <c r="CO73" s="593">
        <f t="shared" si="155"/>
        <v>4756</v>
      </c>
      <c r="CP73" s="593">
        <f t="shared" si="155"/>
        <v>964</v>
      </c>
      <c r="CQ73" s="593">
        <f t="shared" si="155"/>
        <v>3792</v>
      </c>
      <c r="CR73" s="593">
        <f t="shared" si="155"/>
        <v>0</v>
      </c>
      <c r="CS73" s="593">
        <f t="shared" si="155"/>
        <v>0</v>
      </c>
      <c r="CT73" s="593">
        <f t="shared" si="155"/>
        <v>0</v>
      </c>
      <c r="CU73" s="593">
        <f t="shared" si="155"/>
        <v>11791</v>
      </c>
      <c r="CV73" s="593">
        <f t="shared" si="155"/>
        <v>8594</v>
      </c>
      <c r="CW73" s="593">
        <f t="shared" si="155"/>
        <v>3197</v>
      </c>
      <c r="CX73" s="593">
        <f t="shared" si="155"/>
        <v>810</v>
      </c>
      <c r="CY73" s="593">
        <f t="shared" si="155"/>
        <v>2387</v>
      </c>
      <c r="CZ73" s="593">
        <f t="shared" si="155"/>
        <v>0</v>
      </c>
      <c r="DA73" s="593">
        <f t="shared" si="155"/>
        <v>0</v>
      </c>
      <c r="DB73" s="593">
        <f t="shared" si="155"/>
        <v>0</v>
      </c>
      <c r="DC73" s="593">
        <f t="shared" si="155"/>
        <v>0</v>
      </c>
      <c r="DD73" s="593">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0"/>
      <c r="BV74" s="593">
        <f t="shared" ref="BV74:BV82" si="156">Y74+AG74</f>
        <v>280</v>
      </c>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0"/>
      <c r="BV75" s="593">
        <f t="shared" si="156"/>
        <v>240</v>
      </c>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0"/>
      <c r="BV76" s="593">
        <f t="shared" si="156"/>
        <v>260</v>
      </c>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0"/>
      <c r="BV77" s="593">
        <f t="shared" si="156"/>
        <v>318</v>
      </c>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0"/>
      <c r="BV78" s="593">
        <f t="shared" si="156"/>
        <v>0</v>
      </c>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3">
        <f>X79+AF79</f>
        <v>2911</v>
      </c>
      <c r="BV79" s="593">
        <f t="shared" si="156"/>
        <v>923</v>
      </c>
      <c r="BW79" s="590"/>
      <c r="BX79" s="593">
        <f t="shared" ref="BX79:DD79" si="175">AN79</f>
        <v>3150</v>
      </c>
      <c r="BY79" s="593">
        <f t="shared" si="175"/>
        <v>980</v>
      </c>
      <c r="BZ79" s="593">
        <f t="shared" si="175"/>
        <v>191</v>
      </c>
      <c r="CA79" s="593">
        <f t="shared" si="175"/>
        <v>789</v>
      </c>
      <c r="CB79" s="593">
        <f t="shared" si="175"/>
        <v>0</v>
      </c>
      <c r="CC79" s="593">
        <f t="shared" si="175"/>
        <v>0</v>
      </c>
      <c r="CD79" s="593">
        <f t="shared" si="175"/>
        <v>0</v>
      </c>
      <c r="CE79" s="593">
        <f t="shared" si="175"/>
        <v>3731</v>
      </c>
      <c r="CF79" s="593">
        <f t="shared" si="175"/>
        <v>3024</v>
      </c>
      <c r="CG79" s="593">
        <f t="shared" si="175"/>
        <v>707</v>
      </c>
      <c r="CH79" s="593">
        <f t="shared" si="175"/>
        <v>153</v>
      </c>
      <c r="CI79" s="593">
        <f t="shared" si="175"/>
        <v>554</v>
      </c>
      <c r="CJ79" s="593">
        <f t="shared" si="175"/>
        <v>0</v>
      </c>
      <c r="CK79" s="593">
        <f t="shared" si="175"/>
        <v>0</v>
      </c>
      <c r="CL79" s="593">
        <f t="shared" si="175"/>
        <v>0</v>
      </c>
      <c r="CM79" s="593">
        <f t="shared" si="175"/>
        <v>11695</v>
      </c>
      <c r="CN79" s="593">
        <f t="shared" si="175"/>
        <v>9085</v>
      </c>
      <c r="CO79" s="593">
        <f t="shared" si="175"/>
        <v>2610</v>
      </c>
      <c r="CP79" s="593">
        <f t="shared" si="175"/>
        <v>529</v>
      </c>
      <c r="CQ79" s="593">
        <f t="shared" si="175"/>
        <v>2081</v>
      </c>
      <c r="CR79" s="593">
        <f t="shared" si="175"/>
        <v>0</v>
      </c>
      <c r="CS79" s="593">
        <f t="shared" si="175"/>
        <v>0</v>
      </c>
      <c r="CT79" s="593">
        <f t="shared" si="175"/>
        <v>0</v>
      </c>
      <c r="CU79" s="593">
        <f t="shared" si="175"/>
        <v>6450</v>
      </c>
      <c r="CV79" s="593">
        <f t="shared" si="175"/>
        <v>4704</v>
      </c>
      <c r="CW79" s="593">
        <f t="shared" si="175"/>
        <v>1746</v>
      </c>
      <c r="CX79" s="593">
        <f t="shared" si="175"/>
        <v>440</v>
      </c>
      <c r="CY79" s="593">
        <f t="shared" si="175"/>
        <v>1306</v>
      </c>
      <c r="CZ79" s="593">
        <f t="shared" si="175"/>
        <v>0</v>
      </c>
      <c r="DA79" s="593">
        <f t="shared" si="175"/>
        <v>0</v>
      </c>
      <c r="DB79" s="593">
        <f t="shared" si="175"/>
        <v>0</v>
      </c>
      <c r="DC79" s="593">
        <f t="shared" si="175"/>
        <v>0</v>
      </c>
      <c r="DD79" s="593">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0"/>
      <c r="BV80" s="593">
        <f t="shared" si="156"/>
        <v>280</v>
      </c>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0"/>
      <c r="BV81" s="593">
        <f t="shared" si="156"/>
        <v>260</v>
      </c>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0"/>
      <c r="BV82" s="593">
        <f t="shared" si="156"/>
        <v>260</v>
      </c>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3">
        <f>X83+AF83+X119</f>
        <v>4658</v>
      </c>
      <c r="BV83" s="593">
        <f>Y83+AG83+Y119</f>
        <v>1476</v>
      </c>
      <c r="BW83" s="590"/>
      <c r="BX83" s="593">
        <f t="shared" ref="BX83:DD83" si="176">AN83+AN119</f>
        <v>5222</v>
      </c>
      <c r="BY83" s="593">
        <f t="shared" si="176"/>
        <v>1625</v>
      </c>
      <c r="BZ83" s="593">
        <f t="shared" si="176"/>
        <v>317</v>
      </c>
      <c r="CA83" s="593">
        <f t="shared" si="176"/>
        <v>1308</v>
      </c>
      <c r="CB83" s="593">
        <f t="shared" si="176"/>
        <v>0</v>
      </c>
      <c r="CC83" s="593">
        <f t="shared" si="176"/>
        <v>0</v>
      </c>
      <c r="CD83" s="593">
        <f t="shared" si="176"/>
        <v>0</v>
      </c>
      <c r="CE83" s="593">
        <f t="shared" si="176"/>
        <v>6184</v>
      </c>
      <c r="CF83" s="593">
        <f t="shared" si="176"/>
        <v>5013</v>
      </c>
      <c r="CG83" s="593">
        <f t="shared" si="176"/>
        <v>1171</v>
      </c>
      <c r="CH83" s="593">
        <f t="shared" si="176"/>
        <v>253</v>
      </c>
      <c r="CI83" s="593">
        <f t="shared" si="176"/>
        <v>918</v>
      </c>
      <c r="CJ83" s="593">
        <f t="shared" si="176"/>
        <v>0</v>
      </c>
      <c r="CK83" s="593">
        <f t="shared" si="176"/>
        <v>0</v>
      </c>
      <c r="CL83" s="593">
        <f t="shared" si="176"/>
        <v>0</v>
      </c>
      <c r="CM83" s="593">
        <f t="shared" si="176"/>
        <v>19165</v>
      </c>
      <c r="CN83" s="593">
        <f t="shared" si="176"/>
        <v>14893</v>
      </c>
      <c r="CO83" s="593">
        <f t="shared" si="176"/>
        <v>4272</v>
      </c>
      <c r="CP83" s="593">
        <f t="shared" si="176"/>
        <v>866</v>
      </c>
      <c r="CQ83" s="593">
        <f t="shared" si="176"/>
        <v>3406</v>
      </c>
      <c r="CR83" s="593">
        <f t="shared" si="176"/>
        <v>0</v>
      </c>
      <c r="CS83" s="593">
        <f t="shared" si="176"/>
        <v>0</v>
      </c>
      <c r="CT83" s="593">
        <f t="shared" si="176"/>
        <v>0</v>
      </c>
      <c r="CU83" s="593">
        <f t="shared" si="176"/>
        <v>10697</v>
      </c>
      <c r="CV83" s="593">
        <f t="shared" si="176"/>
        <v>7798</v>
      </c>
      <c r="CW83" s="593">
        <f t="shared" si="176"/>
        <v>2899</v>
      </c>
      <c r="CX83" s="593">
        <f t="shared" si="176"/>
        <v>734</v>
      </c>
      <c r="CY83" s="593">
        <f t="shared" si="176"/>
        <v>2165</v>
      </c>
      <c r="CZ83" s="593">
        <f t="shared" si="176"/>
        <v>0</v>
      </c>
      <c r="DA83" s="593">
        <f t="shared" si="176"/>
        <v>0</v>
      </c>
      <c r="DB83" s="593">
        <f t="shared" si="176"/>
        <v>0</v>
      </c>
      <c r="DC83" s="593">
        <f t="shared" si="176"/>
        <v>0</v>
      </c>
      <c r="DD83" s="593">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0"/>
      <c r="BV84" s="593">
        <f>Y84+AG84</f>
        <v>240</v>
      </c>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0"/>
      <c r="BV85" s="593">
        <f>Y85+AG85</f>
        <v>220</v>
      </c>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0"/>
      <c r="BV86" s="593">
        <f>Y86+AG86</f>
        <v>220</v>
      </c>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0"/>
      <c r="BV87" s="593">
        <f>Y87+AG87</f>
        <v>260</v>
      </c>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0"/>
      <c r="BV88" s="593">
        <f>Y88+AG88</f>
        <v>280</v>
      </c>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3">
        <f>X89+AF89+X123</f>
        <v>7150</v>
      </c>
      <c r="BV89" s="593">
        <f>Y89+AG89+Y123</f>
        <v>2250</v>
      </c>
      <c r="BW89" s="590"/>
      <c r="BX89" s="593">
        <f t="shared" ref="BX89:DD89" si="179">AN89+AN123</f>
        <v>6517</v>
      </c>
      <c r="BY89" s="593">
        <f t="shared" si="179"/>
        <v>2027</v>
      </c>
      <c r="BZ89" s="593">
        <f t="shared" si="179"/>
        <v>395</v>
      </c>
      <c r="CA89" s="593">
        <f t="shared" si="179"/>
        <v>1632</v>
      </c>
      <c r="CB89" s="593">
        <f t="shared" si="179"/>
        <v>0</v>
      </c>
      <c r="CC89" s="593">
        <f t="shared" si="179"/>
        <v>0</v>
      </c>
      <c r="CD89" s="593">
        <f t="shared" si="179"/>
        <v>0</v>
      </c>
      <c r="CE89" s="593">
        <f t="shared" si="179"/>
        <v>7718</v>
      </c>
      <c r="CF89" s="593">
        <f t="shared" si="179"/>
        <v>6257</v>
      </c>
      <c r="CG89" s="593">
        <f t="shared" si="179"/>
        <v>1461</v>
      </c>
      <c r="CH89" s="593">
        <f t="shared" si="179"/>
        <v>316</v>
      </c>
      <c r="CI89" s="593">
        <f t="shared" si="179"/>
        <v>1145</v>
      </c>
      <c r="CJ89" s="593">
        <f t="shared" si="179"/>
        <v>0</v>
      </c>
      <c r="CK89" s="593">
        <f t="shared" si="179"/>
        <v>0</v>
      </c>
      <c r="CL89" s="593">
        <f t="shared" si="179"/>
        <v>0</v>
      </c>
      <c r="CM89" s="593">
        <f t="shared" si="179"/>
        <v>25662</v>
      </c>
      <c r="CN89" s="593">
        <f t="shared" si="179"/>
        <v>19924</v>
      </c>
      <c r="CO89" s="593">
        <f t="shared" si="179"/>
        <v>5738</v>
      </c>
      <c r="CP89" s="593">
        <f t="shared" si="179"/>
        <v>1162</v>
      </c>
      <c r="CQ89" s="593">
        <f t="shared" si="179"/>
        <v>4576</v>
      </c>
      <c r="CR89" s="593">
        <f t="shared" si="179"/>
        <v>0</v>
      </c>
      <c r="CS89" s="593">
        <f t="shared" si="179"/>
        <v>0</v>
      </c>
      <c r="CT89" s="593">
        <f t="shared" si="179"/>
        <v>0</v>
      </c>
      <c r="CU89" s="593">
        <f t="shared" si="179"/>
        <v>13351</v>
      </c>
      <c r="CV89" s="593">
        <f t="shared" si="179"/>
        <v>9732</v>
      </c>
      <c r="CW89" s="593">
        <f t="shared" si="179"/>
        <v>3619</v>
      </c>
      <c r="CX89" s="593">
        <f t="shared" si="179"/>
        <v>916</v>
      </c>
      <c r="CY89" s="593">
        <f t="shared" si="179"/>
        <v>2703</v>
      </c>
      <c r="CZ89" s="593">
        <f t="shared" si="179"/>
        <v>0</v>
      </c>
      <c r="DA89" s="593">
        <f t="shared" si="179"/>
        <v>0</v>
      </c>
      <c r="DB89" s="593">
        <f t="shared" si="179"/>
        <v>0</v>
      </c>
      <c r="DC89" s="593">
        <f t="shared" si="179"/>
        <v>0</v>
      </c>
      <c r="DD89" s="593">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0"/>
      <c r="BV90" s="593">
        <f>Y90+AG90</f>
        <v>300</v>
      </c>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0"/>
      <c r="BV91" s="593">
        <f>Y91+AG91</f>
        <v>300</v>
      </c>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0"/>
      <c r="BV92" s="593">
        <f>Y92+AG92</f>
        <v>280</v>
      </c>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0"/>
      <c r="BV93" s="593">
        <f>Y93+AG93</f>
        <v>318</v>
      </c>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3">
        <f>X94+AF94+X129</f>
        <v>6694</v>
      </c>
      <c r="BV94" s="593">
        <f>Y94+AG94+Y129</f>
        <v>2113</v>
      </c>
      <c r="BW94" s="590"/>
      <c r="BX94" s="593">
        <f t="shared" ref="BX94:DD94" si="182">AN94+AN129</f>
        <v>4728</v>
      </c>
      <c r="BY94" s="593">
        <f t="shared" si="182"/>
        <v>1471</v>
      </c>
      <c r="BZ94" s="593">
        <f t="shared" si="182"/>
        <v>287</v>
      </c>
      <c r="CA94" s="593">
        <f t="shared" si="182"/>
        <v>1184</v>
      </c>
      <c r="CB94" s="593">
        <f t="shared" si="182"/>
        <v>0</v>
      </c>
      <c r="CC94" s="593">
        <f t="shared" si="182"/>
        <v>0</v>
      </c>
      <c r="CD94" s="593">
        <f t="shared" si="182"/>
        <v>0</v>
      </c>
      <c r="CE94" s="593">
        <f t="shared" si="182"/>
        <v>5600</v>
      </c>
      <c r="CF94" s="593">
        <f t="shared" si="182"/>
        <v>4540</v>
      </c>
      <c r="CG94" s="593">
        <f t="shared" si="182"/>
        <v>1060</v>
      </c>
      <c r="CH94" s="593">
        <f t="shared" si="182"/>
        <v>229</v>
      </c>
      <c r="CI94" s="593">
        <f t="shared" si="182"/>
        <v>831</v>
      </c>
      <c r="CJ94" s="593">
        <f t="shared" si="182"/>
        <v>0</v>
      </c>
      <c r="CK94" s="593">
        <f t="shared" si="182"/>
        <v>0</v>
      </c>
      <c r="CL94" s="593">
        <f t="shared" si="182"/>
        <v>0</v>
      </c>
      <c r="CM94" s="593">
        <f t="shared" si="182"/>
        <v>20606</v>
      </c>
      <c r="CN94" s="593">
        <f t="shared" si="182"/>
        <v>15962</v>
      </c>
      <c r="CO94" s="593">
        <f t="shared" si="182"/>
        <v>4644</v>
      </c>
      <c r="CP94" s="593">
        <f t="shared" si="182"/>
        <v>938</v>
      </c>
      <c r="CQ94" s="593">
        <f t="shared" si="182"/>
        <v>3706</v>
      </c>
      <c r="CR94" s="593">
        <f t="shared" si="182"/>
        <v>0</v>
      </c>
      <c r="CS94" s="593">
        <f t="shared" si="182"/>
        <v>0</v>
      </c>
      <c r="CT94" s="593">
        <f t="shared" si="182"/>
        <v>0</v>
      </c>
      <c r="CU94" s="593">
        <f t="shared" si="182"/>
        <v>9693</v>
      </c>
      <c r="CV94" s="593">
        <f t="shared" si="182"/>
        <v>7062</v>
      </c>
      <c r="CW94" s="593">
        <f t="shared" si="182"/>
        <v>2631</v>
      </c>
      <c r="CX94" s="593">
        <f t="shared" si="182"/>
        <v>670</v>
      </c>
      <c r="CY94" s="593">
        <f t="shared" si="182"/>
        <v>1961</v>
      </c>
      <c r="CZ94" s="593">
        <f t="shared" si="182"/>
        <v>0</v>
      </c>
      <c r="DA94" s="593">
        <f t="shared" si="182"/>
        <v>0</v>
      </c>
      <c r="DB94" s="593">
        <f t="shared" si="182"/>
        <v>0</v>
      </c>
      <c r="DC94" s="593">
        <f t="shared" si="182"/>
        <v>0</v>
      </c>
      <c r="DD94" s="593">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0"/>
      <c r="BV95" s="593">
        <f t="shared" ref="BV95:BV100" si="202">Y95+AG95</f>
        <v>318</v>
      </c>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0"/>
      <c r="BV96" s="593">
        <f t="shared" si="202"/>
        <v>260</v>
      </c>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0"/>
      <c r="BV97" s="593">
        <f t="shared" si="202"/>
        <v>220</v>
      </c>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0"/>
      <c r="BV98" s="593">
        <f t="shared" si="202"/>
        <v>300</v>
      </c>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0"/>
      <c r="BV99" s="593">
        <f t="shared" si="202"/>
        <v>280</v>
      </c>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0"/>
      <c r="BV100" s="593">
        <f t="shared" si="202"/>
        <v>358</v>
      </c>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3">
        <f>X101+AF101+X131</f>
        <v>3123</v>
      </c>
      <c r="BV101" s="593">
        <f>Y101+AG101+Y131</f>
        <v>981</v>
      </c>
      <c r="BW101" s="590"/>
      <c r="BX101" s="593">
        <f t="shared" ref="BX101:DD101" si="206">AN101+AN131</f>
        <v>2960</v>
      </c>
      <c r="BY101" s="593">
        <f t="shared" si="206"/>
        <v>919</v>
      </c>
      <c r="BZ101" s="593">
        <f t="shared" si="206"/>
        <v>178</v>
      </c>
      <c r="CA101" s="593">
        <f t="shared" si="206"/>
        <v>741</v>
      </c>
      <c r="CB101" s="593">
        <f t="shared" si="206"/>
        <v>0</v>
      </c>
      <c r="CC101" s="593">
        <f t="shared" si="206"/>
        <v>0</v>
      </c>
      <c r="CD101" s="593">
        <f t="shared" si="206"/>
        <v>0</v>
      </c>
      <c r="CE101" s="593">
        <f t="shared" si="206"/>
        <v>3508</v>
      </c>
      <c r="CF101" s="593">
        <f t="shared" si="206"/>
        <v>2842</v>
      </c>
      <c r="CG101" s="593">
        <f t="shared" si="206"/>
        <v>666</v>
      </c>
      <c r="CH101" s="593">
        <f t="shared" si="206"/>
        <v>144</v>
      </c>
      <c r="CI101" s="593">
        <f t="shared" si="206"/>
        <v>522</v>
      </c>
      <c r="CJ101" s="593">
        <f t="shared" si="206"/>
        <v>0</v>
      </c>
      <c r="CK101" s="593">
        <f t="shared" si="206"/>
        <v>0</v>
      </c>
      <c r="CL101" s="593">
        <f t="shared" si="206"/>
        <v>0</v>
      </c>
      <c r="CM101" s="593">
        <f t="shared" si="206"/>
        <v>11491</v>
      </c>
      <c r="CN101" s="593">
        <f t="shared" si="206"/>
        <v>8925</v>
      </c>
      <c r="CO101" s="593">
        <f t="shared" si="206"/>
        <v>2566</v>
      </c>
      <c r="CP101" s="593">
        <f t="shared" si="206"/>
        <v>519</v>
      </c>
      <c r="CQ101" s="593">
        <f t="shared" si="206"/>
        <v>2047</v>
      </c>
      <c r="CR101" s="593">
        <f t="shared" si="206"/>
        <v>0</v>
      </c>
      <c r="CS101" s="593">
        <f t="shared" si="206"/>
        <v>0</v>
      </c>
      <c r="CT101" s="593">
        <f t="shared" si="206"/>
        <v>0</v>
      </c>
      <c r="CU101" s="593">
        <f t="shared" si="206"/>
        <v>6065</v>
      </c>
      <c r="CV101" s="593">
        <f t="shared" si="206"/>
        <v>4420</v>
      </c>
      <c r="CW101" s="593">
        <f t="shared" si="206"/>
        <v>1645</v>
      </c>
      <c r="CX101" s="593">
        <f t="shared" si="206"/>
        <v>416</v>
      </c>
      <c r="CY101" s="593">
        <f t="shared" si="206"/>
        <v>1229</v>
      </c>
      <c r="CZ101" s="593">
        <f t="shared" si="206"/>
        <v>0</v>
      </c>
      <c r="DA101" s="593">
        <f t="shared" si="206"/>
        <v>0</v>
      </c>
      <c r="DB101" s="593">
        <f t="shared" si="206"/>
        <v>0</v>
      </c>
      <c r="DC101" s="593">
        <f t="shared" si="206"/>
        <v>0</v>
      </c>
      <c r="DD101" s="593">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4"/>
      <c r="BU103" s="588"/>
      <c r="BV103" s="588"/>
      <c r="BW103" s="588"/>
      <c r="BX103" s="588"/>
      <c r="BY103" s="588"/>
      <c r="BZ103" s="588"/>
      <c r="CA103" s="588"/>
      <c r="CB103" s="588"/>
      <c r="CC103" s="588"/>
      <c r="CD103" s="588"/>
      <c r="CE103" s="588"/>
      <c r="CF103" s="588"/>
      <c r="CG103" s="588"/>
      <c r="CH103" s="588"/>
      <c r="CI103" s="588"/>
      <c r="CJ103" s="588"/>
      <c r="CK103" s="588"/>
      <c r="CL103" s="588"/>
      <c r="CM103" s="588"/>
      <c r="CN103" s="588"/>
      <c r="CO103" s="588"/>
      <c r="CP103" s="588"/>
      <c r="CQ103" s="588"/>
      <c r="CR103" s="588"/>
      <c r="CS103" s="588"/>
      <c r="CT103" s="588"/>
      <c r="CU103" s="588"/>
      <c r="CV103" s="588"/>
      <c r="CW103" s="588"/>
      <c r="CX103" s="588"/>
      <c r="CY103" s="588"/>
      <c r="CZ103" s="588"/>
      <c r="DA103" s="588"/>
      <c r="DB103" s="588"/>
      <c r="DC103" s="588"/>
      <c r="DD103" s="588"/>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0"/>
      <c r="BV120" s="590"/>
      <c r="BW120" s="590"/>
      <c r="BX120" s="590"/>
      <c r="BY120" s="590"/>
      <c r="BZ120" s="590"/>
      <c r="CA120" s="590"/>
      <c r="CB120" s="590"/>
      <c r="CC120" s="590"/>
      <c r="CD120" s="590"/>
      <c r="CE120" s="590"/>
      <c r="CF120" s="590"/>
      <c r="CG120" s="590"/>
      <c r="CH120" s="590"/>
      <c r="CI120" s="590"/>
      <c r="CJ120" s="590"/>
      <c r="CK120" s="590"/>
      <c r="CL120" s="590"/>
      <c r="CM120" s="590"/>
      <c r="CN120" s="590"/>
      <c r="CO120" s="590"/>
      <c r="CP120" s="590"/>
      <c r="CQ120" s="590"/>
      <c r="CR120" s="590"/>
      <c r="CS120" s="590"/>
      <c r="CT120" s="590"/>
      <c r="CU120" s="590"/>
      <c r="CV120" s="590"/>
      <c r="CW120" s="590"/>
      <c r="CX120" s="590"/>
      <c r="CY120" s="590"/>
      <c r="CZ120" s="590"/>
      <c r="DA120" s="590"/>
      <c r="DB120" s="590"/>
      <c r="DC120" s="590"/>
      <c r="DD120" s="590"/>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0"/>
      <c r="BV121" s="590"/>
      <c r="BW121" s="590"/>
      <c r="BX121" s="590"/>
      <c r="BY121" s="590"/>
      <c r="BZ121" s="590"/>
      <c r="CA121" s="590"/>
      <c r="CB121" s="590"/>
      <c r="CC121" s="590"/>
      <c r="CD121" s="590"/>
      <c r="CE121" s="590"/>
      <c r="CF121" s="590"/>
      <c r="CG121" s="590"/>
      <c r="CH121" s="590"/>
      <c r="CI121" s="590"/>
      <c r="CJ121" s="590"/>
      <c r="CK121" s="590"/>
      <c r="CL121" s="590"/>
      <c r="CM121" s="590"/>
      <c r="CN121" s="590"/>
      <c r="CO121" s="590"/>
      <c r="CP121" s="590"/>
      <c r="CQ121" s="590"/>
      <c r="CR121" s="590"/>
      <c r="CS121" s="590"/>
      <c r="CT121" s="590"/>
      <c r="CU121" s="590"/>
      <c r="CV121" s="590"/>
      <c r="CW121" s="590"/>
      <c r="CX121" s="590"/>
      <c r="CY121" s="590"/>
      <c r="CZ121" s="590"/>
      <c r="DA121" s="590"/>
      <c r="DB121" s="590"/>
      <c r="DC121" s="590"/>
      <c r="DD121" s="590"/>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0"/>
      <c r="BV122" s="590"/>
      <c r="BW122" s="590"/>
      <c r="BX122" s="590"/>
      <c r="BY122" s="590"/>
      <c r="BZ122" s="590"/>
      <c r="CA122" s="590"/>
      <c r="CB122" s="590"/>
      <c r="CC122" s="590"/>
      <c r="CD122" s="590"/>
      <c r="CE122" s="590"/>
      <c r="CF122" s="590"/>
      <c r="CG122" s="590"/>
      <c r="CH122" s="590"/>
      <c r="CI122" s="590"/>
      <c r="CJ122" s="590"/>
      <c r="CK122" s="590"/>
      <c r="CL122" s="590"/>
      <c r="CM122" s="590"/>
      <c r="CN122" s="590"/>
      <c r="CO122" s="590"/>
      <c r="CP122" s="590"/>
      <c r="CQ122" s="590"/>
      <c r="CR122" s="590"/>
      <c r="CS122" s="590"/>
      <c r="CT122" s="590"/>
      <c r="CU122" s="590"/>
      <c r="CV122" s="590"/>
      <c r="CW122" s="590"/>
      <c r="CX122" s="590"/>
      <c r="CY122" s="590"/>
      <c r="CZ122" s="590"/>
      <c r="DA122" s="590"/>
      <c r="DB122" s="590"/>
      <c r="DC122" s="590"/>
      <c r="DD122" s="590"/>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0"/>
      <c r="BV123" s="590"/>
      <c r="BW123" s="590"/>
      <c r="BX123" s="590"/>
      <c r="BY123" s="590"/>
      <c r="BZ123" s="590"/>
      <c r="CA123" s="590"/>
      <c r="CB123" s="590"/>
      <c r="CC123" s="590"/>
      <c r="CD123" s="590"/>
      <c r="CE123" s="590"/>
      <c r="CF123" s="590"/>
      <c r="CG123" s="590"/>
      <c r="CH123" s="590"/>
      <c r="CI123" s="590"/>
      <c r="CJ123" s="590"/>
      <c r="CK123" s="590"/>
      <c r="CL123" s="590"/>
      <c r="CM123" s="590"/>
      <c r="CN123" s="590"/>
      <c r="CO123" s="590"/>
      <c r="CP123" s="590"/>
      <c r="CQ123" s="590"/>
      <c r="CR123" s="590"/>
      <c r="CS123" s="590"/>
      <c r="CT123" s="590"/>
      <c r="CU123" s="590"/>
      <c r="CV123" s="590"/>
      <c r="CW123" s="590"/>
      <c r="CX123" s="590"/>
      <c r="CY123" s="590"/>
      <c r="CZ123" s="590"/>
      <c r="DA123" s="590"/>
      <c r="DB123" s="590"/>
      <c r="DC123" s="590"/>
      <c r="DD123" s="590"/>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590"/>
      <c r="CT124" s="590"/>
      <c r="CU124" s="590"/>
      <c r="CV124" s="590"/>
      <c r="CW124" s="590"/>
      <c r="CX124" s="590"/>
      <c r="CY124" s="590"/>
      <c r="CZ124" s="590"/>
      <c r="DA124" s="590"/>
      <c r="DB124" s="590"/>
      <c r="DC124" s="590"/>
      <c r="DD124" s="590"/>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89">
        <v>1930</v>
      </c>
      <c r="BM125" s="166">
        <f t="shared" si="247"/>
        <v>720</v>
      </c>
      <c r="BN125" s="166">
        <v>182</v>
      </c>
      <c r="BO125" s="166">
        <v>538</v>
      </c>
      <c r="BP125" s="166"/>
      <c r="BQ125" s="166"/>
      <c r="BR125" s="166"/>
      <c r="BS125" s="181"/>
      <c r="BT125" s="185"/>
      <c r="BU125" s="590"/>
      <c r="BV125" s="590"/>
      <c r="BW125" s="590"/>
      <c r="BX125" s="590"/>
      <c r="BY125" s="590"/>
      <c r="BZ125" s="590"/>
      <c r="CA125" s="590"/>
      <c r="CB125" s="590"/>
      <c r="CC125" s="590"/>
      <c r="CD125" s="590"/>
      <c r="CE125" s="590"/>
      <c r="CF125" s="590"/>
      <c r="CG125" s="590"/>
      <c r="CH125" s="590"/>
      <c r="CI125" s="590"/>
      <c r="CJ125" s="590"/>
      <c r="CK125" s="590"/>
      <c r="CL125" s="590"/>
      <c r="CM125" s="590"/>
      <c r="CN125" s="590"/>
      <c r="CO125" s="590"/>
      <c r="CP125" s="590"/>
      <c r="CQ125" s="590"/>
      <c r="CR125" s="590"/>
      <c r="CS125" s="590"/>
      <c r="CT125" s="590"/>
      <c r="CU125" s="590"/>
      <c r="CV125" s="590"/>
      <c r="CW125" s="590"/>
      <c r="CX125" s="590"/>
      <c r="CY125" s="590"/>
      <c r="CZ125" s="590"/>
      <c r="DA125" s="590"/>
      <c r="DB125" s="590"/>
      <c r="DC125" s="590"/>
      <c r="DD125" s="590"/>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89"/>
      <c r="BM126" s="166">
        <f t="shared" si="247"/>
        <v>0</v>
      </c>
      <c r="BN126" s="166"/>
      <c r="BO126" s="166"/>
      <c r="BP126" s="166"/>
      <c r="BQ126" s="166"/>
      <c r="BR126" s="166"/>
      <c r="BS126" s="181"/>
      <c r="BT126" s="185"/>
      <c r="BU126" s="590"/>
      <c r="BV126" s="590"/>
      <c r="BW126" s="590"/>
      <c r="BX126" s="590"/>
      <c r="BY126" s="590"/>
      <c r="BZ126" s="590"/>
      <c r="CA126" s="590"/>
      <c r="CB126" s="590"/>
      <c r="CC126" s="590"/>
      <c r="CD126" s="590"/>
      <c r="CE126" s="590"/>
      <c r="CF126" s="590"/>
      <c r="CG126" s="590"/>
      <c r="CH126" s="590"/>
      <c r="CI126" s="590"/>
      <c r="CJ126" s="590"/>
      <c r="CK126" s="590"/>
      <c r="CL126" s="590"/>
      <c r="CM126" s="590"/>
      <c r="CN126" s="590"/>
      <c r="CO126" s="590"/>
      <c r="CP126" s="590"/>
      <c r="CQ126" s="590"/>
      <c r="CR126" s="590"/>
      <c r="CS126" s="590"/>
      <c r="CT126" s="590"/>
      <c r="CU126" s="590"/>
      <c r="CV126" s="590"/>
      <c r="CW126" s="590"/>
      <c r="CX126" s="590"/>
      <c r="CY126" s="590"/>
      <c r="CZ126" s="590"/>
      <c r="DA126" s="590"/>
      <c r="DB126" s="590"/>
      <c r="DC126" s="590"/>
      <c r="DD126" s="590"/>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89">
        <v>276</v>
      </c>
      <c r="BM127" s="166">
        <f t="shared" si="247"/>
        <v>106</v>
      </c>
      <c r="BN127" s="166">
        <v>28</v>
      </c>
      <c r="BO127" s="166">
        <v>78</v>
      </c>
      <c r="BP127" s="166"/>
      <c r="BQ127" s="166"/>
      <c r="BR127" s="166"/>
      <c r="BS127" s="181"/>
      <c r="BT127" s="185"/>
      <c r="BU127" s="590"/>
      <c r="BV127" s="590"/>
      <c r="BW127" s="590"/>
      <c r="BX127" s="590"/>
      <c r="BY127" s="590"/>
      <c r="BZ127" s="590"/>
      <c r="CA127" s="590"/>
      <c r="CB127" s="590"/>
      <c r="CC127" s="590"/>
      <c r="CD127" s="590"/>
      <c r="CE127" s="590"/>
      <c r="CF127" s="590"/>
      <c r="CG127" s="590"/>
      <c r="CH127" s="590"/>
      <c r="CI127" s="590"/>
      <c r="CJ127" s="590"/>
      <c r="CK127" s="590"/>
      <c r="CL127" s="590"/>
      <c r="CM127" s="590"/>
      <c r="CN127" s="590"/>
      <c r="CO127" s="590"/>
      <c r="CP127" s="590"/>
      <c r="CQ127" s="590"/>
      <c r="CR127" s="590"/>
      <c r="CS127" s="590"/>
      <c r="CT127" s="590"/>
      <c r="CU127" s="590"/>
      <c r="CV127" s="590"/>
      <c r="CW127" s="590"/>
      <c r="CX127" s="590"/>
      <c r="CY127" s="590"/>
      <c r="CZ127" s="590"/>
      <c r="DA127" s="590"/>
      <c r="DB127" s="590"/>
      <c r="DC127" s="590"/>
      <c r="DD127" s="590"/>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0"/>
      <c r="BV128" s="590"/>
      <c r="BW128" s="590"/>
      <c r="BX128" s="590"/>
      <c r="BY128" s="590"/>
      <c r="BZ128" s="590"/>
      <c r="CA128" s="590"/>
      <c r="CB128" s="590"/>
      <c r="CC128" s="590"/>
      <c r="CD128" s="590"/>
      <c r="CE128" s="590"/>
      <c r="CF128" s="590"/>
      <c r="CG128" s="590"/>
      <c r="CH128" s="590"/>
      <c r="CI128" s="590"/>
      <c r="CJ128" s="590"/>
      <c r="CK128" s="590"/>
      <c r="CL128" s="590"/>
      <c r="CM128" s="590"/>
      <c r="CN128" s="590"/>
      <c r="CO128" s="590"/>
      <c r="CP128" s="590"/>
      <c r="CQ128" s="590"/>
      <c r="CR128" s="590"/>
      <c r="CS128" s="590"/>
      <c r="CT128" s="590"/>
      <c r="CU128" s="590"/>
      <c r="CV128" s="590"/>
      <c r="CW128" s="590"/>
      <c r="CX128" s="590"/>
      <c r="CY128" s="590"/>
      <c r="CZ128" s="590"/>
      <c r="DA128" s="590"/>
      <c r="DB128" s="590"/>
      <c r="DC128" s="590"/>
      <c r="DD128" s="590"/>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0"/>
      <c r="BV129" s="590"/>
      <c r="BW129" s="590"/>
      <c r="BX129" s="590"/>
      <c r="BY129" s="590"/>
      <c r="BZ129" s="590"/>
      <c r="CA129" s="590"/>
      <c r="CB129" s="590"/>
      <c r="CC129" s="590"/>
      <c r="CD129" s="590"/>
      <c r="CE129" s="590"/>
      <c r="CF129" s="590"/>
      <c r="CG129" s="590"/>
      <c r="CH129" s="590"/>
      <c r="CI129" s="590"/>
      <c r="CJ129" s="590"/>
      <c r="CK129" s="590"/>
      <c r="CL129" s="590"/>
      <c r="CM129" s="590"/>
      <c r="CN129" s="590"/>
      <c r="CO129" s="590"/>
      <c r="CP129" s="590"/>
      <c r="CQ129" s="590"/>
      <c r="CR129" s="590"/>
      <c r="CS129" s="590"/>
      <c r="CT129" s="590"/>
      <c r="CU129" s="590"/>
      <c r="CV129" s="590"/>
      <c r="CW129" s="590"/>
      <c r="CX129" s="590"/>
      <c r="CY129" s="590"/>
      <c r="CZ129" s="590"/>
      <c r="DA129" s="590"/>
      <c r="DB129" s="590"/>
      <c r="DC129" s="590"/>
      <c r="DD129" s="590"/>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0"/>
      <c r="BV131" s="590"/>
      <c r="BW131" s="188"/>
      <c r="BX131" s="185"/>
      <c r="BY131" s="1127"/>
      <c r="BZ131" s="1127"/>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c r="CU132" s="590"/>
      <c r="CV132" s="590"/>
      <c r="CW132" s="590"/>
      <c r="CX132" s="590"/>
      <c r="CY132" s="590"/>
      <c r="CZ132" s="590"/>
      <c r="DA132" s="590"/>
      <c r="DB132" s="590"/>
      <c r="DC132" s="590"/>
      <c r="DD132" s="590"/>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c r="CU133" s="590"/>
      <c r="CV133" s="590"/>
      <c r="CW133" s="590"/>
      <c r="CX133" s="590"/>
      <c r="CY133" s="590"/>
      <c r="CZ133" s="590"/>
      <c r="DA133" s="590"/>
      <c r="DB133" s="590"/>
      <c r="DC133" s="590"/>
      <c r="DD133" s="590"/>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c r="CU134" s="590"/>
      <c r="CV134" s="590"/>
      <c r="CW134" s="590"/>
      <c r="CX134" s="590"/>
      <c r="CY134" s="590"/>
      <c r="CZ134" s="590"/>
      <c r="DA134" s="590"/>
      <c r="DB134" s="590"/>
      <c r="DC134" s="590"/>
      <c r="DD134" s="590"/>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c r="CU136" s="590"/>
      <c r="CV136" s="590"/>
      <c r="CW136" s="590"/>
      <c r="CX136" s="590"/>
      <c r="CY136" s="590"/>
      <c r="CZ136" s="590"/>
      <c r="DA136" s="590"/>
      <c r="DB136" s="590"/>
      <c r="DC136" s="590"/>
      <c r="DD136" s="590"/>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c r="CU137" s="590"/>
      <c r="CV137" s="590"/>
      <c r="CW137" s="590"/>
      <c r="CX137" s="590"/>
      <c r="CY137" s="590"/>
      <c r="CZ137" s="590"/>
      <c r="DA137" s="590"/>
      <c r="DB137" s="590"/>
      <c r="DC137" s="590"/>
      <c r="DD137" s="590"/>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c r="CU138" s="590"/>
      <c r="CV138" s="590"/>
      <c r="CW138" s="590"/>
      <c r="CX138" s="590"/>
      <c r="CY138" s="590"/>
      <c r="CZ138" s="590"/>
      <c r="DA138" s="590"/>
      <c r="DB138" s="590"/>
      <c r="DC138" s="590"/>
      <c r="DD138" s="590"/>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0"/>
      <c r="BV139" s="590"/>
      <c r="BW139" s="594" t="s">
        <v>2228</v>
      </c>
      <c r="BX139" s="587" t="s">
        <v>2229</v>
      </c>
      <c r="BY139" s="1151" t="s">
        <v>2230</v>
      </c>
      <c r="BZ139" s="1151"/>
      <c r="CA139" s="595" t="s">
        <v>2231</v>
      </c>
      <c r="CB139" s="590"/>
      <c r="CC139" s="590"/>
      <c r="CD139" s="590"/>
      <c r="CE139" s="590"/>
      <c r="CF139" s="590"/>
      <c r="CG139" s="590"/>
      <c r="CH139" s="590"/>
      <c r="CI139" s="590"/>
      <c r="CJ139" s="590"/>
      <c r="CK139" s="590"/>
      <c r="CL139" s="590"/>
      <c r="CM139" s="590"/>
      <c r="CN139" s="590"/>
      <c r="CO139" s="590"/>
      <c r="CP139" s="590"/>
      <c r="CQ139" s="590"/>
      <c r="CR139" s="590"/>
      <c r="CS139" s="590"/>
      <c r="CT139" s="590"/>
      <c r="CU139" s="590"/>
      <c r="CV139" s="590"/>
      <c r="CW139" s="590"/>
      <c r="CX139" s="590"/>
      <c r="CY139" s="590"/>
      <c r="CZ139" s="590"/>
      <c r="DA139" s="590"/>
      <c r="DB139" s="590"/>
      <c r="DC139" s="590"/>
      <c r="DD139" s="590"/>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0">
        <f t="shared" si="259"/>
        <v>8521</v>
      </c>
      <c r="BL140" s="540">
        <f t="shared" si="259"/>
        <v>0</v>
      </c>
      <c r="BM140" s="540">
        <f t="shared" si="259"/>
        <v>8521</v>
      </c>
      <c r="BN140" s="540">
        <f t="shared" si="259"/>
        <v>0</v>
      </c>
      <c r="BO140" s="540">
        <f t="shared" si="259"/>
        <v>3680</v>
      </c>
      <c r="BP140" s="540">
        <f t="shared" si="259"/>
        <v>0</v>
      </c>
      <c r="BQ140" s="540">
        <f t="shared" si="259"/>
        <v>0</v>
      </c>
      <c r="BR140" s="540">
        <f t="shared" si="259"/>
        <v>4841</v>
      </c>
      <c r="BS140" s="175">
        <f t="shared" si="259"/>
        <v>0</v>
      </c>
      <c r="BT140" s="185"/>
      <c r="BU140" s="590"/>
      <c r="BV140" s="590"/>
      <c r="BW140" s="596">
        <f>W140+AE140+AM140+AU140</f>
        <v>6234</v>
      </c>
      <c r="BX140" s="597">
        <f>BX141+BX189+BX204</f>
        <v>99.999999999999986</v>
      </c>
      <c r="BY140" s="598">
        <v>14755</v>
      </c>
      <c r="BZ140" s="599">
        <f>BZ141+BZ189+BZ204</f>
        <v>14755</v>
      </c>
      <c r="CA140" s="600">
        <f>SUM(CA141:CA143)</f>
        <v>14755</v>
      </c>
      <c r="CB140" s="590"/>
      <c r="CC140" s="590"/>
      <c r="CD140" s="590"/>
      <c r="CE140" s="590"/>
      <c r="CF140" s="590"/>
      <c r="CG140" s="590"/>
      <c r="CH140" s="590"/>
      <c r="CI140" s="590"/>
      <c r="CJ140" s="590"/>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1">
        <f t="shared" si="276"/>
        <v>3680</v>
      </c>
      <c r="BP141" s="191">
        <f t="shared" si="276"/>
        <v>0</v>
      </c>
      <c r="BQ141" s="191">
        <f t="shared" si="276"/>
        <v>0</v>
      </c>
      <c r="BR141" s="191">
        <f t="shared" si="276"/>
        <v>0</v>
      </c>
      <c r="BS141" s="601"/>
      <c r="BT141" s="602"/>
      <c r="BU141" s="147"/>
      <c r="BV141" s="147"/>
      <c r="BW141" s="603">
        <v>2655</v>
      </c>
      <c r="BX141" s="604">
        <f>BW141/BW140%</f>
        <v>42.589027911453321</v>
      </c>
      <c r="BY141" s="588"/>
      <c r="BZ141" s="605">
        <f>ROUND(BY140*BX141/100,0)</f>
        <v>6284</v>
      </c>
      <c r="CA141" s="606">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2"/>
      <c r="BP142" s="192"/>
      <c r="BQ142" s="192"/>
      <c r="BR142" s="192"/>
      <c r="BS142" s="186"/>
      <c r="BT142" s="213"/>
      <c r="BU142" s="147"/>
      <c r="BV142" s="147"/>
      <c r="BW142" s="147"/>
      <c r="BX142" s="147"/>
      <c r="BY142" s="147"/>
      <c r="BZ142" s="147"/>
      <c r="CA142" s="606">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3"/>
      <c r="BP143" s="192"/>
      <c r="BQ143" s="192"/>
      <c r="BR143" s="192"/>
      <c r="BS143" s="186"/>
      <c r="BT143" s="213"/>
      <c r="BU143" s="147"/>
      <c r="BV143" s="147"/>
      <c r="BW143" s="147"/>
      <c r="BX143" s="147"/>
      <c r="BY143" s="147"/>
      <c r="BZ143" s="147"/>
      <c r="CA143" s="606">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2">
        <f>BN145+BN149+BN153+BN159+BN167+BN172+BN184</f>
        <v>0</v>
      </c>
      <c r="BO144" s="544">
        <v>3680</v>
      </c>
      <c r="BP144" s="194">
        <f>BP145+BP149+BP153+BP159+BP167+BP172+BP184</f>
        <v>0</v>
      </c>
      <c r="BQ144" s="194">
        <f>BQ145+BQ149+BQ153+BQ159+BQ167+BQ172+BQ184</f>
        <v>0</v>
      </c>
      <c r="BR144" s="194">
        <f>BR145+BR149+BR153+BR159+BR167+BR172+BR184</f>
        <v>0</v>
      </c>
      <c r="BS144" s="186"/>
      <c r="BT144" s="213"/>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3"/>
      <c r="BO145" s="545">
        <v>783</v>
      </c>
      <c r="BP145" s="199"/>
      <c r="BQ145" s="199"/>
      <c r="BR145" s="199"/>
      <c r="BS145" s="200"/>
      <c r="BT145" s="607"/>
      <c r="BU145" s="608"/>
      <c r="BV145" s="608"/>
      <c r="BW145" s="608"/>
      <c r="BX145" s="608"/>
      <c r="BY145" s="608"/>
      <c r="BZ145" s="608"/>
      <c r="CA145" s="608"/>
      <c r="CB145" s="608"/>
      <c r="CC145" s="608"/>
      <c r="CD145" s="608"/>
      <c r="CE145" s="608"/>
      <c r="CF145" s="608"/>
      <c r="CG145" s="608"/>
      <c r="CH145" s="608"/>
      <c r="CI145" s="608"/>
      <c r="CJ145" s="608"/>
      <c r="CK145" s="608"/>
      <c r="CL145" s="608"/>
      <c r="CM145" s="608"/>
      <c r="CN145" s="608"/>
      <c r="CO145" s="608"/>
      <c r="CP145" s="608"/>
      <c r="CQ145" s="608"/>
      <c r="CR145" s="608"/>
      <c r="CS145" s="608"/>
      <c r="CT145" s="608"/>
      <c r="CU145" s="608"/>
      <c r="CV145" s="608"/>
      <c r="CW145" s="608"/>
      <c r="CX145" s="608"/>
      <c r="CY145" s="608"/>
      <c r="CZ145" s="608"/>
      <c r="DA145" s="608"/>
      <c r="DB145" s="608"/>
      <c r="DC145" s="608"/>
      <c r="DD145" s="608"/>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3"/>
      <c r="BO146" s="545"/>
      <c r="BP146" s="192"/>
      <c r="BQ146" s="192"/>
      <c r="BR146" s="192"/>
      <c r="BS146" s="186"/>
      <c r="BT146" s="213"/>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3"/>
      <c r="BO147" s="545"/>
      <c r="BP147" s="192"/>
      <c r="BQ147" s="192"/>
      <c r="BR147" s="192"/>
      <c r="BS147" s="186"/>
      <c r="BT147" s="213"/>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3"/>
      <c r="BO148" s="545"/>
      <c r="BP148" s="192"/>
      <c r="BQ148" s="192"/>
      <c r="BR148" s="192"/>
      <c r="BS148" s="186"/>
      <c r="BT148" s="213"/>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3"/>
      <c r="BO149" s="545">
        <v>198</v>
      </c>
      <c r="BP149" s="192"/>
      <c r="BQ149" s="192"/>
      <c r="BR149" s="192"/>
      <c r="BS149" s="186"/>
      <c r="BT149" s="213"/>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3"/>
      <c r="BO150" s="545"/>
      <c r="BP150" s="192"/>
      <c r="BQ150" s="192"/>
      <c r="BR150" s="192"/>
      <c r="BS150" s="186"/>
      <c r="BT150" s="213"/>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3"/>
      <c r="BO151" s="545"/>
      <c r="BP151" s="192"/>
      <c r="BQ151" s="192"/>
      <c r="BR151" s="192"/>
      <c r="BS151" s="186"/>
      <c r="BT151" s="213"/>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3"/>
      <c r="BO152" s="545"/>
      <c r="BP152" s="192"/>
      <c r="BQ152" s="192"/>
      <c r="BR152" s="192"/>
      <c r="BS152" s="186"/>
      <c r="BT152" s="213"/>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3"/>
      <c r="BO153" s="545">
        <v>366</v>
      </c>
      <c r="BP153" s="192"/>
      <c r="BQ153" s="192"/>
      <c r="BR153" s="192"/>
      <c r="BS153" s="186"/>
      <c r="BT153" s="213"/>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3"/>
      <c r="BO154" s="545"/>
      <c r="BP154" s="192"/>
      <c r="BQ154" s="192"/>
      <c r="BR154" s="192"/>
      <c r="BS154" s="186"/>
      <c r="BT154" s="213"/>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3"/>
      <c r="BO155" s="545"/>
      <c r="BP155" s="192"/>
      <c r="BQ155" s="192"/>
      <c r="BR155" s="192"/>
      <c r="BS155" s="186"/>
      <c r="BT155" s="213"/>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3"/>
      <c r="BO156" s="545"/>
      <c r="BP156" s="192"/>
      <c r="BQ156" s="192"/>
      <c r="BR156" s="192"/>
      <c r="BS156" s="186"/>
      <c r="BT156" s="213"/>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3"/>
      <c r="BO157" s="545"/>
      <c r="BP157" s="192"/>
      <c r="BQ157" s="192"/>
      <c r="BR157" s="192"/>
      <c r="BS157" s="186"/>
      <c r="BT157" s="213"/>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3"/>
      <c r="BO158" s="545"/>
      <c r="BP158" s="192"/>
      <c r="BQ158" s="192"/>
      <c r="BR158" s="192"/>
      <c r="BS158" s="186"/>
      <c r="BT158" s="213"/>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3"/>
      <c r="BO159" s="545">
        <v>1051</v>
      </c>
      <c r="BP159" s="192"/>
      <c r="BQ159" s="192"/>
      <c r="BR159" s="192"/>
      <c r="BS159" s="186"/>
      <c r="BT159" s="213"/>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3"/>
      <c r="BO160" s="545"/>
      <c r="BP160" s="192"/>
      <c r="BQ160" s="192"/>
      <c r="BR160" s="192"/>
      <c r="BS160" s="186"/>
      <c r="BT160" s="213"/>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3"/>
      <c r="BO161" s="545"/>
      <c r="BP161" s="192"/>
      <c r="BQ161" s="192"/>
      <c r="BR161" s="192"/>
      <c r="BS161" s="186"/>
      <c r="BT161" s="213"/>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3"/>
      <c r="BO162" s="545"/>
      <c r="BP162" s="192"/>
      <c r="BQ162" s="192"/>
      <c r="BR162" s="192"/>
      <c r="BS162" s="186"/>
      <c r="BT162" s="213"/>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3"/>
      <c r="BO163" s="545"/>
      <c r="BP163" s="192"/>
      <c r="BQ163" s="192"/>
      <c r="BR163" s="192"/>
      <c r="BS163" s="186"/>
      <c r="BT163" s="213"/>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3"/>
      <c r="BO164" s="545"/>
      <c r="BP164" s="192"/>
      <c r="BQ164" s="192"/>
      <c r="BR164" s="192"/>
      <c r="BS164" s="186"/>
      <c r="BT164" s="213"/>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3"/>
      <c r="BO165" s="545"/>
      <c r="BP165" s="192"/>
      <c r="BQ165" s="192"/>
      <c r="BR165" s="192"/>
      <c r="BS165" s="186"/>
      <c r="BT165" s="213"/>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3"/>
      <c r="BO166" s="545"/>
      <c r="BP166" s="192"/>
      <c r="BQ166" s="192"/>
      <c r="BR166" s="192"/>
      <c r="BS166" s="186"/>
      <c r="BT166" s="213"/>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3"/>
      <c r="BO167" s="545">
        <v>277</v>
      </c>
      <c r="BP167" s="192"/>
      <c r="BQ167" s="192"/>
      <c r="BR167" s="192"/>
      <c r="BS167" s="186"/>
      <c r="BT167" s="213"/>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3"/>
      <c r="BO168" s="545"/>
      <c r="BP168" s="192"/>
      <c r="BQ168" s="192"/>
      <c r="BR168" s="192"/>
      <c r="BS168" s="186"/>
      <c r="BT168" s="213"/>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3"/>
      <c r="BO169" s="545"/>
      <c r="BP169" s="192"/>
      <c r="BQ169" s="192"/>
      <c r="BR169" s="192"/>
      <c r="BS169" s="186"/>
      <c r="BT169" s="213"/>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3"/>
      <c r="BO170" s="545"/>
      <c r="BP170" s="192"/>
      <c r="BQ170" s="192"/>
      <c r="BR170" s="192"/>
      <c r="BS170" s="186"/>
      <c r="BT170" s="213"/>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3"/>
      <c r="BO171" s="545"/>
      <c r="BP171" s="192"/>
      <c r="BQ171" s="192"/>
      <c r="BR171" s="192"/>
      <c r="BS171" s="186"/>
      <c r="BT171" s="213"/>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3"/>
      <c r="BO172" s="545">
        <v>766</v>
      </c>
      <c r="BP172" s="192"/>
      <c r="BQ172" s="192"/>
      <c r="BR172" s="192"/>
      <c r="BS172" s="186"/>
      <c r="BT172" s="213"/>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3"/>
      <c r="BO173" s="545"/>
      <c r="BP173" s="192"/>
      <c r="BQ173" s="192"/>
      <c r="BR173" s="192"/>
      <c r="BS173" s="186"/>
      <c r="BT173" s="213"/>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6"/>
      <c r="BO174" s="547"/>
      <c r="BP174" s="167"/>
      <c r="BQ174" s="167"/>
      <c r="BR174" s="167"/>
      <c r="BS174" s="158"/>
      <c r="BT174" s="609"/>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6"/>
      <c r="BO175" s="547"/>
      <c r="BP175" s="167"/>
      <c r="BQ175" s="167"/>
      <c r="BR175" s="167"/>
      <c r="BS175" s="158"/>
      <c r="BT175" s="609"/>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6"/>
      <c r="BO176" s="547"/>
      <c r="BP176" s="167"/>
      <c r="BQ176" s="167"/>
      <c r="BR176" s="167"/>
      <c r="BS176" s="158"/>
      <c r="BT176" s="609"/>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6"/>
      <c r="BO177" s="547"/>
      <c r="BP177" s="167"/>
      <c r="BQ177" s="167"/>
      <c r="BR177" s="167"/>
      <c r="BS177" s="158"/>
      <c r="BT177" s="609"/>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6"/>
      <c r="BO178" s="547"/>
      <c r="BP178" s="167"/>
      <c r="BQ178" s="167"/>
      <c r="BR178" s="167"/>
      <c r="BS178" s="158"/>
      <c r="BT178" s="609"/>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6"/>
      <c r="BO179" s="547"/>
      <c r="BP179" s="167"/>
      <c r="BQ179" s="167"/>
      <c r="BR179" s="167"/>
      <c r="BS179" s="158"/>
      <c r="BT179" s="609"/>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5"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3"/>
      <c r="BO180" s="545"/>
      <c r="BP180" s="192"/>
      <c r="BQ180" s="192"/>
      <c r="BR180" s="192"/>
      <c r="BS180" s="186"/>
      <c r="BT180" s="213"/>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5"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3"/>
      <c r="BO181" s="545"/>
      <c r="BP181" s="192"/>
      <c r="BQ181" s="192"/>
      <c r="BR181" s="192"/>
      <c r="BS181" s="186"/>
      <c r="BT181" s="213"/>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5"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3"/>
      <c r="BO182" s="545"/>
      <c r="BP182" s="192"/>
      <c r="BQ182" s="192"/>
      <c r="BR182" s="192"/>
      <c r="BS182" s="186"/>
      <c r="BT182" s="213"/>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5"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3"/>
      <c r="BO183" s="545"/>
      <c r="BP183" s="192"/>
      <c r="BQ183" s="192"/>
      <c r="BR183" s="192"/>
      <c r="BS183" s="186"/>
      <c r="BT183" s="213"/>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5"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3"/>
      <c r="BO184" s="545">
        <v>239</v>
      </c>
      <c r="BP184" s="192"/>
      <c r="BQ184" s="192"/>
      <c r="BR184" s="192"/>
      <c r="BS184" s="186"/>
      <c r="BT184" s="213"/>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5"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213"/>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5"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213"/>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5"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213"/>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5"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213"/>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1">
        <f>BR190+BR193</f>
        <v>2504</v>
      </c>
      <c r="BS189" s="172"/>
      <c r="BT189" s="610"/>
      <c r="BU189" s="588"/>
      <c r="BV189" s="588"/>
      <c r="BW189" s="606">
        <v>1806</v>
      </c>
      <c r="BX189" s="611">
        <f>BW189/BW140%</f>
        <v>28.970163618864291</v>
      </c>
      <c r="BY189" s="588"/>
      <c r="BZ189" s="606">
        <f>ROUND(BY140*BX189/100,0)</f>
        <v>4275</v>
      </c>
      <c r="CA189" s="588">
        <v>4275</v>
      </c>
      <c r="CB189" s="588"/>
      <c r="CC189" s="588"/>
      <c r="CD189" s="588"/>
      <c r="CE189" s="588"/>
      <c r="CF189" s="588"/>
      <c r="CG189" s="588"/>
      <c r="CH189" s="588"/>
      <c r="CI189" s="588"/>
      <c r="CJ189" s="588"/>
      <c r="CK189" s="588"/>
      <c r="CL189" s="588"/>
      <c r="CM189" s="588"/>
      <c r="CN189" s="588"/>
      <c r="CO189" s="588"/>
      <c r="CP189" s="588"/>
      <c r="CQ189" s="588"/>
      <c r="CR189" s="588"/>
      <c r="CS189" s="588"/>
      <c r="CT189" s="588"/>
      <c r="CU189" s="588"/>
      <c r="CV189" s="588"/>
      <c r="CW189" s="588"/>
      <c r="CX189" s="588"/>
      <c r="CY189" s="588"/>
      <c r="CZ189" s="588"/>
      <c r="DA189" s="588"/>
      <c r="DB189" s="588"/>
      <c r="DC189" s="588"/>
      <c r="DD189" s="588"/>
    </row>
    <row r="190" spans="1:108" s="207"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48">
        <f>SUM(BR191:BR192)</f>
        <v>752</v>
      </c>
      <c r="BS190" s="172"/>
      <c r="BT190" s="610"/>
      <c r="BU190" s="612"/>
      <c r="BV190" s="612"/>
      <c r="BW190" s="612"/>
      <c r="BX190" s="612"/>
      <c r="BY190" s="612"/>
      <c r="BZ190" s="612"/>
      <c r="CA190" s="613">
        <v>4196</v>
      </c>
      <c r="CB190" s="612"/>
      <c r="CC190" s="612"/>
      <c r="CD190" s="612"/>
      <c r="CE190" s="612"/>
      <c r="CF190" s="612"/>
      <c r="CG190" s="612"/>
      <c r="CH190" s="612"/>
      <c r="CI190" s="612"/>
      <c r="CJ190" s="612"/>
      <c r="CK190" s="612"/>
      <c r="CL190" s="612"/>
      <c r="CM190" s="612"/>
      <c r="CN190" s="612"/>
      <c r="CO190" s="612"/>
      <c r="CP190" s="612"/>
      <c r="CQ190" s="612"/>
      <c r="CR190" s="612"/>
      <c r="CS190" s="612"/>
      <c r="CT190" s="612"/>
      <c r="CU190" s="612"/>
      <c r="CV190" s="612"/>
      <c r="CW190" s="612"/>
      <c r="CX190" s="612"/>
      <c r="CY190" s="612"/>
      <c r="CZ190" s="612"/>
      <c r="DA190" s="612"/>
      <c r="DB190" s="612"/>
      <c r="DC190" s="612"/>
      <c r="DD190" s="612"/>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49">
        <v>376</v>
      </c>
      <c r="BS191" s="186"/>
      <c r="BT191" s="213"/>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4">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49">
        <v>376</v>
      </c>
      <c r="BS192" s="186"/>
      <c r="BT192" s="213"/>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7" customFormat="1" ht="20.100000000000001"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0">
        <f>SUM(BR194:BR203)</f>
        <v>1752</v>
      </c>
      <c r="BS193" s="172"/>
      <c r="BT193" s="610"/>
      <c r="BU193" s="612"/>
      <c r="BV193" s="612"/>
      <c r="BW193" s="612"/>
      <c r="BX193" s="612"/>
      <c r="BY193" s="612"/>
      <c r="BZ193" s="612"/>
      <c r="CA193" s="612"/>
      <c r="CB193" s="612"/>
      <c r="CC193" s="612"/>
      <c r="CD193" s="612"/>
      <c r="CE193" s="612"/>
      <c r="CF193" s="612"/>
      <c r="CG193" s="612"/>
      <c r="CH193" s="612"/>
      <c r="CI193" s="612"/>
      <c r="CJ193" s="612"/>
      <c r="CK193" s="612"/>
      <c r="CL193" s="612"/>
      <c r="CM193" s="612"/>
      <c r="CN193" s="612"/>
      <c r="CO193" s="612"/>
      <c r="CP193" s="612"/>
      <c r="CQ193" s="612"/>
      <c r="CR193" s="612"/>
      <c r="CS193" s="612"/>
      <c r="CT193" s="612"/>
      <c r="CU193" s="612"/>
      <c r="CV193" s="612"/>
      <c r="CW193" s="612"/>
      <c r="CX193" s="612"/>
      <c r="CY193" s="612"/>
      <c r="CZ193" s="612"/>
      <c r="DA193" s="612"/>
      <c r="DB193" s="612"/>
      <c r="DC193" s="612"/>
      <c r="DD193" s="612"/>
      <c r="GL193" s="615">
        <f>SUM(BR194:BR203)</f>
        <v>1752</v>
      </c>
      <c r="GM193" s="615">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49">
        <v>190</v>
      </c>
      <c r="BS194" s="186"/>
      <c r="BT194" s="213"/>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49">
        <v>178</v>
      </c>
      <c r="BS195" s="186"/>
      <c r="BT195" s="213"/>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49">
        <v>182</v>
      </c>
      <c r="BS196" s="186"/>
      <c r="BT196" s="213"/>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49">
        <v>182</v>
      </c>
      <c r="BS197" s="186"/>
      <c r="BT197" s="213"/>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49">
        <v>174</v>
      </c>
      <c r="BS198" s="186"/>
      <c r="BT198" s="213"/>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49">
        <v>174</v>
      </c>
      <c r="BS199" s="186"/>
      <c r="BT199" s="213"/>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49">
        <v>166</v>
      </c>
      <c r="BS200" s="186"/>
      <c r="BT200" s="213"/>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49">
        <v>174</v>
      </c>
      <c r="BS201" s="186"/>
      <c r="BT201" s="213"/>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49">
        <v>166</v>
      </c>
      <c r="BS202" s="186"/>
      <c r="BT202" s="213"/>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49">
        <v>166</v>
      </c>
      <c r="BS203" s="186"/>
      <c r="BT203" s="213"/>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09" t="s">
        <v>1949</v>
      </c>
      <c r="B204" s="189" t="s">
        <v>2268</v>
      </c>
      <c r="C204" s="162"/>
      <c r="D204" s="191">
        <f>E204+F204</f>
        <v>4110</v>
      </c>
      <c r="E204" s="191"/>
      <c r="F204" s="191">
        <f>SUM(G204:K204)</f>
        <v>4110</v>
      </c>
      <c r="G204" s="175"/>
      <c r="H204" s="175"/>
      <c r="I204" s="191"/>
      <c r="J204" s="616">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1">
        <f>BR205+BR207</f>
        <v>2337</v>
      </c>
      <c r="BS204" s="186"/>
      <c r="BT204" s="213"/>
      <c r="BU204" s="147"/>
      <c r="BV204" s="147"/>
      <c r="BW204" s="617">
        <v>1773</v>
      </c>
      <c r="BX204" s="618">
        <f>BW204/BW140%</f>
        <v>28.440808469682384</v>
      </c>
      <c r="BY204" s="147"/>
      <c r="BZ204" s="569">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0">
        <f>BR206</f>
        <v>701</v>
      </c>
      <c r="BS205" s="186"/>
      <c r="BT205" s="213"/>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1">
        <v>701</v>
      </c>
      <c r="BS206" s="186"/>
      <c r="BT206" s="213"/>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0">
        <f>SUM(BR208:BR217)</f>
        <v>1636</v>
      </c>
      <c r="BS207" s="186"/>
      <c r="BT207" s="213"/>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49">
        <v>177</v>
      </c>
      <c r="BS208" s="186"/>
      <c r="BT208" s="213"/>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49">
        <v>163</v>
      </c>
      <c r="BS209" s="186"/>
      <c r="BT209" s="213"/>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49">
        <v>171</v>
      </c>
      <c r="BS210" s="186"/>
      <c r="BT210" s="213"/>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49">
        <v>171</v>
      </c>
      <c r="BS211" s="186"/>
      <c r="BT211" s="213"/>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49">
        <v>163</v>
      </c>
      <c r="BS212" s="186"/>
      <c r="BT212" s="213"/>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49">
        <v>163</v>
      </c>
      <c r="BS213" s="186"/>
      <c r="BT213" s="213"/>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49">
        <v>155</v>
      </c>
      <c r="BS214" s="186"/>
      <c r="BT214" s="213"/>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49">
        <v>163</v>
      </c>
      <c r="BS215" s="186"/>
      <c r="BT215" s="213"/>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49">
        <v>155</v>
      </c>
      <c r="BS216" s="186"/>
      <c r="BT216" s="213"/>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0" t="s">
        <v>2138</v>
      </c>
      <c r="B217" s="297" t="s">
        <v>2267</v>
      </c>
      <c r="C217" s="211"/>
      <c r="D217" s="256">
        <f t="shared" si="338"/>
        <v>249</v>
      </c>
      <c r="E217" s="256">
        <f t="shared" si="339"/>
        <v>0</v>
      </c>
      <c r="F217" s="256">
        <f t="shared" si="340"/>
        <v>249</v>
      </c>
      <c r="G217" s="256">
        <f t="shared" si="341"/>
        <v>0</v>
      </c>
      <c r="H217" s="256">
        <f t="shared" si="342"/>
        <v>0</v>
      </c>
      <c r="I217" s="256">
        <f t="shared" si="343"/>
        <v>0</v>
      </c>
      <c r="J217" s="256">
        <f t="shared" si="344"/>
        <v>51</v>
      </c>
      <c r="K217" s="256">
        <f t="shared" si="345"/>
        <v>198</v>
      </c>
      <c r="L217" s="270">
        <f t="shared" si="329"/>
        <v>0</v>
      </c>
      <c r="M217" s="270">
        <f t="shared" si="330"/>
        <v>0</v>
      </c>
      <c r="N217" s="270">
        <f t="shared" si="331"/>
        <v>0</v>
      </c>
      <c r="O217" s="298">
        <f t="shared" si="332"/>
        <v>0</v>
      </c>
      <c r="P217" s="299"/>
      <c r="Q217" s="299">
        <f t="shared" si="300"/>
        <v>0</v>
      </c>
      <c r="R217" s="300"/>
      <c r="S217" s="300"/>
      <c r="T217" s="299"/>
      <c r="U217" s="299"/>
      <c r="V217" s="299"/>
      <c r="W217" s="298">
        <f t="shared" si="333"/>
        <v>0</v>
      </c>
      <c r="X217" s="299"/>
      <c r="Y217" s="299">
        <f t="shared" si="301"/>
        <v>0</v>
      </c>
      <c r="Z217" s="300"/>
      <c r="AA217" s="300"/>
      <c r="AB217" s="299"/>
      <c r="AC217" s="299"/>
      <c r="AD217" s="299"/>
      <c r="AE217" s="298">
        <f t="shared" si="302"/>
        <v>0</v>
      </c>
      <c r="AF217" s="299"/>
      <c r="AG217" s="299">
        <f t="shared" si="303"/>
        <v>0</v>
      </c>
      <c r="AH217" s="300"/>
      <c r="AI217" s="300"/>
      <c r="AJ217" s="299"/>
      <c r="AK217" s="299"/>
      <c r="AL217" s="299"/>
      <c r="AM217" s="298">
        <f t="shared" si="334"/>
        <v>51</v>
      </c>
      <c r="AN217" s="299"/>
      <c r="AO217" s="299">
        <f t="shared" si="335"/>
        <v>51</v>
      </c>
      <c r="AP217" s="300"/>
      <c r="AQ217" s="300"/>
      <c r="AR217" s="299"/>
      <c r="AS217" s="299">
        <v>51</v>
      </c>
      <c r="AT217" s="299"/>
      <c r="AU217" s="298">
        <f t="shared" si="306"/>
        <v>43</v>
      </c>
      <c r="AV217" s="299"/>
      <c r="AW217" s="299">
        <f t="shared" si="307"/>
        <v>43</v>
      </c>
      <c r="AX217" s="300"/>
      <c r="AY217" s="300"/>
      <c r="AZ217" s="299"/>
      <c r="BA217" s="299"/>
      <c r="BB217" s="299">
        <v>43</v>
      </c>
      <c r="BC217" s="256">
        <f t="shared" si="346"/>
        <v>94</v>
      </c>
      <c r="BD217" s="256">
        <f t="shared" si="347"/>
        <v>0</v>
      </c>
      <c r="BE217" s="256">
        <f t="shared" si="348"/>
        <v>94</v>
      </c>
      <c r="BF217" s="256">
        <f t="shared" si="349"/>
        <v>0</v>
      </c>
      <c r="BG217" s="256">
        <f t="shared" si="350"/>
        <v>0</v>
      </c>
      <c r="BH217" s="256">
        <f t="shared" si="351"/>
        <v>0</v>
      </c>
      <c r="BI217" s="256">
        <f t="shared" si="352"/>
        <v>51</v>
      </c>
      <c r="BJ217" s="256">
        <f t="shared" si="353"/>
        <v>43</v>
      </c>
      <c r="BK217" s="298">
        <f t="shared" si="308"/>
        <v>155</v>
      </c>
      <c r="BL217" s="299"/>
      <c r="BM217" s="299">
        <f t="shared" si="309"/>
        <v>155</v>
      </c>
      <c r="BN217" s="300"/>
      <c r="BO217" s="300"/>
      <c r="BP217" s="299"/>
      <c r="BQ217" s="299"/>
      <c r="BR217" s="556">
        <v>155</v>
      </c>
      <c r="BS217" s="212"/>
      <c r="BT217" s="213"/>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19" t="s">
        <v>2123</v>
      </c>
      <c r="B218" s="620" t="s">
        <v>2269</v>
      </c>
      <c r="C218" s="621"/>
      <c r="D218" s="1152" t="s">
        <v>2270</v>
      </c>
      <c r="E218" s="1152"/>
      <c r="F218" s="1152"/>
      <c r="G218" s="622">
        <v>3.42</v>
      </c>
      <c r="H218" s="622">
        <v>3.42</v>
      </c>
      <c r="I218" s="622">
        <v>3.42</v>
      </c>
      <c r="J218" s="622">
        <v>3.42</v>
      </c>
      <c r="K218" s="622">
        <v>3.42</v>
      </c>
      <c r="L218" s="622">
        <v>3.42</v>
      </c>
      <c r="M218" s="622">
        <v>3.42</v>
      </c>
      <c r="N218" s="622">
        <v>3.42</v>
      </c>
      <c r="O218" s="1152" t="s">
        <v>2271</v>
      </c>
      <c r="P218" s="1152"/>
      <c r="Q218" s="1152"/>
      <c r="R218" s="622">
        <v>3.42</v>
      </c>
      <c r="S218" s="622">
        <v>3.42</v>
      </c>
      <c r="T218" s="622">
        <v>3.42</v>
      </c>
      <c r="U218" s="622">
        <v>3.42</v>
      </c>
      <c r="V218" s="622">
        <v>3.42</v>
      </c>
      <c r="W218" s="622">
        <v>3.42</v>
      </c>
      <c r="X218" s="622">
        <v>3.42</v>
      </c>
      <c r="Y218" s="622">
        <v>3.42</v>
      </c>
      <c r="Z218" s="622">
        <v>3.42</v>
      </c>
      <c r="AA218" s="622">
        <v>3.42</v>
      </c>
      <c r="AB218" s="622">
        <v>3.42</v>
      </c>
      <c r="AC218" s="622">
        <v>3.42</v>
      </c>
      <c r="AD218" s="622">
        <v>3.42</v>
      </c>
      <c r="AE218" s="622">
        <v>3.42</v>
      </c>
      <c r="AF218" s="622">
        <v>3.42</v>
      </c>
      <c r="AG218" s="622">
        <v>3.42</v>
      </c>
      <c r="AH218" s="622">
        <v>3.42</v>
      </c>
      <c r="AI218" s="622">
        <v>3.42</v>
      </c>
      <c r="AJ218" s="622">
        <v>3.42</v>
      </c>
      <c r="AK218" s="622">
        <v>3.42</v>
      </c>
      <c r="AL218" s="622">
        <v>3.42</v>
      </c>
      <c r="AM218" s="1152" t="s">
        <v>2272</v>
      </c>
      <c r="AN218" s="1152"/>
      <c r="AO218" s="1152"/>
      <c r="AP218" s="622">
        <v>3.42</v>
      </c>
      <c r="AQ218" s="622">
        <v>3.42</v>
      </c>
      <c r="AR218" s="622">
        <v>3.42</v>
      </c>
      <c r="AS218" s="622">
        <v>3.42</v>
      </c>
      <c r="AT218" s="622">
        <v>3.42</v>
      </c>
      <c r="AU218" s="1153" t="s">
        <v>2273</v>
      </c>
      <c r="AV218" s="1153"/>
      <c r="AW218" s="1153"/>
      <c r="AX218" s="622">
        <v>3.42</v>
      </c>
      <c r="AY218" s="622">
        <v>3.42</v>
      </c>
      <c r="AZ218" s="622">
        <v>3.42</v>
      </c>
      <c r="BA218" s="622">
        <v>3.42</v>
      </c>
      <c r="BB218" s="622">
        <v>3.42</v>
      </c>
      <c r="BC218" s="1152"/>
      <c r="BD218" s="1152"/>
      <c r="BE218" s="1152"/>
      <c r="BF218" s="622">
        <v>3.42</v>
      </c>
      <c r="BG218" s="622">
        <v>3.42</v>
      </c>
      <c r="BH218" s="622">
        <v>3.42</v>
      </c>
      <c r="BI218" s="622">
        <v>3.42</v>
      </c>
      <c r="BJ218" s="622">
        <v>3.42</v>
      </c>
      <c r="BK218" s="1152" t="s">
        <v>2273</v>
      </c>
      <c r="BL218" s="1152"/>
      <c r="BM218" s="1152"/>
      <c r="BN218" s="622">
        <v>3.42</v>
      </c>
      <c r="BO218" s="622">
        <v>3.42</v>
      </c>
      <c r="BP218" s="622">
        <v>3.42</v>
      </c>
      <c r="BQ218" s="622">
        <v>3.42</v>
      </c>
      <c r="BR218" s="622">
        <v>3.42</v>
      </c>
      <c r="BS218" s="623"/>
      <c r="BT218" s="213"/>
      <c r="BU218" s="147"/>
      <c r="BV218" s="147"/>
      <c r="BW218" s="147"/>
      <c r="BX218" s="147"/>
      <c r="BY218" s="147"/>
      <c r="BZ218" s="147"/>
      <c r="CA218" s="147"/>
      <c r="CB218" s="147"/>
      <c r="CC218" s="147"/>
      <c r="CD218" s="576"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147" t="s">
        <v>2274</v>
      </c>
      <c r="B219" s="1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3"/>
      <c r="BT219" s="213"/>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155" t="s">
        <v>2275</v>
      </c>
      <c r="B220" s="1155"/>
      <c r="C220" s="1155"/>
      <c r="D220" s="1155"/>
      <c r="E220" s="1155"/>
      <c r="F220" s="1155"/>
      <c r="G220" s="1155"/>
      <c r="H220" s="1155"/>
      <c r="I220" s="1155"/>
      <c r="J220" s="1155"/>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5"/>
      <c r="AK220" s="1155"/>
      <c r="AL220" s="1155"/>
      <c r="AM220" s="1155"/>
      <c r="AN220" s="1155"/>
      <c r="AO220" s="1155"/>
      <c r="AP220" s="1155"/>
      <c r="AQ220" s="1155"/>
      <c r="AR220" s="1155"/>
      <c r="AS220" s="1155"/>
      <c r="AT220" s="1155"/>
      <c r="AU220" s="1155"/>
      <c r="AV220" s="1155"/>
      <c r="AW220" s="1155"/>
      <c r="AX220" s="1155"/>
      <c r="AY220" s="1155"/>
      <c r="AZ220" s="1155"/>
      <c r="BA220" s="1155"/>
      <c r="BB220" s="1155"/>
      <c r="BC220" s="1155"/>
      <c r="BD220" s="1155"/>
      <c r="BE220" s="1155"/>
      <c r="BF220" s="1155"/>
      <c r="BG220" s="1155"/>
      <c r="BH220" s="1155"/>
      <c r="BI220" s="1155"/>
      <c r="BJ220" s="1155"/>
      <c r="BK220" s="1155"/>
      <c r="BL220" s="1155"/>
      <c r="BM220" s="1155"/>
      <c r="BN220" s="1155"/>
      <c r="BO220" s="1155"/>
      <c r="BP220" s="1155"/>
      <c r="BQ220" s="1155"/>
      <c r="BR220" s="1155"/>
      <c r="BS220" s="1155"/>
      <c r="BT220" s="624"/>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125" t="s">
        <v>2276</v>
      </c>
      <c r="B221" s="1126"/>
      <c r="C221" s="1126"/>
      <c r="D221" s="1126"/>
      <c r="E221" s="1126"/>
      <c r="F221" s="1126"/>
      <c r="G221" s="1126"/>
      <c r="H221" s="1126"/>
      <c r="I221" s="1126"/>
      <c r="J221" s="1126"/>
      <c r="K221" s="1126"/>
      <c r="L221" s="1126"/>
      <c r="M221" s="1126"/>
      <c r="N221" s="1126"/>
      <c r="O221" s="1126"/>
      <c r="P221" s="1126"/>
      <c r="Q221" s="1126"/>
      <c r="R221" s="1126"/>
      <c r="S221" s="1126"/>
      <c r="T221" s="1126"/>
      <c r="U221" s="1126"/>
      <c r="V221" s="1126"/>
      <c r="W221" s="1126"/>
      <c r="X221" s="1126"/>
      <c r="Y221" s="1126"/>
      <c r="Z221" s="1126"/>
      <c r="AA221" s="1126"/>
      <c r="AB221" s="1126"/>
      <c r="AC221" s="1126"/>
      <c r="AD221" s="1126"/>
      <c r="AE221" s="1126"/>
      <c r="AF221" s="1126"/>
      <c r="AG221" s="1126"/>
      <c r="AH221" s="1126"/>
      <c r="AI221" s="1126"/>
      <c r="AJ221" s="1126"/>
      <c r="AK221" s="1126"/>
      <c r="AL221" s="1126"/>
      <c r="AM221" s="1126"/>
      <c r="AN221" s="1126"/>
      <c r="AO221" s="1126"/>
      <c r="AP221" s="1126"/>
      <c r="AQ221" s="1126"/>
      <c r="AR221" s="1126"/>
      <c r="AS221" s="1126"/>
      <c r="AT221" s="1126"/>
      <c r="AU221" s="1126"/>
      <c r="AV221" s="1126"/>
      <c r="AW221" s="1126"/>
      <c r="AX221" s="1126"/>
      <c r="AY221" s="1126"/>
      <c r="AZ221" s="1126"/>
      <c r="BA221" s="1126"/>
      <c r="BB221" s="1126"/>
      <c r="BC221" s="1126"/>
      <c r="BD221" s="1126"/>
      <c r="BE221" s="1126"/>
      <c r="BF221" s="1126"/>
      <c r="BG221" s="1126"/>
      <c r="BH221" s="1126"/>
      <c r="BI221" s="1126"/>
      <c r="BJ221" s="1126"/>
      <c r="BK221" s="1126"/>
      <c r="BL221" s="1126"/>
      <c r="BM221" s="1126"/>
      <c r="BN221" s="1126"/>
      <c r="BO221" s="1126"/>
      <c r="BP221" s="1126"/>
      <c r="BQ221" s="1126"/>
      <c r="BR221" s="1126"/>
      <c r="BS221" s="1126"/>
      <c r="BT221" s="625"/>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155" t="s">
        <v>2277</v>
      </c>
      <c r="B222" s="1155"/>
      <c r="C222" s="1155"/>
      <c r="D222" s="1155"/>
      <c r="E222" s="1155"/>
      <c r="F222" s="1155"/>
      <c r="G222" s="1155"/>
      <c r="H222" s="1155"/>
      <c r="I222" s="1155"/>
      <c r="J222" s="1155"/>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5"/>
      <c r="AK222" s="1155"/>
      <c r="AL222" s="1155"/>
      <c r="AM222" s="1155"/>
      <c r="AN222" s="1155"/>
      <c r="AO222" s="1155"/>
      <c r="AP222" s="1155"/>
      <c r="AQ222" s="1155"/>
      <c r="AR222" s="1155"/>
      <c r="AS222" s="1155"/>
      <c r="AT222" s="1155"/>
      <c r="AU222" s="1155"/>
      <c r="AV222" s="1155"/>
      <c r="AW222" s="1155"/>
      <c r="AX222" s="1155"/>
      <c r="AY222" s="1155"/>
      <c r="AZ222" s="1155"/>
      <c r="BA222" s="1155"/>
      <c r="BB222" s="1155"/>
      <c r="BC222" s="1155"/>
      <c r="BD222" s="1155"/>
      <c r="BE222" s="1155"/>
      <c r="BF222" s="1155"/>
      <c r="BG222" s="1155"/>
      <c r="BH222" s="1155"/>
      <c r="BI222" s="1155"/>
      <c r="BJ222" s="1155"/>
      <c r="BK222" s="1155"/>
      <c r="BL222" s="1155"/>
      <c r="BM222" s="1155"/>
      <c r="BN222" s="1155"/>
      <c r="BO222" s="1155"/>
      <c r="BP222" s="1155"/>
      <c r="BQ222" s="1155"/>
      <c r="BR222" s="1155"/>
      <c r="BS222" s="1155"/>
      <c r="BT222" s="624"/>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155" t="s">
        <v>2278</v>
      </c>
      <c r="B223" s="1155"/>
      <c r="C223" s="1155"/>
      <c r="D223" s="1155"/>
      <c r="E223" s="1155"/>
      <c r="F223" s="1155"/>
      <c r="G223" s="1155"/>
      <c r="H223" s="1155"/>
      <c r="I223" s="1155"/>
      <c r="J223" s="1155"/>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5"/>
      <c r="AK223" s="1155"/>
      <c r="AL223" s="1155"/>
      <c r="AM223" s="1155"/>
      <c r="AN223" s="1155"/>
      <c r="AO223" s="1155"/>
      <c r="AP223" s="1155"/>
      <c r="AQ223" s="1155"/>
      <c r="AR223" s="1155"/>
      <c r="AS223" s="1155"/>
      <c r="AT223" s="1155"/>
      <c r="AU223" s="1155"/>
      <c r="AV223" s="1155"/>
      <c r="AW223" s="1155"/>
      <c r="AX223" s="1155"/>
      <c r="AY223" s="1155"/>
      <c r="AZ223" s="1155"/>
      <c r="BA223" s="1155"/>
      <c r="BB223" s="1155"/>
      <c r="BC223" s="1155"/>
      <c r="BD223" s="1155"/>
      <c r="BE223" s="1155"/>
      <c r="BF223" s="1155"/>
      <c r="BG223" s="1155"/>
      <c r="BH223" s="1155"/>
      <c r="BI223" s="1155"/>
      <c r="BJ223" s="1155"/>
      <c r="BK223" s="1155"/>
      <c r="BL223" s="1155"/>
      <c r="BM223" s="1155"/>
      <c r="BN223" s="1155"/>
      <c r="BO223" s="1155"/>
      <c r="BP223" s="1155"/>
      <c r="BQ223" s="1155"/>
      <c r="BR223" s="1155"/>
      <c r="BS223" s="1155"/>
      <c r="BT223" s="624"/>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156" t="s">
        <v>2279</v>
      </c>
      <c r="B224" s="1156"/>
      <c r="C224" s="1156"/>
      <c r="D224" s="1156"/>
      <c r="E224" s="1156"/>
      <c r="F224" s="1156"/>
      <c r="G224" s="1156"/>
      <c r="H224" s="1156"/>
      <c r="I224" s="1156"/>
      <c r="J224" s="1156"/>
      <c r="K224" s="1156"/>
      <c r="L224" s="1156"/>
      <c r="M224" s="1156"/>
      <c r="N224" s="1156"/>
      <c r="O224" s="1156"/>
      <c r="P224" s="1156"/>
      <c r="Q224" s="1156"/>
      <c r="R224" s="1156"/>
      <c r="S224" s="1156"/>
      <c r="T224" s="1156"/>
      <c r="U224" s="1156"/>
      <c r="V224" s="1156"/>
      <c r="W224" s="1156"/>
      <c r="X224" s="1156"/>
      <c r="Y224" s="1156"/>
      <c r="Z224" s="1156"/>
      <c r="AA224" s="1156"/>
      <c r="AB224" s="1156"/>
      <c r="AC224" s="1156"/>
      <c r="AD224" s="1156"/>
      <c r="AE224" s="1156"/>
      <c r="AF224" s="1156"/>
      <c r="AG224" s="1156"/>
      <c r="AH224" s="1156"/>
      <c r="AI224" s="1156"/>
      <c r="AJ224" s="1156"/>
      <c r="AK224" s="1156"/>
      <c r="AL224" s="1156"/>
      <c r="AM224" s="1156"/>
      <c r="AN224" s="1156"/>
      <c r="AO224" s="1156"/>
      <c r="AP224" s="1156"/>
      <c r="AQ224" s="1156"/>
      <c r="AR224" s="1156"/>
      <c r="AS224" s="1156"/>
      <c r="AT224" s="1156"/>
      <c r="AU224" s="1156"/>
      <c r="AV224" s="1156"/>
      <c r="AW224" s="1156"/>
      <c r="AX224" s="1156"/>
      <c r="AY224" s="1156"/>
      <c r="AZ224" s="1156"/>
      <c r="BA224" s="1156"/>
      <c r="BB224" s="1156"/>
      <c r="BC224" s="1156"/>
      <c r="BD224" s="1156"/>
      <c r="BE224" s="1156"/>
      <c r="BF224" s="1156"/>
      <c r="BG224" s="1156"/>
      <c r="BH224" s="1156"/>
      <c r="BI224" s="1156"/>
      <c r="BJ224" s="1156"/>
      <c r="BK224" s="1156"/>
      <c r="BL224" s="1156"/>
      <c r="BM224" s="1156"/>
      <c r="BN224" s="1156"/>
      <c r="BO224" s="1156"/>
      <c r="BP224" s="1156"/>
      <c r="BQ224" s="1156"/>
      <c r="BR224" s="1156"/>
      <c r="BS224" s="1156"/>
      <c r="BT224" s="624"/>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154" t="s">
        <v>522</v>
      </c>
      <c r="B225" s="1154"/>
      <c r="C225" s="1154"/>
      <c r="D225" s="1154"/>
      <c r="E225" s="1154"/>
      <c r="F225" s="1154"/>
      <c r="G225" s="1154"/>
      <c r="H225" s="1154"/>
      <c r="I225" s="1154"/>
      <c r="J225" s="1154"/>
      <c r="K225" s="1154"/>
      <c r="L225" s="1154"/>
      <c r="M225" s="1154"/>
      <c r="N225" s="1154"/>
      <c r="O225" s="1154"/>
      <c r="P225" s="1154"/>
      <c r="Q225" s="1154"/>
      <c r="R225" s="1154"/>
      <c r="S225" s="1154"/>
      <c r="T225" s="1154"/>
      <c r="U225" s="1154"/>
      <c r="V225" s="1154"/>
      <c r="W225" s="1154"/>
      <c r="X225" s="1154"/>
      <c r="Y225" s="1154"/>
      <c r="Z225" s="1154"/>
      <c r="AA225" s="1154"/>
      <c r="AB225" s="1154"/>
      <c r="AC225" s="1154"/>
      <c r="AD225" s="1154"/>
      <c r="AE225" s="1154"/>
      <c r="AF225" s="1154"/>
      <c r="AG225" s="1154"/>
      <c r="AH225" s="1154"/>
      <c r="AI225" s="1154"/>
      <c r="AJ225" s="1154"/>
      <c r="AK225" s="1154"/>
      <c r="AL225" s="1154"/>
      <c r="AM225" s="1154"/>
      <c r="AN225" s="1154"/>
      <c r="AO225" s="1154"/>
      <c r="AP225" s="1154"/>
      <c r="AQ225" s="1154"/>
      <c r="AR225" s="1154"/>
      <c r="AS225" s="1154"/>
      <c r="AT225" s="1154"/>
      <c r="AU225" s="1154"/>
      <c r="AV225" s="1154"/>
      <c r="AW225" s="1154"/>
      <c r="AX225" s="1154"/>
      <c r="AY225" s="1154"/>
      <c r="AZ225" s="1154"/>
      <c r="BA225" s="1154"/>
      <c r="BB225" s="1154"/>
      <c r="BC225" s="1154"/>
      <c r="BD225" s="1154"/>
      <c r="BE225" s="1154"/>
      <c r="BF225" s="1154"/>
      <c r="BG225" s="1154"/>
      <c r="BH225" s="1154"/>
      <c r="BI225" s="1154"/>
      <c r="BJ225" s="1154"/>
      <c r="BK225" s="1154"/>
      <c r="BL225" s="1154"/>
      <c r="BM225" s="1154"/>
      <c r="BN225" s="1154"/>
      <c r="BO225" s="1154"/>
      <c r="BP225" s="1154"/>
      <c r="BQ225" s="1154"/>
      <c r="BR225" s="1154"/>
      <c r="BS225" s="1154"/>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26">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42"/>
  <sheetViews>
    <sheetView topLeftCell="A4" workbookViewId="0">
      <selection activeCell="D10" sqref="D10"/>
    </sheetView>
  </sheetViews>
  <sheetFormatPr defaultRowHeight="15.75"/>
  <cols>
    <col min="1" max="1" width="4.25" style="844" customWidth="1"/>
    <col min="2" max="2" width="27.375" style="844" customWidth="1"/>
    <col min="3" max="3" width="12.5" style="844" customWidth="1"/>
    <col min="4" max="4" width="11.625" style="844" customWidth="1"/>
    <col min="5" max="6" width="10.625" style="844" customWidth="1"/>
    <col min="7" max="7" width="13.375" style="844" customWidth="1"/>
    <col min="8" max="8" width="14.125" style="844" customWidth="1"/>
    <col min="9" max="9" width="13.125" style="844" customWidth="1"/>
    <col min="10" max="10" width="13" style="844" customWidth="1"/>
    <col min="11" max="16384" width="9" style="844"/>
  </cols>
  <sheetData>
    <row r="1" spans="1:13" s="691" customFormat="1" ht="16.5">
      <c r="A1" s="1097" t="s">
        <v>3138</v>
      </c>
      <c r="B1" s="1097"/>
      <c r="C1" s="1097"/>
      <c r="D1" s="1097"/>
      <c r="E1" s="1097"/>
      <c r="F1" s="1097"/>
      <c r="G1" s="1097"/>
      <c r="H1" s="1097"/>
      <c r="I1" s="1097"/>
      <c r="J1" s="1097"/>
    </row>
    <row r="2" spans="1:13" s="691" customFormat="1" ht="58.5" customHeight="1">
      <c r="A2" s="1167" t="s">
        <v>3291</v>
      </c>
      <c r="B2" s="1167"/>
      <c r="C2" s="1167"/>
      <c r="D2" s="1167"/>
      <c r="E2" s="1167"/>
      <c r="F2" s="1167"/>
      <c r="G2" s="1167"/>
      <c r="H2" s="1167"/>
      <c r="I2" s="1167"/>
      <c r="J2" s="1167"/>
    </row>
    <row r="3" spans="1:13" ht="18.75" customHeight="1">
      <c r="A3" s="1168" t="str">
        <f>'PL I'!A3:E3</f>
        <v>(Kèm theo Nghị quyết số:         /NQ - HĐND ngày    /      /2023 của HDND huyện Đăk Glei)</v>
      </c>
      <c r="B3" s="1168"/>
      <c r="C3" s="1168"/>
      <c r="D3" s="1168"/>
      <c r="E3" s="1168"/>
      <c r="F3" s="1168"/>
      <c r="G3" s="1168"/>
      <c r="H3" s="1168"/>
      <c r="I3" s="1168"/>
      <c r="J3" s="1168"/>
    </row>
    <row r="4" spans="1:13" ht="19.5" customHeight="1">
      <c r="A4" s="1169" t="s">
        <v>2057</v>
      </c>
      <c r="B4" s="1169"/>
      <c r="C4" s="1169"/>
      <c r="D4" s="1169"/>
      <c r="E4" s="1169"/>
      <c r="F4" s="1169"/>
      <c r="G4" s="1169"/>
      <c r="H4" s="1169"/>
      <c r="I4" s="1169"/>
      <c r="J4" s="1169"/>
    </row>
    <row r="5" spans="1:13" ht="21" customHeight="1">
      <c r="A5" s="1173" t="s">
        <v>1883</v>
      </c>
      <c r="B5" s="1173" t="s">
        <v>3039</v>
      </c>
      <c r="C5" s="1170" t="s">
        <v>3042</v>
      </c>
      <c r="D5" s="1170" t="s">
        <v>3043</v>
      </c>
      <c r="E5" s="1170"/>
      <c r="F5" s="1170"/>
      <c r="G5" s="1170"/>
      <c r="H5" s="1170"/>
      <c r="I5" s="1170"/>
      <c r="J5" s="1170"/>
    </row>
    <row r="6" spans="1:13" ht="42.75" customHeight="1">
      <c r="A6" s="1173"/>
      <c r="B6" s="1173"/>
      <c r="C6" s="1170"/>
      <c r="D6" s="713" t="s">
        <v>3044</v>
      </c>
      <c r="E6" s="713" t="s">
        <v>3045</v>
      </c>
      <c r="F6" s="713" t="s">
        <v>3112</v>
      </c>
      <c r="G6" s="713" t="s">
        <v>3207</v>
      </c>
      <c r="H6" s="713" t="s">
        <v>3208</v>
      </c>
      <c r="I6" s="713" t="s">
        <v>3131</v>
      </c>
      <c r="J6" s="713" t="s">
        <v>3052</v>
      </c>
    </row>
    <row r="7" spans="1:13" s="645" customFormat="1" ht="24.95" customHeight="1">
      <c r="A7" s="845"/>
      <c r="B7" s="845" t="s">
        <v>2067</v>
      </c>
      <c r="C7" s="846">
        <f>C8+C12</f>
        <v>74035</v>
      </c>
      <c r="D7" s="846">
        <f t="shared" ref="D7:J7" si="0">D8+D12</f>
        <v>3116</v>
      </c>
      <c r="E7" s="846">
        <f t="shared" si="0"/>
        <v>21412</v>
      </c>
      <c r="F7" s="846">
        <f t="shared" si="0"/>
        <v>0</v>
      </c>
      <c r="G7" s="846">
        <f t="shared" si="0"/>
        <v>38167</v>
      </c>
      <c r="H7" s="846">
        <f t="shared" si="0"/>
        <v>9048</v>
      </c>
      <c r="I7" s="846">
        <f t="shared" si="0"/>
        <v>2292</v>
      </c>
      <c r="J7" s="846">
        <f t="shared" si="0"/>
        <v>0</v>
      </c>
      <c r="K7" s="847"/>
      <c r="L7" s="847"/>
    </row>
    <row r="8" spans="1:13" ht="20.100000000000001" customHeight="1">
      <c r="A8" s="848" t="s">
        <v>1909</v>
      </c>
      <c r="B8" s="849" t="s">
        <v>2070</v>
      </c>
      <c r="C8" s="846">
        <f t="shared" ref="C8:J8" si="1">SUM(C9:C11)</f>
        <v>47236</v>
      </c>
      <c r="D8" s="846">
        <f t="shared" si="1"/>
        <v>2400</v>
      </c>
      <c r="E8" s="846">
        <f t="shared" si="1"/>
        <v>21412</v>
      </c>
      <c r="F8" s="850">
        <f t="shared" si="1"/>
        <v>0</v>
      </c>
      <c r="G8" s="846">
        <f t="shared" si="1"/>
        <v>13075</v>
      </c>
      <c r="H8" s="846">
        <f t="shared" si="1"/>
        <v>9048</v>
      </c>
      <c r="I8" s="846">
        <f t="shared" si="1"/>
        <v>1301</v>
      </c>
      <c r="J8" s="846">
        <f t="shared" si="1"/>
        <v>0</v>
      </c>
      <c r="K8" s="851"/>
    </row>
    <row r="9" spans="1:13" ht="20.100000000000001" customHeight="1">
      <c r="A9" s="852" t="s">
        <v>2330</v>
      </c>
      <c r="B9" s="853" t="s">
        <v>3070</v>
      </c>
      <c r="C9" s="854">
        <f>D9+E9+F9+G9+H9+I9+J9</f>
        <v>2400</v>
      </c>
      <c r="D9" s="854">
        <v>2400</v>
      </c>
      <c r="E9" s="855"/>
      <c r="F9" s="855"/>
      <c r="G9" s="854"/>
      <c r="H9" s="854"/>
      <c r="I9" s="854"/>
      <c r="J9" s="856"/>
      <c r="K9" s="851"/>
    </row>
    <row r="10" spans="1:13" ht="20.100000000000001" customHeight="1">
      <c r="A10" s="852" t="s">
        <v>2337</v>
      </c>
      <c r="B10" s="853" t="s">
        <v>3094</v>
      </c>
      <c r="C10" s="854">
        <f>D10+E10+F10+G10+H10+I10+J10</f>
        <v>0</v>
      </c>
      <c r="D10" s="854"/>
      <c r="E10" s="855"/>
      <c r="F10" s="855"/>
      <c r="G10" s="854"/>
      <c r="H10" s="854"/>
      <c r="I10" s="854"/>
      <c r="J10" s="856"/>
      <c r="K10" s="851"/>
    </row>
    <row r="11" spans="1:13" ht="20.100000000000001" customHeight="1">
      <c r="A11" s="852" t="s">
        <v>2372</v>
      </c>
      <c r="B11" s="853" t="s">
        <v>3062</v>
      </c>
      <c r="C11" s="854">
        <f t="shared" ref="C11" si="2">D11+E11+F11+G11+H11+I11+J11</f>
        <v>44836</v>
      </c>
      <c r="D11" s="854"/>
      <c r="E11" s="854">
        <v>21412</v>
      </c>
      <c r="F11" s="855"/>
      <c r="G11" s="854">
        <v>13075</v>
      </c>
      <c r="H11" s="854">
        <v>9048</v>
      </c>
      <c r="I11" s="854">
        <v>1301</v>
      </c>
      <c r="J11" s="856"/>
      <c r="K11" s="851"/>
      <c r="L11" s="851"/>
    </row>
    <row r="12" spans="1:13" s="858" customFormat="1" ht="20.100000000000001" customHeight="1">
      <c r="A12" s="848" t="s">
        <v>1923</v>
      </c>
      <c r="B12" s="849" t="s">
        <v>3029</v>
      </c>
      <c r="C12" s="846">
        <f>SUM(C13:C23)</f>
        <v>26799</v>
      </c>
      <c r="D12" s="846">
        <f t="shared" ref="D12:J12" si="3">SUM(D13:D23)</f>
        <v>716</v>
      </c>
      <c r="E12" s="850">
        <f t="shared" si="3"/>
        <v>0</v>
      </c>
      <c r="F12" s="850">
        <f t="shared" si="3"/>
        <v>0</v>
      </c>
      <c r="G12" s="846">
        <f t="shared" si="3"/>
        <v>25092</v>
      </c>
      <c r="H12" s="850">
        <f t="shared" si="3"/>
        <v>0</v>
      </c>
      <c r="I12" s="846">
        <f t="shared" si="3"/>
        <v>991</v>
      </c>
      <c r="J12" s="850">
        <f t="shared" si="3"/>
        <v>0</v>
      </c>
      <c r="K12" s="857"/>
      <c r="M12" s="857"/>
    </row>
    <row r="13" spans="1:13" ht="20.100000000000001" customHeight="1">
      <c r="A13" s="852" t="s">
        <v>2330</v>
      </c>
      <c r="B13" s="853" t="s">
        <v>44</v>
      </c>
      <c r="C13" s="854">
        <f>SUM(D13:J13)</f>
        <v>3240</v>
      </c>
      <c r="D13" s="854">
        <v>180</v>
      </c>
      <c r="E13" s="854"/>
      <c r="F13" s="854"/>
      <c r="G13" s="854">
        <v>3060</v>
      </c>
      <c r="H13" s="854"/>
      <c r="I13" s="854"/>
      <c r="J13" s="854"/>
      <c r="K13" s="851"/>
      <c r="L13" s="851">
        <f>C13*10%</f>
        <v>324</v>
      </c>
    </row>
    <row r="14" spans="1:13" ht="20.100000000000001" customHeight="1">
      <c r="A14" s="852" t="s">
        <v>2337</v>
      </c>
      <c r="B14" s="853" t="s">
        <v>2540</v>
      </c>
      <c r="C14" s="854">
        <f t="shared" ref="C14:C23" si="4">SUM(D14:J14)</f>
        <v>2566</v>
      </c>
      <c r="D14" s="854"/>
      <c r="E14" s="854"/>
      <c r="F14" s="854"/>
      <c r="G14" s="854">
        <v>2250</v>
      </c>
      <c r="H14" s="854"/>
      <c r="I14" s="854">
        <v>316</v>
      </c>
      <c r="J14" s="854"/>
      <c r="K14" s="851"/>
      <c r="L14" s="851">
        <f>C14*10%</f>
        <v>256.60000000000002</v>
      </c>
    </row>
    <row r="15" spans="1:13" ht="20.100000000000001" customHeight="1">
      <c r="A15" s="852" t="s">
        <v>2372</v>
      </c>
      <c r="B15" s="853" t="s">
        <v>98</v>
      </c>
      <c r="C15" s="854">
        <f t="shared" si="4"/>
        <v>256</v>
      </c>
      <c r="D15" s="854">
        <v>213</v>
      </c>
      <c r="E15" s="854"/>
      <c r="F15" s="854"/>
      <c r="G15" s="854"/>
      <c r="H15" s="854"/>
      <c r="I15" s="854">
        <v>43</v>
      </c>
      <c r="J15" s="854"/>
      <c r="K15" s="851"/>
      <c r="L15" s="851">
        <f>C15*10%</f>
        <v>25.6</v>
      </c>
    </row>
    <row r="16" spans="1:13" ht="20.100000000000001" customHeight="1">
      <c r="A16" s="852" t="s">
        <v>2534</v>
      </c>
      <c r="B16" s="853" t="s">
        <v>3072</v>
      </c>
      <c r="C16" s="854">
        <f t="shared" si="4"/>
        <v>3998</v>
      </c>
      <c r="D16" s="854">
        <v>180</v>
      </c>
      <c r="E16" s="854"/>
      <c r="F16" s="854"/>
      <c r="G16" s="854">
        <v>3502</v>
      </c>
      <c r="H16" s="854"/>
      <c r="I16" s="854">
        <v>316</v>
      </c>
      <c r="J16" s="859"/>
      <c r="K16" s="851"/>
      <c r="L16" s="851">
        <f>C16*10%</f>
        <v>399.8</v>
      </c>
    </row>
    <row r="17" spans="1:12" ht="20.100000000000001" customHeight="1">
      <c r="A17" s="852" t="s">
        <v>2538</v>
      </c>
      <c r="B17" s="853" t="s">
        <v>2867</v>
      </c>
      <c r="C17" s="854">
        <f t="shared" si="4"/>
        <v>2994</v>
      </c>
      <c r="D17" s="854">
        <v>94</v>
      </c>
      <c r="E17" s="854"/>
      <c r="F17" s="854"/>
      <c r="G17" s="854">
        <v>2900</v>
      </c>
      <c r="H17" s="854"/>
      <c r="I17" s="854"/>
      <c r="J17" s="859"/>
      <c r="K17" s="851"/>
      <c r="L17" s="851">
        <f t="shared" ref="L17:L23" si="5">C17*10%</f>
        <v>299.40000000000003</v>
      </c>
    </row>
    <row r="18" spans="1:12" ht="20.100000000000001" customHeight="1">
      <c r="A18" s="852" t="s">
        <v>2558</v>
      </c>
      <c r="B18" s="860" t="s">
        <v>2883</v>
      </c>
      <c r="C18" s="854">
        <f t="shared" si="4"/>
        <v>2655</v>
      </c>
      <c r="D18" s="854"/>
      <c r="E18" s="854"/>
      <c r="F18" s="854"/>
      <c r="G18" s="854">
        <v>2497</v>
      </c>
      <c r="H18" s="854"/>
      <c r="I18" s="854">
        <v>158</v>
      </c>
      <c r="J18" s="859"/>
      <c r="K18" s="851"/>
      <c r="L18" s="851">
        <f t="shared" si="5"/>
        <v>265.5</v>
      </c>
    </row>
    <row r="19" spans="1:12" ht="20.100000000000001" customHeight="1">
      <c r="A19" s="852" t="s">
        <v>2562</v>
      </c>
      <c r="B19" s="860" t="s">
        <v>88</v>
      </c>
      <c r="C19" s="854">
        <f t="shared" si="4"/>
        <v>3158</v>
      </c>
      <c r="D19" s="854"/>
      <c r="E19" s="854"/>
      <c r="F19" s="854"/>
      <c r="G19" s="854">
        <v>3000</v>
      </c>
      <c r="H19" s="854"/>
      <c r="I19" s="854">
        <v>158</v>
      </c>
      <c r="J19" s="859"/>
      <c r="K19" s="851"/>
      <c r="L19" s="851">
        <f t="shared" si="5"/>
        <v>315.8</v>
      </c>
    </row>
    <row r="20" spans="1:12" ht="20.100000000000001" customHeight="1">
      <c r="A20" s="852" t="s">
        <v>2566</v>
      </c>
      <c r="B20" s="853" t="s">
        <v>2874</v>
      </c>
      <c r="C20" s="854">
        <f t="shared" si="4"/>
        <v>2948</v>
      </c>
      <c r="D20" s="854"/>
      <c r="E20" s="854"/>
      <c r="F20" s="854"/>
      <c r="G20" s="854">
        <v>2948</v>
      </c>
      <c r="H20" s="854"/>
      <c r="I20" s="854"/>
      <c r="J20" s="861"/>
      <c r="K20" s="851"/>
      <c r="L20" s="851">
        <f t="shared" si="5"/>
        <v>294.8</v>
      </c>
    </row>
    <row r="21" spans="1:12" ht="20.100000000000001" customHeight="1">
      <c r="A21" s="852" t="s">
        <v>2571</v>
      </c>
      <c r="B21" s="860" t="s">
        <v>2886</v>
      </c>
      <c r="C21" s="854">
        <f t="shared" si="4"/>
        <v>2997</v>
      </c>
      <c r="D21" s="854"/>
      <c r="E21" s="854"/>
      <c r="F21" s="854"/>
      <c r="G21" s="854">
        <v>2997</v>
      </c>
      <c r="H21" s="854"/>
      <c r="I21" s="854"/>
      <c r="J21" s="861"/>
      <c r="K21" s="851"/>
      <c r="L21" s="851">
        <f t="shared" si="5"/>
        <v>299.7</v>
      </c>
    </row>
    <row r="22" spans="1:12" ht="20.100000000000001" customHeight="1">
      <c r="A22" s="852" t="s">
        <v>2576</v>
      </c>
      <c r="B22" s="853" t="s">
        <v>2910</v>
      </c>
      <c r="C22" s="854">
        <f t="shared" si="4"/>
        <v>687</v>
      </c>
      <c r="D22" s="854">
        <v>49</v>
      </c>
      <c r="E22" s="854"/>
      <c r="F22" s="854"/>
      <c r="G22" s="854">
        <v>638</v>
      </c>
      <c r="H22" s="854"/>
      <c r="I22" s="854"/>
      <c r="J22" s="861"/>
      <c r="K22" s="851"/>
      <c r="L22" s="851">
        <f t="shared" si="5"/>
        <v>68.7</v>
      </c>
    </row>
    <row r="23" spans="1:12" ht="20.100000000000001" customHeight="1">
      <c r="A23" s="852" t="s">
        <v>2581</v>
      </c>
      <c r="B23" s="853" t="s">
        <v>2908</v>
      </c>
      <c r="C23" s="854">
        <f t="shared" si="4"/>
        <v>1300</v>
      </c>
      <c r="D23" s="854"/>
      <c r="E23" s="854"/>
      <c r="F23" s="854"/>
      <c r="G23" s="854">
        <v>1300</v>
      </c>
      <c r="H23" s="854"/>
      <c r="I23" s="854"/>
      <c r="J23" s="859"/>
      <c r="K23" s="851"/>
      <c r="L23" s="851">
        <f t="shared" si="5"/>
        <v>130</v>
      </c>
    </row>
    <row r="24" spans="1:12" ht="37.5" customHeight="1">
      <c r="A24" s="1164" t="s">
        <v>3140</v>
      </c>
      <c r="B24" s="1164"/>
      <c r="C24" s="1164"/>
      <c r="D24" s="1164"/>
      <c r="E24" s="1164"/>
      <c r="F24" s="1164"/>
      <c r="G24" s="1164"/>
      <c r="H24" s="1164"/>
      <c r="I24" s="1164"/>
      <c r="J24" s="1164"/>
      <c r="L24" s="851">
        <f>SUM(L13:L23)</f>
        <v>2679.8999999999996</v>
      </c>
    </row>
    <row r="25" spans="1:12">
      <c r="A25" s="674" t="s">
        <v>3053</v>
      </c>
      <c r="B25" s="1171" t="s">
        <v>3038</v>
      </c>
      <c r="C25" s="1171"/>
      <c r="D25" s="1171"/>
      <c r="E25" s="1171"/>
      <c r="F25" s="1171"/>
      <c r="G25" s="1171"/>
      <c r="H25" s="1171"/>
      <c r="I25" s="1171"/>
      <c r="J25" s="1171"/>
    </row>
    <row r="26" spans="1:12" s="686" customFormat="1">
      <c r="A26" s="674" t="s">
        <v>3054</v>
      </c>
      <c r="B26" s="1172" t="s">
        <v>3030</v>
      </c>
      <c r="C26" s="1172"/>
      <c r="D26" s="1172"/>
      <c r="E26" s="1172"/>
      <c r="F26" s="1172"/>
      <c r="G26" s="1172"/>
      <c r="H26" s="1172"/>
      <c r="I26" s="1172"/>
      <c r="J26" s="1172"/>
    </row>
    <row r="27" spans="1:12" s="666" customFormat="1">
      <c r="A27" s="862" t="s">
        <v>3055</v>
      </c>
      <c r="B27" s="1162" t="s">
        <v>3031</v>
      </c>
      <c r="C27" s="1162"/>
      <c r="D27" s="1162"/>
      <c r="E27" s="1162"/>
      <c r="F27" s="1162"/>
      <c r="G27" s="1162"/>
      <c r="H27" s="1162"/>
      <c r="I27" s="1162"/>
      <c r="J27" s="1162"/>
    </row>
    <row r="28" spans="1:12" s="666" customFormat="1" ht="30" customHeight="1">
      <c r="A28" s="862" t="s">
        <v>2126</v>
      </c>
      <c r="B28" s="1162" t="s">
        <v>3047</v>
      </c>
      <c r="C28" s="1162"/>
      <c r="D28" s="1162"/>
      <c r="E28" s="1162"/>
      <c r="F28" s="1162"/>
      <c r="G28" s="1162"/>
      <c r="H28" s="1162"/>
      <c r="I28" s="1162"/>
      <c r="J28" s="1162"/>
    </row>
    <row r="29" spans="1:12" s="666" customFormat="1" ht="33" customHeight="1">
      <c r="A29" s="862" t="s">
        <v>3056</v>
      </c>
      <c r="B29" s="1162" t="s">
        <v>3048</v>
      </c>
      <c r="C29" s="1162"/>
      <c r="D29" s="1162"/>
      <c r="E29" s="1162"/>
      <c r="F29" s="1162"/>
      <c r="G29" s="1162"/>
      <c r="H29" s="1162"/>
      <c r="I29" s="1162"/>
      <c r="J29" s="1162"/>
    </row>
    <row r="30" spans="1:12" s="666" customFormat="1">
      <c r="A30" s="863" t="s">
        <v>2126</v>
      </c>
      <c r="B30" s="1163" t="s">
        <v>3049</v>
      </c>
      <c r="C30" s="1163"/>
      <c r="D30" s="1163"/>
      <c r="E30" s="1163"/>
      <c r="F30" s="1163"/>
      <c r="G30" s="1163"/>
      <c r="H30" s="1163"/>
      <c r="I30" s="1163"/>
      <c r="J30" s="1163"/>
    </row>
    <row r="31" spans="1:12" s="666" customFormat="1">
      <c r="A31" s="862" t="s">
        <v>3057</v>
      </c>
      <c r="B31" s="1162" t="s">
        <v>3032</v>
      </c>
      <c r="C31" s="1162"/>
      <c r="D31" s="1162"/>
      <c r="E31" s="1162"/>
      <c r="F31" s="1162"/>
      <c r="G31" s="1162"/>
      <c r="H31" s="1162"/>
      <c r="I31" s="1162"/>
      <c r="J31" s="1162"/>
    </row>
    <row r="32" spans="1:12" s="668" customFormat="1" ht="32.25" customHeight="1">
      <c r="A32" s="863" t="s">
        <v>2126</v>
      </c>
      <c r="B32" s="1163" t="s">
        <v>3050</v>
      </c>
      <c r="C32" s="1163"/>
      <c r="D32" s="1163"/>
      <c r="E32" s="1163"/>
      <c r="F32" s="1163"/>
      <c r="G32" s="1163"/>
      <c r="H32" s="1163"/>
      <c r="I32" s="1163"/>
      <c r="J32" s="1163"/>
    </row>
    <row r="33" spans="1:12" s="666" customFormat="1">
      <c r="A33" s="862" t="s">
        <v>3058</v>
      </c>
      <c r="B33" s="1162" t="s">
        <v>3033</v>
      </c>
      <c r="C33" s="1162"/>
      <c r="D33" s="1162"/>
      <c r="E33" s="1162"/>
      <c r="F33" s="1162"/>
      <c r="G33" s="1162"/>
      <c r="H33" s="1162"/>
      <c r="I33" s="1162"/>
      <c r="J33" s="1162"/>
    </row>
    <row r="34" spans="1:12" s="668" customFormat="1">
      <c r="A34" s="863"/>
      <c r="B34" s="1163" t="s">
        <v>3064</v>
      </c>
      <c r="C34" s="1163"/>
      <c r="D34" s="1163"/>
      <c r="E34" s="1163"/>
      <c r="F34" s="1163"/>
      <c r="G34" s="1163"/>
      <c r="H34" s="1163"/>
      <c r="I34" s="1163"/>
      <c r="J34" s="1163"/>
    </row>
    <row r="35" spans="1:12">
      <c r="A35" s="862"/>
      <c r="B35" s="1162" t="s">
        <v>3065</v>
      </c>
      <c r="C35" s="1162"/>
      <c r="D35" s="1162"/>
      <c r="E35" s="1162"/>
      <c r="F35" s="1162"/>
      <c r="G35" s="1162"/>
      <c r="H35" s="1162"/>
      <c r="I35" s="1162"/>
      <c r="J35" s="1162"/>
      <c r="K35" s="665"/>
      <c r="L35" s="665"/>
    </row>
    <row r="36" spans="1:12">
      <c r="A36" s="862" t="s">
        <v>3059</v>
      </c>
      <c r="B36" s="1162" t="s">
        <v>3037</v>
      </c>
      <c r="C36" s="1162"/>
      <c r="D36" s="1162"/>
      <c r="E36" s="1162"/>
      <c r="F36" s="1162"/>
      <c r="G36" s="1162"/>
      <c r="H36" s="1162"/>
      <c r="I36" s="1162"/>
      <c r="J36" s="1162"/>
      <c r="K36" s="665"/>
      <c r="L36" s="665"/>
    </row>
    <row r="37" spans="1:12">
      <c r="A37" s="862" t="s">
        <v>3060</v>
      </c>
      <c r="B37" s="1162" t="s">
        <v>3034</v>
      </c>
      <c r="C37" s="1162"/>
      <c r="D37" s="1162"/>
      <c r="E37" s="1162"/>
      <c r="F37" s="1162"/>
      <c r="G37" s="1162"/>
      <c r="H37" s="1162"/>
      <c r="I37" s="1162"/>
      <c r="J37" s="1162"/>
      <c r="K37" s="665"/>
      <c r="L37" s="665"/>
    </row>
    <row r="38" spans="1:12">
      <c r="A38" s="863" t="s">
        <v>2126</v>
      </c>
      <c r="B38" s="1163" t="s">
        <v>3051</v>
      </c>
      <c r="C38" s="1163"/>
      <c r="D38" s="1163"/>
      <c r="E38" s="1163"/>
      <c r="F38" s="1163"/>
      <c r="G38" s="1163"/>
      <c r="H38" s="1163"/>
      <c r="I38" s="1163"/>
      <c r="J38" s="1163"/>
      <c r="K38" s="665"/>
      <c r="L38" s="665"/>
    </row>
    <row r="39" spans="1:12" ht="34.5" customHeight="1">
      <c r="A39" s="862" t="s">
        <v>3061</v>
      </c>
      <c r="B39" s="1162" t="s">
        <v>3035</v>
      </c>
      <c r="C39" s="1162"/>
      <c r="D39" s="1162"/>
      <c r="E39" s="1162"/>
      <c r="F39" s="1162"/>
      <c r="G39" s="1162"/>
      <c r="H39" s="1162"/>
      <c r="I39" s="1162"/>
      <c r="J39" s="1162"/>
      <c r="K39" s="667"/>
      <c r="L39" s="667"/>
    </row>
    <row r="40" spans="1:12">
      <c r="A40" s="863" t="s">
        <v>2126</v>
      </c>
      <c r="B40" s="1163" t="s">
        <v>3036</v>
      </c>
      <c r="C40" s="1163"/>
      <c r="D40" s="1163"/>
      <c r="E40" s="1163"/>
      <c r="F40" s="1163"/>
      <c r="G40" s="1163"/>
      <c r="H40" s="1163"/>
      <c r="I40" s="1163"/>
      <c r="J40" s="1163"/>
      <c r="K40" s="667"/>
      <c r="L40" s="667"/>
    </row>
    <row r="42" spans="1:12">
      <c r="A42" s="864"/>
      <c r="B42" s="1165"/>
      <c r="C42" s="1166"/>
      <c r="D42" s="1166"/>
      <c r="E42" s="1166"/>
      <c r="F42" s="1166"/>
      <c r="G42" s="1166"/>
      <c r="H42" s="1166"/>
      <c r="I42" s="1166"/>
    </row>
  </sheetData>
  <mergeCells count="26">
    <mergeCell ref="A24:J24"/>
    <mergeCell ref="B42:I42"/>
    <mergeCell ref="A1:J1"/>
    <mergeCell ref="A2:J2"/>
    <mergeCell ref="A3:J3"/>
    <mergeCell ref="A4:J4"/>
    <mergeCell ref="C5:C6"/>
    <mergeCell ref="D5:J5"/>
    <mergeCell ref="B25:J25"/>
    <mergeCell ref="B26:J26"/>
    <mergeCell ref="A5:A6"/>
    <mergeCell ref="B37:J37"/>
    <mergeCell ref="B38:J38"/>
    <mergeCell ref="B39:J39"/>
    <mergeCell ref="B40:J40"/>
    <mergeCell ref="B5:B6"/>
    <mergeCell ref="B32:J32"/>
    <mergeCell ref="B33:J33"/>
    <mergeCell ref="B34:J34"/>
    <mergeCell ref="B35:J35"/>
    <mergeCell ref="B36:J36"/>
    <mergeCell ref="B27:J27"/>
    <mergeCell ref="B28:J28"/>
    <mergeCell ref="B29:J29"/>
    <mergeCell ref="B30:J30"/>
    <mergeCell ref="B31:J31"/>
  </mergeCells>
  <pageMargins left="0.68" right="0.2" top="0.59" bottom="0.38" header="0.2" footer="0.2"/>
  <pageSetup paperSize="9" scale="9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22"/>
  <sheetViews>
    <sheetView topLeftCell="A4" zoomScale="90" zoomScaleNormal="90" workbookViewId="0">
      <selection activeCell="F20" sqref="F20"/>
    </sheetView>
  </sheetViews>
  <sheetFormatPr defaultRowHeight="15"/>
  <cols>
    <col min="1" max="1" width="5.625" style="940" customWidth="1"/>
    <col min="2" max="2" width="28.625" style="940" customWidth="1"/>
    <col min="3" max="3" width="6.25" style="940" customWidth="1"/>
    <col min="4" max="4" width="10.375" style="940" customWidth="1"/>
    <col min="5" max="5" width="7.625" style="940" customWidth="1"/>
    <col min="6" max="6" width="7" style="940" customWidth="1"/>
    <col min="7" max="7" width="10.25" style="940" customWidth="1"/>
    <col min="8" max="8" width="7.75" style="940" customWidth="1"/>
    <col min="9" max="9" width="8.625" style="940" customWidth="1"/>
    <col min="10" max="10" width="9.625" style="940" customWidth="1"/>
    <col min="11" max="11" width="9" style="940" customWidth="1"/>
    <col min="12" max="12" width="9.875" style="940" customWidth="1"/>
    <col min="13" max="13" width="26.75" style="940" customWidth="1"/>
    <col min="14" max="14" width="9.875" style="940" customWidth="1"/>
    <col min="15" max="15" width="10" style="940" customWidth="1"/>
    <col min="16" max="16" width="15" style="940" customWidth="1"/>
    <col min="17" max="20" width="9" style="940" customWidth="1"/>
    <col min="21" max="21" width="10.25" style="940" customWidth="1"/>
    <col min="22" max="28" width="0" style="940" hidden="1" customWidth="1"/>
    <col min="29" max="16384" width="9" style="940"/>
  </cols>
  <sheetData>
    <row r="1" spans="1:33" s="691" customFormat="1" ht="22.5" customHeight="1">
      <c r="A1" s="1097" t="s">
        <v>3308</v>
      </c>
      <c r="B1" s="1097"/>
      <c r="C1" s="1097"/>
      <c r="D1" s="1097"/>
      <c r="E1" s="1097"/>
      <c r="F1" s="1097"/>
      <c r="G1" s="1097"/>
      <c r="H1" s="1097"/>
      <c r="I1" s="1097"/>
      <c r="J1" s="1097"/>
      <c r="K1" s="1097"/>
      <c r="L1" s="1097"/>
      <c r="M1" s="1097"/>
      <c r="N1" s="1097"/>
      <c r="O1" s="1097"/>
      <c r="P1" s="1097"/>
      <c r="Q1" s="1097"/>
      <c r="R1" s="1097"/>
      <c r="S1" s="1097"/>
      <c r="T1" s="1097"/>
      <c r="U1" s="1097"/>
    </row>
    <row r="2" spans="1:33" s="941" customFormat="1" ht="42" customHeight="1">
      <c r="A2" s="1194" t="s">
        <v>3347</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row>
    <row r="3" spans="1:33" s="684" customFormat="1" ht="18.75" customHeight="1">
      <c r="A3" s="1192" t="s">
        <v>3310</v>
      </c>
      <c r="B3" s="1192"/>
      <c r="C3" s="1192"/>
      <c r="D3" s="1192"/>
      <c r="E3" s="1192"/>
      <c r="F3" s="1192"/>
      <c r="G3" s="1192"/>
      <c r="H3" s="1192"/>
      <c r="I3" s="1192"/>
      <c r="J3" s="1192"/>
      <c r="K3" s="1192"/>
      <c r="L3" s="1192"/>
      <c r="M3" s="1192"/>
      <c r="N3" s="1192"/>
      <c r="O3" s="1192"/>
      <c r="P3" s="1192"/>
      <c r="Q3" s="1192"/>
      <c r="R3" s="1192"/>
      <c r="S3" s="1192"/>
      <c r="T3" s="1192"/>
      <c r="U3" s="1192"/>
    </row>
    <row r="4" spans="1:33" s="844" customFormat="1" ht="22.5" customHeight="1">
      <c r="N4" s="942"/>
      <c r="O4" s="942"/>
      <c r="P4" s="1175" t="s">
        <v>3192</v>
      </c>
      <c r="Q4" s="1175"/>
      <c r="R4" s="1175"/>
      <c r="S4" s="1175"/>
      <c r="T4" s="1175"/>
      <c r="U4" s="1175"/>
      <c r="V4" s="1175"/>
      <c r="W4" s="1175"/>
      <c r="X4" s="1175"/>
      <c r="Y4" s="1175"/>
      <c r="Z4" s="1175"/>
      <c r="AA4" s="1175"/>
      <c r="AB4" s="1175"/>
      <c r="AC4" s="1175"/>
      <c r="AD4" s="1175"/>
      <c r="AE4" s="1175"/>
      <c r="AF4" s="1175"/>
      <c r="AG4" s="1175"/>
    </row>
    <row r="5" spans="1:33" s="869" customFormat="1" ht="52.5" customHeight="1">
      <c r="A5" s="1193" t="s">
        <v>3349</v>
      </c>
      <c r="B5" s="1193"/>
      <c r="C5" s="1193"/>
      <c r="D5" s="1193"/>
      <c r="E5" s="1193"/>
      <c r="F5" s="1193"/>
      <c r="G5" s="1193"/>
      <c r="H5" s="1193"/>
      <c r="I5" s="1193"/>
      <c r="J5" s="1193"/>
      <c r="K5" s="943"/>
      <c r="L5" s="1176" t="s">
        <v>3311</v>
      </c>
      <c r="M5" s="1177"/>
      <c r="N5" s="1177"/>
      <c r="O5" s="1177"/>
      <c r="P5" s="1177"/>
      <c r="Q5" s="1177"/>
      <c r="R5" s="1177"/>
      <c r="S5" s="1177"/>
      <c r="T5" s="1177"/>
      <c r="U5" s="1177"/>
      <c r="V5" s="1177"/>
      <c r="W5" s="1177"/>
      <c r="X5" s="1177"/>
      <c r="Y5" s="1177"/>
      <c r="Z5" s="1177"/>
      <c r="AA5" s="1177"/>
      <c r="AB5" s="1177"/>
      <c r="AC5" s="1177"/>
      <c r="AD5" s="1177"/>
      <c r="AE5" s="1177"/>
      <c r="AF5" s="1177"/>
      <c r="AG5" s="1178"/>
    </row>
    <row r="6" spans="1:33" s="945" customFormat="1" ht="37.5" customHeight="1">
      <c r="A6" s="1188" t="s">
        <v>1883</v>
      </c>
      <c r="B6" s="1174" t="s">
        <v>3066</v>
      </c>
      <c r="C6" s="1174" t="s">
        <v>3312</v>
      </c>
      <c r="D6" s="1174" t="s">
        <v>2297</v>
      </c>
      <c r="E6" s="1174" t="s">
        <v>3313</v>
      </c>
      <c r="F6" s="1174" t="s">
        <v>3314</v>
      </c>
      <c r="G6" s="1181" t="s">
        <v>2301</v>
      </c>
      <c r="H6" s="1181"/>
      <c r="I6" s="1182" t="s">
        <v>3315</v>
      </c>
      <c r="J6" s="1183"/>
      <c r="K6" s="1184"/>
      <c r="L6" s="1188" t="s">
        <v>1883</v>
      </c>
      <c r="M6" s="1174" t="s">
        <v>3066</v>
      </c>
      <c r="N6" s="1174" t="s">
        <v>3312</v>
      </c>
      <c r="O6" s="1174" t="s">
        <v>2297</v>
      </c>
      <c r="P6" s="1174" t="s">
        <v>3313</v>
      </c>
      <c r="Q6" s="1174" t="s">
        <v>3314</v>
      </c>
      <c r="R6" s="1181" t="s">
        <v>2301</v>
      </c>
      <c r="S6" s="1181"/>
      <c r="T6" s="1174" t="s">
        <v>3315</v>
      </c>
      <c r="U6" s="1174"/>
      <c r="V6" s="944"/>
      <c r="W6" s="1179" t="s">
        <v>3316</v>
      </c>
      <c r="X6" s="1174" t="s">
        <v>3317</v>
      </c>
      <c r="Y6" s="1001"/>
      <c r="Z6" s="1001"/>
      <c r="AA6" s="1001"/>
      <c r="AB6" s="1001"/>
      <c r="AC6" s="1174" t="s">
        <v>3345</v>
      </c>
      <c r="AD6" s="1174"/>
      <c r="AE6" s="1174"/>
      <c r="AF6" s="1174"/>
      <c r="AG6" s="1174"/>
    </row>
    <row r="7" spans="1:33" s="945" customFormat="1" ht="39.75" customHeight="1">
      <c r="A7" s="1188"/>
      <c r="B7" s="1174"/>
      <c r="C7" s="1174"/>
      <c r="D7" s="1174"/>
      <c r="E7" s="1174"/>
      <c r="F7" s="1174"/>
      <c r="G7" s="1174" t="s">
        <v>2061</v>
      </c>
      <c r="H7" s="1174"/>
      <c r="I7" s="1185"/>
      <c r="J7" s="1186"/>
      <c r="K7" s="1187"/>
      <c r="L7" s="1188"/>
      <c r="M7" s="1174"/>
      <c r="N7" s="1174"/>
      <c r="O7" s="1174"/>
      <c r="P7" s="1174"/>
      <c r="Q7" s="1174"/>
      <c r="R7" s="1174" t="s">
        <v>2061</v>
      </c>
      <c r="S7" s="1174"/>
      <c r="T7" s="1174"/>
      <c r="U7" s="1174"/>
      <c r="V7" s="944"/>
      <c r="W7" s="1179"/>
      <c r="X7" s="1174"/>
      <c r="Y7" s="1001"/>
      <c r="Z7" s="1001"/>
      <c r="AA7" s="1001"/>
      <c r="AB7" s="1001"/>
      <c r="AC7" s="1174"/>
      <c r="AD7" s="1174"/>
      <c r="AE7" s="1174"/>
      <c r="AF7" s="1174"/>
      <c r="AG7" s="1174"/>
    </row>
    <row r="8" spans="1:33" s="945" customFormat="1" ht="15.75" customHeight="1">
      <c r="A8" s="1188"/>
      <c r="B8" s="1174"/>
      <c r="C8" s="1174"/>
      <c r="D8" s="1174"/>
      <c r="E8" s="1174"/>
      <c r="F8" s="1174"/>
      <c r="G8" s="1174" t="s">
        <v>2310</v>
      </c>
      <c r="H8" s="1174" t="s">
        <v>3318</v>
      </c>
      <c r="I8" s="1174" t="s">
        <v>2310</v>
      </c>
      <c r="J8" s="1180" t="s">
        <v>3068</v>
      </c>
      <c r="K8" s="1189" t="s">
        <v>3346</v>
      </c>
      <c r="L8" s="1188"/>
      <c r="M8" s="1174"/>
      <c r="N8" s="1174"/>
      <c r="O8" s="1174"/>
      <c r="P8" s="1174"/>
      <c r="Q8" s="1174"/>
      <c r="R8" s="1174" t="s">
        <v>2310</v>
      </c>
      <c r="S8" s="1174" t="s">
        <v>3318</v>
      </c>
      <c r="T8" s="1174" t="s">
        <v>2310</v>
      </c>
      <c r="U8" s="1180" t="s">
        <v>3068</v>
      </c>
      <c r="V8" s="1180" t="s">
        <v>3319</v>
      </c>
      <c r="W8" s="1179"/>
      <c r="X8" s="1174"/>
      <c r="Y8" s="1001"/>
      <c r="Z8" s="1001"/>
      <c r="AA8" s="1001"/>
      <c r="AB8" s="1001"/>
      <c r="AC8" s="1174" t="str">
        <f>R8</f>
        <v>Tổng số (tất cả các nguồn vốn)</v>
      </c>
      <c r="AD8" s="1174" t="str">
        <f>S8</f>
        <v>Ngân sách TW</v>
      </c>
      <c r="AE8" s="1174" t="str">
        <f>T8</f>
        <v>Tổng số (tất cả các nguồn vốn)</v>
      </c>
      <c r="AF8" s="1174" t="str">
        <f>U8</f>
        <v xml:space="preserve">Trong đó: Vốn NSTW </v>
      </c>
      <c r="AG8" s="1174" t="s">
        <v>3346</v>
      </c>
    </row>
    <row r="9" spans="1:33" s="945" customFormat="1" ht="18.75">
      <c r="A9" s="1188"/>
      <c r="B9" s="1174"/>
      <c r="C9" s="1174"/>
      <c r="D9" s="1174"/>
      <c r="E9" s="1174"/>
      <c r="F9" s="1174"/>
      <c r="G9" s="1174"/>
      <c r="H9" s="1174"/>
      <c r="I9" s="1174"/>
      <c r="J9" s="1180"/>
      <c r="K9" s="1190"/>
      <c r="L9" s="1188"/>
      <c r="M9" s="1174"/>
      <c r="N9" s="1174"/>
      <c r="O9" s="1174"/>
      <c r="P9" s="1174"/>
      <c r="Q9" s="1174"/>
      <c r="R9" s="1174"/>
      <c r="S9" s="1174"/>
      <c r="T9" s="1174"/>
      <c r="U9" s="1180"/>
      <c r="V9" s="1180"/>
      <c r="W9" s="1179"/>
      <c r="X9" s="1174"/>
      <c r="Y9" s="1001"/>
      <c r="Z9" s="1001"/>
      <c r="AA9" s="1001"/>
      <c r="AB9" s="1001"/>
      <c r="AC9" s="1174"/>
      <c r="AD9" s="1174"/>
      <c r="AE9" s="1174"/>
      <c r="AF9" s="1174"/>
      <c r="AG9" s="1174"/>
    </row>
    <row r="10" spans="1:33" s="945" customFormat="1" ht="124.5" customHeight="1">
      <c r="A10" s="1188"/>
      <c r="B10" s="1174"/>
      <c r="C10" s="1174"/>
      <c r="D10" s="1174"/>
      <c r="E10" s="1174"/>
      <c r="F10" s="1174"/>
      <c r="G10" s="1174"/>
      <c r="H10" s="1174"/>
      <c r="I10" s="1174"/>
      <c r="J10" s="1180"/>
      <c r="K10" s="1191"/>
      <c r="L10" s="1188"/>
      <c r="M10" s="1174"/>
      <c r="N10" s="1174"/>
      <c r="O10" s="1174"/>
      <c r="P10" s="1174"/>
      <c r="Q10" s="1174"/>
      <c r="R10" s="1174"/>
      <c r="S10" s="1174"/>
      <c r="T10" s="1174"/>
      <c r="U10" s="1180"/>
      <c r="V10" s="1180"/>
      <c r="W10" s="1179"/>
      <c r="X10" s="1174"/>
      <c r="Y10" s="1001"/>
      <c r="Z10" s="1001"/>
      <c r="AA10" s="1001"/>
      <c r="AB10" s="1001"/>
      <c r="AC10" s="1174"/>
      <c r="AD10" s="1174"/>
      <c r="AE10" s="1174"/>
      <c r="AF10" s="1174"/>
      <c r="AG10" s="1174"/>
    </row>
    <row r="11" spans="1:33" s="949" customFormat="1" ht="27.75" customHeight="1">
      <c r="A11" s="946">
        <v>1</v>
      </c>
      <c r="B11" s="947">
        <v>2</v>
      </c>
      <c r="C11" s="947">
        <v>3</v>
      </c>
      <c r="D11" s="947">
        <v>4</v>
      </c>
      <c r="E11" s="947">
        <v>5</v>
      </c>
      <c r="F11" s="947">
        <v>6</v>
      </c>
      <c r="G11" s="947">
        <v>7</v>
      </c>
      <c r="H11" s="947">
        <v>8</v>
      </c>
      <c r="I11" s="947">
        <v>9</v>
      </c>
      <c r="J11" s="947">
        <v>10</v>
      </c>
      <c r="K11" s="947"/>
      <c r="L11" s="946">
        <v>1</v>
      </c>
      <c r="M11" s="947">
        <v>2</v>
      </c>
      <c r="N11" s="947">
        <v>3</v>
      </c>
      <c r="O11" s="947">
        <v>4</v>
      </c>
      <c r="P11" s="947">
        <v>5</v>
      </c>
      <c r="Q11" s="947">
        <v>6</v>
      </c>
      <c r="R11" s="947">
        <v>7</v>
      </c>
      <c r="S11" s="947">
        <v>8</v>
      </c>
      <c r="T11" s="947">
        <v>9</v>
      </c>
      <c r="U11" s="947">
        <v>10</v>
      </c>
      <c r="V11" s="947"/>
      <c r="W11" s="948">
        <v>13</v>
      </c>
      <c r="X11" s="947">
        <v>14</v>
      </c>
      <c r="Y11" s="1002"/>
      <c r="Z11" s="1002"/>
      <c r="AA11" s="1002"/>
      <c r="AB11" s="1002"/>
      <c r="AC11" s="1002"/>
      <c r="AD11" s="1002"/>
      <c r="AE11" s="1002"/>
      <c r="AF11" s="1002"/>
      <c r="AG11" s="1002"/>
    </row>
    <row r="12" spans="1:33" s="681" customFormat="1" ht="57" hidden="1">
      <c r="A12" s="959" t="s">
        <v>1934</v>
      </c>
      <c r="B12" s="960" t="s">
        <v>3194</v>
      </c>
      <c r="C12" s="961"/>
      <c r="D12" s="962"/>
      <c r="E12" s="962"/>
      <c r="F12" s="962"/>
      <c r="G12" s="962"/>
      <c r="H12" s="962"/>
      <c r="I12" s="963"/>
      <c r="J12" s="750"/>
      <c r="K12" s="750"/>
      <c r="L12" s="959" t="s">
        <v>1934</v>
      </c>
      <c r="M12" s="960" t="s">
        <v>3194</v>
      </c>
      <c r="N12" s="939"/>
      <c r="O12" s="939"/>
      <c r="P12" s="939"/>
      <c r="Q12" s="939"/>
      <c r="R12" s="939"/>
      <c r="S12" s="939"/>
      <c r="T12" s="939"/>
      <c r="U12" s="998"/>
      <c r="V12" s="999"/>
      <c r="W12" s="999"/>
      <c r="X12" s="999"/>
      <c r="Y12" s="999"/>
      <c r="Z12" s="999"/>
      <c r="AA12" s="999"/>
      <c r="AB12" s="999"/>
      <c r="AC12" s="999"/>
      <c r="AD12" s="999"/>
      <c r="AE12" s="999"/>
      <c r="AF12" s="999"/>
      <c r="AG12" s="999"/>
    </row>
    <row r="13" spans="1:33" s="681" customFormat="1" ht="57" hidden="1">
      <c r="A13" s="959" t="s">
        <v>3040</v>
      </c>
      <c r="B13" s="960" t="s">
        <v>3195</v>
      </c>
      <c r="C13" s="964"/>
      <c r="D13" s="965"/>
      <c r="E13" s="965"/>
      <c r="F13" s="966"/>
      <c r="G13" s="967"/>
      <c r="H13" s="965"/>
      <c r="I13" s="966"/>
      <c r="J13" s="968"/>
      <c r="K13" s="968"/>
      <c r="L13" s="959" t="s">
        <v>3040</v>
      </c>
      <c r="M13" s="960" t="s">
        <v>3195</v>
      </c>
      <c r="N13" s="912"/>
      <c r="O13" s="912"/>
      <c r="P13" s="912"/>
      <c r="Q13" s="912"/>
      <c r="R13" s="912"/>
      <c r="S13" s="912"/>
      <c r="T13" s="912"/>
      <c r="U13" s="998"/>
      <c r="V13" s="999"/>
      <c r="W13" s="999"/>
      <c r="X13" s="999"/>
      <c r="Y13" s="999"/>
      <c r="Z13" s="999"/>
      <c r="AA13" s="999"/>
      <c r="AB13" s="999"/>
      <c r="AC13" s="999"/>
      <c r="AD13" s="999"/>
      <c r="AE13" s="999"/>
      <c r="AF13" s="999"/>
      <c r="AG13" s="999"/>
    </row>
    <row r="14" spans="1:33" s="869" customFormat="1" ht="90" hidden="1" customHeight="1">
      <c r="A14" s="953">
        <v>3</v>
      </c>
      <c r="B14" s="954" t="s">
        <v>3240</v>
      </c>
      <c r="C14" s="955" t="s">
        <v>3320</v>
      </c>
      <c r="D14" s="956" t="s">
        <v>2886</v>
      </c>
      <c r="E14" s="956" t="s">
        <v>3321</v>
      </c>
      <c r="F14" s="957" t="s">
        <v>3193</v>
      </c>
      <c r="G14" s="951">
        <v>1200</v>
      </c>
      <c r="H14" s="958">
        <v>1200</v>
      </c>
      <c r="I14" s="951">
        <v>1200</v>
      </c>
      <c r="J14" s="958">
        <v>1200</v>
      </c>
      <c r="K14" s="958"/>
      <c r="L14" s="953">
        <v>3</v>
      </c>
      <c r="M14" s="954" t="s">
        <v>3240</v>
      </c>
      <c r="N14" s="955" t="s">
        <v>3324</v>
      </c>
      <c r="O14" s="950" t="s">
        <v>3322</v>
      </c>
      <c r="P14" s="956" t="s">
        <v>3327</v>
      </c>
      <c r="Q14" s="957" t="s">
        <v>3325</v>
      </c>
      <c r="R14" s="951">
        <v>3200</v>
      </c>
      <c r="S14" s="958">
        <v>1200</v>
      </c>
      <c r="T14" s="951">
        <v>3200</v>
      </c>
      <c r="U14" s="958">
        <v>1200</v>
      </c>
      <c r="V14" s="958"/>
      <c r="W14" s="951">
        <f>J14-U14</f>
        <v>0</v>
      </c>
      <c r="X14" s="952" t="s">
        <v>3323</v>
      </c>
      <c r="Y14" s="990"/>
      <c r="Z14" s="990"/>
      <c r="AA14" s="990"/>
      <c r="AB14" s="990"/>
      <c r="AC14" s="990">
        <f>R14</f>
        <v>3200</v>
      </c>
      <c r="AD14" s="990">
        <f>S14</f>
        <v>1200</v>
      </c>
      <c r="AE14" s="990">
        <f>T14</f>
        <v>3200</v>
      </c>
      <c r="AF14" s="990">
        <f>U14</f>
        <v>1200</v>
      </c>
      <c r="AG14" s="990"/>
    </row>
    <row r="15" spans="1:33" s="983" customFormat="1" ht="73.5" hidden="1" customHeight="1">
      <c r="A15" s="969" t="s">
        <v>1923</v>
      </c>
      <c r="B15" s="970" t="s">
        <v>3328</v>
      </c>
      <c r="C15" s="971"/>
      <c r="D15" s="972"/>
      <c r="E15" s="973"/>
      <c r="F15" s="974"/>
      <c r="G15" s="975"/>
      <c r="H15" s="976"/>
      <c r="I15" s="977"/>
      <c r="J15" s="978"/>
      <c r="K15" s="978"/>
      <c r="L15" s="1006" t="s">
        <v>1923</v>
      </c>
      <c r="M15" s="970" t="s">
        <v>3328</v>
      </c>
      <c r="N15" s="980"/>
      <c r="O15" s="979"/>
      <c r="P15" s="979"/>
      <c r="Q15" s="981"/>
      <c r="R15" s="981"/>
      <c r="S15" s="981"/>
      <c r="T15" s="981"/>
      <c r="U15" s="981"/>
      <c r="V15" s="981"/>
      <c r="W15" s="982"/>
      <c r="X15" s="981"/>
      <c r="Y15" s="981"/>
      <c r="Z15" s="981"/>
      <c r="AA15" s="981"/>
      <c r="AB15" s="981"/>
      <c r="AC15" s="981"/>
      <c r="AD15" s="981"/>
      <c r="AE15" s="981"/>
      <c r="AF15" s="981"/>
      <c r="AG15" s="981"/>
    </row>
    <row r="16" spans="1:33" s="983" customFormat="1" ht="60.75" hidden="1" customHeight="1">
      <c r="A16" s="969" t="s">
        <v>3329</v>
      </c>
      <c r="B16" s="970" t="s">
        <v>3330</v>
      </c>
      <c r="C16" s="971"/>
      <c r="D16" s="972"/>
      <c r="E16" s="973"/>
      <c r="F16" s="974"/>
      <c r="G16" s="975"/>
      <c r="H16" s="976"/>
      <c r="I16" s="977"/>
      <c r="J16" s="978"/>
      <c r="K16" s="978"/>
      <c r="L16" s="1006" t="s">
        <v>3329</v>
      </c>
      <c r="M16" s="970" t="s">
        <v>3330</v>
      </c>
      <c r="N16" s="980"/>
      <c r="O16" s="979"/>
      <c r="P16" s="979"/>
      <c r="Q16" s="981"/>
      <c r="R16" s="981"/>
      <c r="S16" s="981"/>
      <c r="T16" s="981"/>
      <c r="U16" s="981"/>
      <c r="V16" s="981"/>
      <c r="W16" s="982"/>
      <c r="X16" s="981"/>
      <c r="Y16" s="981"/>
      <c r="Z16" s="981"/>
      <c r="AA16" s="981"/>
      <c r="AB16" s="981"/>
      <c r="AC16" s="981"/>
      <c r="AD16" s="981"/>
      <c r="AE16" s="981"/>
      <c r="AF16" s="981"/>
      <c r="AG16" s="981"/>
    </row>
    <row r="17" spans="1:33" s="869" customFormat="1" ht="81.75" hidden="1" customHeight="1">
      <c r="A17" s="984">
        <v>1</v>
      </c>
      <c r="B17" s="985" t="s">
        <v>3331</v>
      </c>
      <c r="C17" s="986" t="s">
        <v>3332</v>
      </c>
      <c r="D17" s="987" t="s">
        <v>2867</v>
      </c>
      <c r="E17" s="988" t="s">
        <v>3333</v>
      </c>
      <c r="F17" s="955">
        <v>2025</v>
      </c>
      <c r="G17" s="948">
        <v>158</v>
      </c>
      <c r="H17" s="948">
        <v>158</v>
      </c>
      <c r="I17" s="948">
        <v>158</v>
      </c>
      <c r="J17" s="948">
        <v>158</v>
      </c>
      <c r="K17" s="948"/>
      <c r="L17" s="947">
        <v>1</v>
      </c>
      <c r="M17" s="985" t="s">
        <v>3334</v>
      </c>
      <c r="N17" s="952" t="s">
        <v>3335</v>
      </c>
      <c r="O17" s="987" t="s">
        <v>2867</v>
      </c>
      <c r="P17" s="988" t="s">
        <v>3333</v>
      </c>
      <c r="Q17" s="955">
        <v>2025</v>
      </c>
      <c r="R17" s="948">
        <v>158</v>
      </c>
      <c r="S17" s="948">
        <v>158</v>
      </c>
      <c r="T17" s="948">
        <v>158</v>
      </c>
      <c r="U17" s="948">
        <v>158</v>
      </c>
      <c r="V17" s="948"/>
      <c r="W17" s="989"/>
      <c r="X17" s="990"/>
      <c r="Y17" s="990"/>
      <c r="Z17" s="990"/>
      <c r="AA17" s="990"/>
      <c r="AB17" s="990"/>
      <c r="AC17" s="990"/>
      <c r="AD17" s="990"/>
      <c r="AE17" s="990"/>
      <c r="AF17" s="990"/>
      <c r="AG17" s="990"/>
    </row>
    <row r="18" spans="1:33" s="869" customFormat="1" ht="48" customHeight="1">
      <c r="A18" s="991" t="s">
        <v>1909</v>
      </c>
      <c r="B18" s="992" t="s">
        <v>3348</v>
      </c>
      <c r="C18" s="993"/>
      <c r="D18" s="993"/>
      <c r="E18" s="993"/>
      <c r="F18" s="993"/>
      <c r="G18" s="994"/>
      <c r="H18" s="994"/>
      <c r="I18" s="994"/>
      <c r="J18" s="994"/>
      <c r="K18" s="994"/>
      <c r="L18" s="991" t="s">
        <v>1909</v>
      </c>
      <c r="M18" s="992" t="s">
        <v>3348</v>
      </c>
      <c r="N18" s="995"/>
      <c r="O18" s="995"/>
      <c r="P18" s="995"/>
      <c r="Q18" s="995"/>
      <c r="R18" s="995"/>
      <c r="S18" s="995"/>
      <c r="T18" s="990"/>
      <c r="U18" s="990"/>
      <c r="V18" s="990"/>
      <c r="W18" s="990"/>
      <c r="X18" s="990"/>
      <c r="Y18" s="990"/>
      <c r="Z18" s="990"/>
      <c r="AA18" s="990"/>
      <c r="AB18" s="990"/>
      <c r="AC18" s="990"/>
      <c r="AD18" s="990"/>
      <c r="AE18" s="990"/>
      <c r="AF18" s="990"/>
      <c r="AG18" s="990"/>
    </row>
    <row r="19" spans="1:33" s="869" customFormat="1" ht="25.5" customHeight="1">
      <c r="A19" s="991">
        <v>1</v>
      </c>
      <c r="B19" s="992" t="s">
        <v>2910</v>
      </c>
      <c r="C19" s="993"/>
      <c r="D19" s="993"/>
      <c r="E19" s="993"/>
      <c r="F19" s="993"/>
      <c r="G19" s="994"/>
      <c r="H19" s="994"/>
      <c r="I19" s="994"/>
      <c r="J19" s="994"/>
      <c r="K19" s="994"/>
      <c r="L19" s="991">
        <v>1</v>
      </c>
      <c r="M19" s="992" t="s">
        <v>2910</v>
      </c>
      <c r="N19" s="995"/>
      <c r="O19" s="995"/>
      <c r="P19" s="995"/>
      <c r="Q19" s="995"/>
      <c r="R19" s="995"/>
      <c r="S19" s="995"/>
      <c r="T19" s="990"/>
      <c r="U19" s="990"/>
      <c r="V19" s="990"/>
      <c r="W19" s="990"/>
      <c r="X19" s="990"/>
      <c r="Y19" s="990"/>
      <c r="Z19" s="990"/>
      <c r="AA19" s="990"/>
      <c r="AB19" s="990"/>
      <c r="AC19" s="990"/>
      <c r="AD19" s="990"/>
      <c r="AE19" s="990"/>
      <c r="AF19" s="990"/>
      <c r="AG19" s="990"/>
    </row>
    <row r="20" spans="1:33" s="869" customFormat="1" ht="89.25" customHeight="1">
      <c r="A20" s="991" t="s">
        <v>3027</v>
      </c>
      <c r="B20" s="996" t="s">
        <v>3338</v>
      </c>
      <c r="C20" s="993" t="s">
        <v>3339</v>
      </c>
      <c r="D20" s="993" t="s">
        <v>2910</v>
      </c>
      <c r="E20" s="997" t="s">
        <v>3333</v>
      </c>
      <c r="F20" s="993">
        <v>2025</v>
      </c>
      <c r="G20" s="994">
        <v>155</v>
      </c>
      <c r="H20" s="994">
        <v>100</v>
      </c>
      <c r="I20" s="994">
        <v>155</v>
      </c>
      <c r="J20" s="994">
        <v>100</v>
      </c>
      <c r="K20" s="1007">
        <v>55</v>
      </c>
      <c r="L20" s="1005">
        <v>1</v>
      </c>
      <c r="M20" s="996" t="s">
        <v>3338</v>
      </c>
      <c r="N20" s="993" t="s">
        <v>3339</v>
      </c>
      <c r="O20" s="993" t="s">
        <v>2910</v>
      </c>
      <c r="P20" s="997" t="s">
        <v>3333</v>
      </c>
      <c r="Q20" s="997">
        <v>2025</v>
      </c>
      <c r="R20" s="995">
        <v>355</v>
      </c>
      <c r="S20" s="995">
        <v>100</v>
      </c>
      <c r="T20" s="990">
        <v>355</v>
      </c>
      <c r="U20" s="990">
        <v>100</v>
      </c>
      <c r="V20" s="990">
        <v>255</v>
      </c>
      <c r="W20" s="990"/>
      <c r="X20" s="990"/>
      <c r="Y20" s="990">
        <v>100</v>
      </c>
      <c r="Z20" s="990">
        <v>255</v>
      </c>
      <c r="AA20" s="990"/>
      <c r="AB20" s="1003" t="s">
        <v>3340</v>
      </c>
      <c r="AC20" s="995">
        <v>355</v>
      </c>
      <c r="AD20" s="995">
        <v>100</v>
      </c>
      <c r="AE20" s="990">
        <f>T20</f>
        <v>355</v>
      </c>
      <c r="AF20" s="990">
        <f>U20</f>
        <v>100</v>
      </c>
      <c r="AG20" s="1004">
        <v>255</v>
      </c>
    </row>
    <row r="21" spans="1:33" s="869" customFormat="1" ht="15.75" hidden="1">
      <c r="A21" s="991">
        <v>2</v>
      </c>
      <c r="B21" s="992" t="s">
        <v>3341</v>
      </c>
      <c r="C21" s="993"/>
      <c r="D21" s="993"/>
      <c r="E21" s="993"/>
      <c r="F21" s="993"/>
      <c r="G21" s="994"/>
      <c r="H21" s="994"/>
      <c r="I21" s="994"/>
      <c r="J21" s="994"/>
      <c r="K21" s="994"/>
      <c r="L21" s="994"/>
      <c r="M21" s="994"/>
      <c r="N21" s="995"/>
      <c r="O21" s="995"/>
      <c r="P21" s="995"/>
      <c r="Q21" s="995"/>
      <c r="R21" s="995"/>
      <c r="S21" s="995"/>
      <c r="T21" s="990"/>
      <c r="U21" s="990"/>
      <c r="V21" s="990"/>
      <c r="W21" s="990"/>
      <c r="X21" s="990"/>
      <c r="Y21" s="990"/>
      <c r="Z21" s="990"/>
      <c r="AA21" s="990"/>
      <c r="AB21" s="990"/>
      <c r="AC21" s="990"/>
      <c r="AD21" s="990"/>
      <c r="AE21" s="990"/>
      <c r="AF21" s="990"/>
      <c r="AG21" s="990"/>
    </row>
    <row r="22" spans="1:33" s="869" customFormat="1" ht="14.25" hidden="1" customHeight="1">
      <c r="A22" s="991" t="s">
        <v>2201</v>
      </c>
      <c r="B22" s="996" t="s">
        <v>3342</v>
      </c>
      <c r="C22" s="993" t="s">
        <v>3235</v>
      </c>
      <c r="D22" s="993" t="s">
        <v>2908</v>
      </c>
      <c r="E22" s="997" t="s">
        <v>3333</v>
      </c>
      <c r="F22" s="993">
        <v>2023</v>
      </c>
      <c r="G22" s="994">
        <v>500</v>
      </c>
      <c r="H22" s="994">
        <v>450</v>
      </c>
      <c r="I22" s="994">
        <v>500</v>
      </c>
      <c r="J22" s="994">
        <v>450</v>
      </c>
      <c r="K22" s="994">
        <v>50</v>
      </c>
      <c r="L22" s="994">
        <v>1</v>
      </c>
      <c r="M22" s="996" t="s">
        <v>3343</v>
      </c>
      <c r="N22" s="993" t="s">
        <v>3235</v>
      </c>
      <c r="O22" s="993" t="s">
        <v>2908</v>
      </c>
      <c r="P22" s="997" t="s">
        <v>3333</v>
      </c>
      <c r="Q22" s="997">
        <v>2025</v>
      </c>
      <c r="R22" s="995">
        <v>500</v>
      </c>
      <c r="S22" s="995">
        <v>450</v>
      </c>
      <c r="T22" s="990">
        <v>500</v>
      </c>
      <c r="U22" s="990">
        <v>450</v>
      </c>
      <c r="V22" s="990">
        <v>50</v>
      </c>
      <c r="W22" s="990"/>
      <c r="X22" s="990"/>
      <c r="Y22" s="990">
        <v>450</v>
      </c>
      <c r="Z22" s="990">
        <v>50</v>
      </c>
      <c r="AA22" s="990"/>
      <c r="AB22" s="952" t="s">
        <v>3344</v>
      </c>
      <c r="AC22" s="990"/>
      <c r="AD22" s="990"/>
      <c r="AE22" s="990"/>
      <c r="AF22" s="990"/>
      <c r="AG22" s="990"/>
    </row>
  </sheetData>
  <mergeCells count="42">
    <mergeCell ref="A1:U1"/>
    <mergeCell ref="A3:U3"/>
    <mergeCell ref="A5:J5"/>
    <mergeCell ref="A2:AG2"/>
    <mergeCell ref="O6:O10"/>
    <mergeCell ref="A6:A10"/>
    <mergeCell ref="B6:B10"/>
    <mergeCell ref="C6:C10"/>
    <mergeCell ref="D6:D10"/>
    <mergeCell ref="E6:E10"/>
    <mergeCell ref="F6:F10"/>
    <mergeCell ref="R8:R10"/>
    <mergeCell ref="S8:S10"/>
    <mergeCell ref="P6:P10"/>
    <mergeCell ref="Q6:Q10"/>
    <mergeCell ref="R6:S6"/>
    <mergeCell ref="G8:G10"/>
    <mergeCell ref="H8:H10"/>
    <mergeCell ref="I8:I10"/>
    <mergeCell ref="J8:J10"/>
    <mergeCell ref="K8:K10"/>
    <mergeCell ref="P4:AG4"/>
    <mergeCell ref="L5:AG5"/>
    <mergeCell ref="AC6:AG7"/>
    <mergeCell ref="G7:H7"/>
    <mergeCell ref="R7:S7"/>
    <mergeCell ref="T6:U7"/>
    <mergeCell ref="W6:W10"/>
    <mergeCell ref="X6:X10"/>
    <mergeCell ref="T8:T10"/>
    <mergeCell ref="U8:U10"/>
    <mergeCell ref="V8:V10"/>
    <mergeCell ref="G6:H6"/>
    <mergeCell ref="I6:K7"/>
    <mergeCell ref="L6:L10"/>
    <mergeCell ref="M6:M10"/>
    <mergeCell ref="N6:N10"/>
    <mergeCell ref="AC8:AC10"/>
    <mergeCell ref="AD8:AD10"/>
    <mergeCell ref="AE8:AE10"/>
    <mergeCell ref="AF8:AF10"/>
    <mergeCell ref="AG8:AG10"/>
  </mergeCells>
  <pageMargins left="0.59" right="0" top="0.67" bottom="0.49" header="0.28000000000000003" footer="0.2"/>
  <pageSetup paperSize="9" scale="56" fitToHeight="0" orientation="landscape" r:id="rId1"/>
  <headerFooter>
    <oddFooter>&amp;C&amp;14&amp;P</oddFooter>
  </headerFooter>
  <rowBreaks count="1" manualBreakCount="1">
    <brk id="17" max="2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26"/>
  <sheetViews>
    <sheetView zoomScale="90" zoomScaleNormal="90" workbookViewId="0">
      <selection activeCell="L30" sqref="L30"/>
    </sheetView>
  </sheetViews>
  <sheetFormatPr defaultRowHeight="15"/>
  <cols>
    <col min="1" max="1" width="5.625" style="940" customWidth="1"/>
    <col min="2" max="2" width="28.625" style="940" customWidth="1"/>
    <col min="3" max="3" width="8" style="940" customWidth="1"/>
    <col min="4" max="4" width="10.375" style="940" customWidth="1"/>
    <col min="5" max="5" width="7.625" style="940" customWidth="1"/>
    <col min="6" max="6" width="7" style="940" customWidth="1"/>
    <col min="7" max="7" width="7.25" style="940" customWidth="1"/>
    <col min="8" max="8" width="7.75" style="940" customWidth="1"/>
    <col min="9" max="9" width="8.625" style="940" customWidth="1"/>
    <col min="10" max="10" width="9.625" style="940" customWidth="1"/>
    <col min="11" max="11" width="9" style="940" customWidth="1"/>
    <col min="12" max="12" width="26.75" style="940" customWidth="1"/>
    <col min="13" max="13" width="9.875" style="940" customWidth="1"/>
    <col min="14" max="14" width="10" style="940" customWidth="1"/>
    <col min="15" max="15" width="15" style="940" customWidth="1"/>
    <col min="16" max="16" width="8" style="940" customWidth="1"/>
    <col min="17" max="17" width="9" style="940" customWidth="1"/>
    <col min="18" max="21" width="8.5" style="940" customWidth="1"/>
    <col min="22" max="16384" width="9" style="940"/>
  </cols>
  <sheetData>
    <row r="1" spans="1:24" s="691" customFormat="1" ht="22.5" customHeight="1">
      <c r="A1" s="1097" t="s">
        <v>3366</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row>
    <row r="2" spans="1:24" s="941" customFormat="1" ht="42" customHeight="1">
      <c r="A2" s="1194" t="s">
        <v>3363</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row>
    <row r="3" spans="1:24" s="684" customFormat="1" ht="18.75" customHeight="1">
      <c r="A3" s="1192" t="str">
        <f>'PL 02'!A3:W3</f>
        <v>(Kèm theo Nghị quyết  số:         /NQ - HĐND  ngày      /      /2024 của HĐND huyện Đăk Glei)</v>
      </c>
      <c r="B3" s="1192"/>
      <c r="C3" s="1192"/>
      <c r="D3" s="1192"/>
      <c r="E3" s="1192"/>
      <c r="F3" s="1192"/>
      <c r="G3" s="1192"/>
      <c r="H3" s="1192"/>
      <c r="I3" s="1192"/>
      <c r="J3" s="1192"/>
      <c r="K3" s="1192"/>
      <c r="L3" s="1192"/>
      <c r="M3" s="1192"/>
      <c r="N3" s="1192"/>
      <c r="O3" s="1192"/>
      <c r="P3" s="1192"/>
      <c r="Q3" s="1192"/>
      <c r="R3" s="1192"/>
      <c r="S3" s="1192"/>
      <c r="T3" s="1192"/>
      <c r="U3" s="1192"/>
      <c r="V3" s="1192"/>
      <c r="W3" s="1192"/>
      <c r="X3" s="1192"/>
    </row>
    <row r="4" spans="1:24" s="844" customFormat="1" ht="22.5" customHeight="1">
      <c r="M4" s="942"/>
      <c r="N4" s="942"/>
      <c r="O4" s="1198" t="s">
        <v>3192</v>
      </c>
      <c r="P4" s="1198"/>
      <c r="Q4" s="1198"/>
      <c r="R4" s="1198"/>
      <c r="S4" s="1198"/>
      <c r="T4" s="1198"/>
      <c r="U4" s="1198"/>
      <c r="V4" s="1198"/>
      <c r="W4" s="1198"/>
      <c r="X4" s="1198"/>
    </row>
    <row r="5" spans="1:24" s="1008" customFormat="1" ht="24.75" customHeight="1">
      <c r="A5" s="1195" t="s">
        <v>3362</v>
      </c>
      <c r="B5" s="1196"/>
      <c r="C5" s="1196"/>
      <c r="D5" s="1196"/>
      <c r="E5" s="1196"/>
      <c r="F5" s="1196"/>
      <c r="G5" s="1196"/>
      <c r="H5" s="1196"/>
      <c r="I5" s="1196"/>
      <c r="J5" s="1196"/>
      <c r="K5" s="1197"/>
      <c r="L5" s="1177" t="s">
        <v>3357</v>
      </c>
      <c r="M5" s="1177"/>
      <c r="N5" s="1177"/>
      <c r="O5" s="1177"/>
      <c r="P5" s="1177"/>
      <c r="Q5" s="1177"/>
      <c r="R5" s="1177"/>
      <c r="S5" s="1177"/>
      <c r="T5" s="1177"/>
      <c r="U5" s="1177"/>
      <c r="V5" s="1177"/>
      <c r="W5" s="1177"/>
      <c r="X5" s="1178"/>
    </row>
    <row r="6" spans="1:24" s="1009" customFormat="1" ht="37.5" customHeight="1">
      <c r="A6" s="1188" t="s">
        <v>1883</v>
      </c>
      <c r="B6" s="1174" t="s">
        <v>3066</v>
      </c>
      <c r="C6" s="1174" t="s">
        <v>3312</v>
      </c>
      <c r="D6" s="1174" t="s">
        <v>2297</v>
      </c>
      <c r="E6" s="1174" t="s">
        <v>3313</v>
      </c>
      <c r="F6" s="1174" t="s">
        <v>3314</v>
      </c>
      <c r="G6" s="1181" t="s">
        <v>2301</v>
      </c>
      <c r="H6" s="1181"/>
      <c r="I6" s="1182" t="s">
        <v>3315</v>
      </c>
      <c r="J6" s="1183"/>
      <c r="K6" s="1184"/>
      <c r="L6" s="1174" t="s">
        <v>3066</v>
      </c>
      <c r="M6" s="1174" t="s">
        <v>3312</v>
      </c>
      <c r="N6" s="1174" t="s">
        <v>2297</v>
      </c>
      <c r="O6" s="1174" t="s">
        <v>3313</v>
      </c>
      <c r="P6" s="1174" t="s">
        <v>3314</v>
      </c>
      <c r="Q6" s="1181" t="s">
        <v>2301</v>
      </c>
      <c r="R6" s="1181"/>
      <c r="S6" s="1182" t="s">
        <v>3315</v>
      </c>
      <c r="T6" s="1183"/>
      <c r="U6" s="1184"/>
      <c r="V6" s="1174" t="s">
        <v>3355</v>
      </c>
      <c r="W6" s="1174"/>
      <c r="X6" s="1174"/>
    </row>
    <row r="7" spans="1:24" s="1009" customFormat="1" ht="39.75" customHeight="1">
      <c r="A7" s="1188"/>
      <c r="B7" s="1174"/>
      <c r="C7" s="1174"/>
      <c r="D7" s="1174"/>
      <c r="E7" s="1174"/>
      <c r="F7" s="1174"/>
      <c r="G7" s="1174" t="s">
        <v>2061</v>
      </c>
      <c r="H7" s="1174"/>
      <c r="I7" s="1185"/>
      <c r="J7" s="1186"/>
      <c r="K7" s="1187"/>
      <c r="L7" s="1174"/>
      <c r="M7" s="1174"/>
      <c r="N7" s="1174"/>
      <c r="O7" s="1174"/>
      <c r="P7" s="1174"/>
      <c r="Q7" s="1174" t="s">
        <v>2061</v>
      </c>
      <c r="R7" s="1174"/>
      <c r="S7" s="1185"/>
      <c r="T7" s="1186"/>
      <c r="U7" s="1187"/>
      <c r="V7" s="1174"/>
      <c r="W7" s="1174"/>
      <c r="X7" s="1174"/>
    </row>
    <row r="8" spans="1:24" s="1009" customFormat="1" ht="15.75" customHeight="1">
      <c r="A8" s="1188"/>
      <c r="B8" s="1174"/>
      <c r="C8" s="1174"/>
      <c r="D8" s="1174"/>
      <c r="E8" s="1174"/>
      <c r="F8" s="1174"/>
      <c r="G8" s="1174" t="s">
        <v>2310</v>
      </c>
      <c r="H8" s="1174" t="s">
        <v>3318</v>
      </c>
      <c r="I8" s="1174" t="s">
        <v>2310</v>
      </c>
      <c r="J8" s="1180" t="s">
        <v>3068</v>
      </c>
      <c r="K8" s="1189" t="s">
        <v>3346</v>
      </c>
      <c r="L8" s="1174"/>
      <c r="M8" s="1174"/>
      <c r="N8" s="1174"/>
      <c r="O8" s="1174"/>
      <c r="P8" s="1174"/>
      <c r="Q8" s="1174" t="s">
        <v>2310</v>
      </c>
      <c r="R8" s="1174" t="s">
        <v>3318</v>
      </c>
      <c r="S8" s="1174" t="s">
        <v>2310</v>
      </c>
      <c r="T8" s="1180" t="s">
        <v>3068</v>
      </c>
      <c r="U8" s="1189" t="s">
        <v>3346</v>
      </c>
      <c r="V8" s="1174" t="s">
        <v>2310</v>
      </c>
      <c r="W8" s="1180" t="s">
        <v>3068</v>
      </c>
      <c r="X8" s="1174" t="s">
        <v>3346</v>
      </c>
    </row>
    <row r="9" spans="1:24" s="1009" customFormat="1">
      <c r="A9" s="1188"/>
      <c r="B9" s="1174"/>
      <c r="C9" s="1174"/>
      <c r="D9" s="1174"/>
      <c r="E9" s="1174"/>
      <c r="F9" s="1174"/>
      <c r="G9" s="1174"/>
      <c r="H9" s="1174"/>
      <c r="I9" s="1174"/>
      <c r="J9" s="1180"/>
      <c r="K9" s="1190"/>
      <c r="L9" s="1174"/>
      <c r="M9" s="1174"/>
      <c r="N9" s="1174"/>
      <c r="O9" s="1174"/>
      <c r="P9" s="1174"/>
      <c r="Q9" s="1174"/>
      <c r="R9" s="1174"/>
      <c r="S9" s="1174"/>
      <c r="T9" s="1180"/>
      <c r="U9" s="1190"/>
      <c r="V9" s="1174"/>
      <c r="W9" s="1180"/>
      <c r="X9" s="1174"/>
    </row>
    <row r="10" spans="1:24" s="1009" customFormat="1" ht="124.5" customHeight="1">
      <c r="A10" s="1188"/>
      <c r="B10" s="1174"/>
      <c r="C10" s="1174"/>
      <c r="D10" s="1174"/>
      <c r="E10" s="1174"/>
      <c r="F10" s="1174"/>
      <c r="G10" s="1174"/>
      <c r="H10" s="1174"/>
      <c r="I10" s="1174"/>
      <c r="J10" s="1180"/>
      <c r="K10" s="1191"/>
      <c r="L10" s="1174"/>
      <c r="M10" s="1174"/>
      <c r="N10" s="1174"/>
      <c r="O10" s="1174"/>
      <c r="P10" s="1174"/>
      <c r="Q10" s="1174"/>
      <c r="R10" s="1174"/>
      <c r="S10" s="1174"/>
      <c r="T10" s="1180"/>
      <c r="U10" s="1191"/>
      <c r="V10" s="1174"/>
      <c r="W10" s="1180"/>
      <c r="X10" s="1174"/>
    </row>
    <row r="11" spans="1:24" s="1010" customFormat="1" ht="27.75" customHeight="1">
      <c r="A11" s="946">
        <v>1</v>
      </c>
      <c r="B11" s="947">
        <v>2</v>
      </c>
      <c r="C11" s="947">
        <v>3</v>
      </c>
      <c r="D11" s="947">
        <v>4</v>
      </c>
      <c r="E11" s="947">
        <v>5</v>
      </c>
      <c r="F11" s="947">
        <v>6</v>
      </c>
      <c r="G11" s="947">
        <v>7</v>
      </c>
      <c r="H11" s="947">
        <v>8</v>
      </c>
      <c r="I11" s="947">
        <v>9</v>
      </c>
      <c r="J11" s="947">
        <v>10</v>
      </c>
      <c r="K11" s="947"/>
      <c r="L11" s="947">
        <v>2</v>
      </c>
      <c r="M11" s="947">
        <v>3</v>
      </c>
      <c r="N11" s="947">
        <v>4</v>
      </c>
      <c r="O11" s="947">
        <v>5</v>
      </c>
      <c r="P11" s="947">
        <v>6</v>
      </c>
      <c r="Q11" s="947">
        <v>7</v>
      </c>
      <c r="R11" s="947">
        <v>8</v>
      </c>
      <c r="S11" s="947"/>
      <c r="T11" s="947"/>
      <c r="U11" s="947"/>
      <c r="V11" s="1002"/>
      <c r="W11" s="1002"/>
      <c r="X11" s="1002"/>
    </row>
    <row r="12" spans="1:24" s="681" customFormat="1" ht="57" hidden="1">
      <c r="A12" s="959" t="s">
        <v>1934</v>
      </c>
      <c r="B12" s="960" t="s">
        <v>3194</v>
      </c>
      <c r="C12" s="961"/>
      <c r="D12" s="962"/>
      <c r="E12" s="962"/>
      <c r="F12" s="962"/>
      <c r="G12" s="962"/>
      <c r="H12" s="962"/>
      <c r="I12" s="963"/>
      <c r="J12" s="750"/>
      <c r="K12" s="750"/>
      <c r="L12" s="960" t="s">
        <v>3194</v>
      </c>
      <c r="M12" s="939"/>
      <c r="N12" s="939"/>
      <c r="O12" s="939"/>
      <c r="P12" s="939"/>
      <c r="Q12" s="939"/>
      <c r="R12" s="939"/>
      <c r="S12" s="939"/>
      <c r="T12" s="939"/>
      <c r="U12" s="939"/>
      <c r="V12" s="999"/>
      <c r="W12" s="999"/>
      <c r="X12" s="999"/>
    </row>
    <row r="13" spans="1:24" s="681" customFormat="1" ht="57" hidden="1">
      <c r="A13" s="959" t="s">
        <v>3040</v>
      </c>
      <c r="B13" s="960" t="s">
        <v>3195</v>
      </c>
      <c r="C13" s="964"/>
      <c r="D13" s="965"/>
      <c r="E13" s="965"/>
      <c r="F13" s="966"/>
      <c r="G13" s="967"/>
      <c r="H13" s="965"/>
      <c r="I13" s="966"/>
      <c r="J13" s="968"/>
      <c r="K13" s="968"/>
      <c r="L13" s="960" t="s">
        <v>3195</v>
      </c>
      <c r="M13" s="912"/>
      <c r="N13" s="912"/>
      <c r="O13" s="912"/>
      <c r="P13" s="912"/>
      <c r="Q13" s="912"/>
      <c r="R13" s="912"/>
      <c r="S13" s="912"/>
      <c r="T13" s="912"/>
      <c r="U13" s="912"/>
      <c r="V13" s="999"/>
      <c r="W13" s="999"/>
      <c r="X13" s="999"/>
    </row>
    <row r="14" spans="1:24" s="1008" customFormat="1" ht="90" hidden="1" customHeight="1">
      <c r="A14" s="953">
        <v>3</v>
      </c>
      <c r="B14" s="954" t="s">
        <v>3240</v>
      </c>
      <c r="C14" s="955" t="s">
        <v>3320</v>
      </c>
      <c r="D14" s="956" t="s">
        <v>2886</v>
      </c>
      <c r="E14" s="956" t="s">
        <v>3321</v>
      </c>
      <c r="F14" s="957" t="s">
        <v>3193</v>
      </c>
      <c r="G14" s="951">
        <v>1200</v>
      </c>
      <c r="H14" s="958">
        <v>1200</v>
      </c>
      <c r="I14" s="951">
        <v>1200</v>
      </c>
      <c r="J14" s="958">
        <v>1200</v>
      </c>
      <c r="K14" s="958"/>
      <c r="L14" s="954" t="s">
        <v>3240</v>
      </c>
      <c r="M14" s="955" t="s">
        <v>3324</v>
      </c>
      <c r="N14" s="950" t="s">
        <v>3322</v>
      </c>
      <c r="O14" s="956" t="s">
        <v>3327</v>
      </c>
      <c r="P14" s="957" t="s">
        <v>3325</v>
      </c>
      <c r="Q14" s="951">
        <v>3200</v>
      </c>
      <c r="R14" s="958">
        <v>1200</v>
      </c>
      <c r="S14" s="958"/>
      <c r="T14" s="958"/>
      <c r="U14" s="958"/>
      <c r="V14" s="990" t="e">
        <f>#REF!</f>
        <v>#REF!</v>
      </c>
      <c r="W14" s="990" t="e">
        <f>#REF!</f>
        <v>#REF!</v>
      </c>
      <c r="X14" s="990"/>
    </row>
    <row r="15" spans="1:24" s="1011" customFormat="1" ht="73.5" hidden="1" customHeight="1">
      <c r="A15" s="969" t="s">
        <v>1923</v>
      </c>
      <c r="B15" s="970" t="s">
        <v>3328</v>
      </c>
      <c r="C15" s="971"/>
      <c r="D15" s="972"/>
      <c r="E15" s="973"/>
      <c r="F15" s="974"/>
      <c r="G15" s="975"/>
      <c r="H15" s="976"/>
      <c r="I15" s="977"/>
      <c r="J15" s="978"/>
      <c r="K15" s="978"/>
      <c r="L15" s="970" t="s">
        <v>3328</v>
      </c>
      <c r="M15" s="980"/>
      <c r="N15" s="979"/>
      <c r="O15" s="979"/>
      <c r="P15" s="981"/>
      <c r="Q15" s="981"/>
      <c r="R15" s="981"/>
      <c r="S15" s="981"/>
      <c r="T15" s="981"/>
      <c r="U15" s="981"/>
      <c r="V15" s="981"/>
      <c r="W15" s="981"/>
      <c r="X15" s="981"/>
    </row>
    <row r="16" spans="1:24" s="1011" customFormat="1" ht="60.75" hidden="1" customHeight="1">
      <c r="A16" s="969" t="s">
        <v>3329</v>
      </c>
      <c r="B16" s="970" t="s">
        <v>3330</v>
      </c>
      <c r="C16" s="971"/>
      <c r="D16" s="972"/>
      <c r="E16" s="973"/>
      <c r="F16" s="974"/>
      <c r="G16" s="975"/>
      <c r="H16" s="976"/>
      <c r="I16" s="977"/>
      <c r="J16" s="978"/>
      <c r="K16" s="978"/>
      <c r="L16" s="970" t="s">
        <v>3330</v>
      </c>
      <c r="M16" s="980"/>
      <c r="N16" s="979"/>
      <c r="O16" s="979"/>
      <c r="P16" s="981"/>
      <c r="Q16" s="981"/>
      <c r="R16" s="981"/>
      <c r="S16" s="981"/>
      <c r="T16" s="981"/>
      <c r="U16" s="981"/>
      <c r="V16" s="981"/>
      <c r="W16" s="981"/>
      <c r="X16" s="981"/>
    </row>
    <row r="17" spans="1:24" s="1008" customFormat="1" ht="81.75" hidden="1" customHeight="1">
      <c r="A17" s="984">
        <v>1</v>
      </c>
      <c r="B17" s="985" t="s">
        <v>3331</v>
      </c>
      <c r="C17" s="986" t="s">
        <v>3332</v>
      </c>
      <c r="D17" s="987" t="s">
        <v>2867</v>
      </c>
      <c r="E17" s="988" t="s">
        <v>3333</v>
      </c>
      <c r="F17" s="955">
        <v>2025</v>
      </c>
      <c r="G17" s="948">
        <v>158</v>
      </c>
      <c r="H17" s="948">
        <v>158</v>
      </c>
      <c r="I17" s="948">
        <v>158</v>
      </c>
      <c r="J17" s="948">
        <v>158</v>
      </c>
      <c r="K17" s="948"/>
      <c r="L17" s="985" t="s">
        <v>3334</v>
      </c>
      <c r="M17" s="952" t="s">
        <v>3335</v>
      </c>
      <c r="N17" s="987" t="s">
        <v>2867</v>
      </c>
      <c r="O17" s="988" t="s">
        <v>3333</v>
      </c>
      <c r="P17" s="955">
        <v>2025</v>
      </c>
      <c r="Q17" s="948">
        <v>158</v>
      </c>
      <c r="R17" s="948">
        <v>158</v>
      </c>
      <c r="S17" s="948"/>
      <c r="T17" s="948"/>
      <c r="U17" s="948"/>
      <c r="V17" s="990"/>
      <c r="W17" s="990"/>
      <c r="X17" s="990"/>
    </row>
    <row r="18" spans="1:24" s="1008" customFormat="1" ht="48" hidden="1" customHeight="1">
      <c r="A18" s="959" t="s">
        <v>1923</v>
      </c>
      <c r="B18" s="1012" t="s">
        <v>3336</v>
      </c>
      <c r="C18" s="952"/>
      <c r="D18" s="952"/>
      <c r="E18" s="952"/>
      <c r="F18" s="952"/>
      <c r="G18" s="989"/>
      <c r="H18" s="989"/>
      <c r="I18" s="989"/>
      <c r="J18" s="989"/>
      <c r="K18" s="989"/>
      <c r="L18" s="1012" t="s">
        <v>3336</v>
      </c>
      <c r="M18" s="990"/>
      <c r="N18" s="990"/>
      <c r="O18" s="990"/>
      <c r="P18" s="990"/>
      <c r="Q18" s="990"/>
      <c r="R18" s="990"/>
      <c r="S18" s="990"/>
      <c r="T18" s="990"/>
      <c r="U18" s="990"/>
      <c r="V18" s="990"/>
      <c r="W18" s="990"/>
      <c r="X18" s="990"/>
    </row>
    <row r="19" spans="1:24" s="1008" customFormat="1" ht="25.5" hidden="1" customHeight="1">
      <c r="A19" s="959">
        <v>1</v>
      </c>
      <c r="B19" s="1012" t="s">
        <v>2910</v>
      </c>
      <c r="C19" s="952"/>
      <c r="D19" s="952"/>
      <c r="E19" s="952"/>
      <c r="F19" s="952"/>
      <c r="G19" s="989"/>
      <c r="H19" s="989"/>
      <c r="I19" s="989"/>
      <c r="J19" s="989"/>
      <c r="K19" s="989"/>
      <c r="L19" s="1012" t="s">
        <v>2910</v>
      </c>
      <c r="M19" s="990"/>
      <c r="N19" s="990"/>
      <c r="O19" s="990"/>
      <c r="P19" s="990"/>
      <c r="Q19" s="990"/>
      <c r="R19" s="990"/>
      <c r="S19" s="990"/>
      <c r="T19" s="990"/>
      <c r="U19" s="990"/>
      <c r="V19" s="990"/>
      <c r="W19" s="990"/>
      <c r="X19" s="990"/>
    </row>
    <row r="20" spans="1:24" s="1008" customFormat="1" ht="60" hidden="1" customHeight="1">
      <c r="A20" s="959" t="s">
        <v>3337</v>
      </c>
      <c r="B20" s="1003" t="s">
        <v>3338</v>
      </c>
      <c r="C20" s="952" t="s">
        <v>3339</v>
      </c>
      <c r="D20" s="952" t="s">
        <v>2910</v>
      </c>
      <c r="E20" s="988" t="s">
        <v>3333</v>
      </c>
      <c r="F20" s="952">
        <v>2025</v>
      </c>
      <c r="G20" s="989">
        <v>155</v>
      </c>
      <c r="H20" s="989">
        <v>100</v>
      </c>
      <c r="I20" s="989">
        <v>155</v>
      </c>
      <c r="J20" s="989">
        <v>100</v>
      </c>
      <c r="K20" s="989">
        <v>55</v>
      </c>
      <c r="L20" s="1003" t="s">
        <v>3338</v>
      </c>
      <c r="M20" s="952" t="s">
        <v>3339</v>
      </c>
      <c r="N20" s="952" t="s">
        <v>2910</v>
      </c>
      <c r="O20" s="988" t="s">
        <v>3333</v>
      </c>
      <c r="P20" s="988">
        <v>2025</v>
      </c>
      <c r="Q20" s="990">
        <v>355</v>
      </c>
      <c r="R20" s="990">
        <v>100</v>
      </c>
      <c r="S20" s="990"/>
      <c r="T20" s="990"/>
      <c r="U20" s="990"/>
      <c r="V20" s="990" t="e">
        <f>#REF!</f>
        <v>#REF!</v>
      </c>
      <c r="W20" s="990" t="e">
        <f>#REF!</f>
        <v>#REF!</v>
      </c>
      <c r="X20" s="990">
        <v>255</v>
      </c>
    </row>
    <row r="21" spans="1:24" s="1008" customFormat="1" ht="28.5" customHeight="1">
      <c r="A21" s="959">
        <v>2</v>
      </c>
      <c r="B21" s="1012" t="s">
        <v>3348</v>
      </c>
      <c r="C21" s="952"/>
      <c r="D21" s="952"/>
      <c r="E21" s="988"/>
      <c r="F21" s="952"/>
      <c r="G21" s="989"/>
      <c r="H21" s="989"/>
      <c r="I21" s="989"/>
      <c r="J21" s="989"/>
      <c r="K21" s="989"/>
      <c r="L21" s="1012" t="s">
        <v>3348</v>
      </c>
      <c r="M21" s="952"/>
      <c r="N21" s="952"/>
      <c r="O21" s="988"/>
      <c r="P21" s="988"/>
      <c r="Q21" s="990"/>
      <c r="R21" s="990"/>
      <c r="S21" s="990"/>
      <c r="T21" s="990"/>
      <c r="U21" s="990"/>
      <c r="V21" s="990"/>
      <c r="W21" s="990"/>
      <c r="X21" s="990"/>
    </row>
    <row r="22" spans="1:24" s="1008" customFormat="1" ht="32.25" customHeight="1">
      <c r="A22" s="959">
        <v>2</v>
      </c>
      <c r="B22" s="1012" t="s">
        <v>3341</v>
      </c>
      <c r="C22" s="952"/>
      <c r="D22" s="952"/>
      <c r="E22" s="952"/>
      <c r="F22" s="952"/>
      <c r="G22" s="989"/>
      <c r="H22" s="989"/>
      <c r="I22" s="989"/>
      <c r="J22" s="989"/>
      <c r="K22" s="989"/>
      <c r="L22" s="1012" t="s">
        <v>3341</v>
      </c>
      <c r="M22" s="990"/>
      <c r="N22" s="990"/>
      <c r="O22" s="990"/>
      <c r="P22" s="990"/>
      <c r="Q22" s="990"/>
      <c r="R22" s="990"/>
      <c r="S22" s="990"/>
      <c r="T22" s="990"/>
      <c r="U22" s="990"/>
      <c r="V22" s="990"/>
      <c r="W22" s="990"/>
      <c r="X22" s="990"/>
    </row>
    <row r="23" spans="1:24" s="1008" customFormat="1" ht="103.5" customHeight="1">
      <c r="A23" s="959" t="s">
        <v>3210</v>
      </c>
      <c r="B23" s="1003" t="s">
        <v>3342</v>
      </c>
      <c r="C23" s="952" t="s">
        <v>3235</v>
      </c>
      <c r="D23" s="952" t="s">
        <v>2908</v>
      </c>
      <c r="E23" s="988" t="s">
        <v>3333</v>
      </c>
      <c r="F23" s="1031">
        <v>2023</v>
      </c>
      <c r="G23" s="989">
        <v>500</v>
      </c>
      <c r="H23" s="989">
        <v>450</v>
      </c>
      <c r="I23" s="989">
        <v>500</v>
      </c>
      <c r="J23" s="989">
        <v>450</v>
      </c>
      <c r="K23" s="989">
        <v>50</v>
      </c>
      <c r="L23" s="1003" t="s">
        <v>3343</v>
      </c>
      <c r="M23" s="952" t="s">
        <v>3235</v>
      </c>
      <c r="N23" s="952" t="s">
        <v>2908</v>
      </c>
      <c r="O23" s="988" t="s">
        <v>3333</v>
      </c>
      <c r="P23" s="1030">
        <v>2025</v>
      </c>
      <c r="Q23" s="990">
        <v>500</v>
      </c>
      <c r="R23" s="990">
        <v>450</v>
      </c>
      <c r="S23" s="990">
        <f>G23</f>
        <v>500</v>
      </c>
      <c r="T23" s="990">
        <f>R23</f>
        <v>450</v>
      </c>
      <c r="U23" s="990">
        <f>K23</f>
        <v>50</v>
      </c>
      <c r="V23" s="990">
        <f>S23</f>
        <v>500</v>
      </c>
      <c r="W23" s="990">
        <f>T23</f>
        <v>450</v>
      </c>
      <c r="X23" s="990">
        <f>K23</f>
        <v>50</v>
      </c>
    </row>
    <row r="24" spans="1:24" s="869" customFormat="1" ht="31.5" hidden="1">
      <c r="A24" s="991">
        <v>1</v>
      </c>
      <c r="B24" s="1032" t="s">
        <v>2910</v>
      </c>
      <c r="C24" s="993"/>
      <c r="D24" s="993"/>
      <c r="E24" s="993"/>
      <c r="F24" s="993"/>
      <c r="G24" s="994"/>
      <c r="H24" s="994"/>
      <c r="I24" s="994"/>
      <c r="J24" s="994"/>
      <c r="K24" s="994"/>
      <c r="L24" s="992" t="s">
        <v>3354</v>
      </c>
      <c r="M24" s="995"/>
      <c r="N24" s="995"/>
      <c r="O24" s="995"/>
      <c r="P24" s="995"/>
      <c r="Q24" s="995"/>
      <c r="R24" s="995"/>
      <c r="S24" s="995"/>
      <c r="T24" s="995"/>
      <c r="U24" s="995"/>
      <c r="V24" s="995"/>
      <c r="W24" s="995"/>
      <c r="X24" s="995"/>
    </row>
    <row r="25" spans="1:24" s="869" customFormat="1" ht="84" hidden="1" customHeight="1">
      <c r="A25" s="991" t="s">
        <v>3337</v>
      </c>
      <c r="B25" s="996" t="s">
        <v>3358</v>
      </c>
      <c r="C25" s="993" t="s">
        <v>3359</v>
      </c>
      <c r="D25" s="993" t="s">
        <v>2910</v>
      </c>
      <c r="E25" s="997" t="s">
        <v>3333</v>
      </c>
      <c r="F25" s="1013">
        <v>2023</v>
      </c>
      <c r="G25" s="994">
        <v>155</v>
      </c>
      <c r="H25" s="994">
        <v>100</v>
      </c>
      <c r="I25" s="994">
        <v>155</v>
      </c>
      <c r="J25" s="994">
        <v>100</v>
      </c>
      <c r="K25" s="994">
        <v>55</v>
      </c>
      <c r="L25" s="996" t="s">
        <v>3360</v>
      </c>
      <c r="M25" s="993" t="s">
        <v>3359</v>
      </c>
      <c r="N25" s="993" t="s">
        <v>2910</v>
      </c>
      <c r="O25" s="997" t="s">
        <v>3333</v>
      </c>
      <c r="P25" s="1013">
        <v>2025</v>
      </c>
      <c r="Q25" s="994">
        <v>355</v>
      </c>
      <c r="R25" s="994">
        <v>100</v>
      </c>
      <c r="S25" s="994">
        <v>355</v>
      </c>
      <c r="T25" s="994">
        <v>100</v>
      </c>
      <c r="U25" s="994">
        <v>255</v>
      </c>
      <c r="V25" s="995">
        <f>S25</f>
        <v>355</v>
      </c>
      <c r="W25" s="995">
        <f>T25</f>
        <v>100</v>
      </c>
      <c r="X25" s="995">
        <f>U25</f>
        <v>255</v>
      </c>
    </row>
    <row r="26" spans="1:24">
      <c r="L26" s="940" t="s">
        <v>2055</v>
      </c>
    </row>
  </sheetData>
  <mergeCells count="37">
    <mergeCell ref="F6:F10"/>
    <mergeCell ref="G7:H7"/>
    <mergeCell ref="A1:X1"/>
    <mergeCell ref="A2:X2"/>
    <mergeCell ref="O4:X4"/>
    <mergeCell ref="L5:X5"/>
    <mergeCell ref="A3:X3"/>
    <mergeCell ref="A6:A10"/>
    <mergeCell ref="B6:B10"/>
    <mergeCell ref="C6:C10"/>
    <mergeCell ref="D6:D10"/>
    <mergeCell ref="E6:E10"/>
    <mergeCell ref="Q7:R7"/>
    <mergeCell ref="G8:G10"/>
    <mergeCell ref="H8:H10"/>
    <mergeCell ref="K8:K10"/>
    <mergeCell ref="Q8:Q10"/>
    <mergeCell ref="R8:R10"/>
    <mergeCell ref="O6:O10"/>
    <mergeCell ref="P6:P10"/>
    <mergeCell ref="Q6:R6"/>
    <mergeCell ref="A5:K5"/>
    <mergeCell ref="V8:V10"/>
    <mergeCell ref="W8:W10"/>
    <mergeCell ref="X8:X10"/>
    <mergeCell ref="V6:X7"/>
    <mergeCell ref="S8:S10"/>
    <mergeCell ref="T8:T10"/>
    <mergeCell ref="U8:U10"/>
    <mergeCell ref="S6:U7"/>
    <mergeCell ref="G6:H6"/>
    <mergeCell ref="I6:K7"/>
    <mergeCell ref="L6:L10"/>
    <mergeCell ref="M6:M10"/>
    <mergeCell ref="N6:N10"/>
    <mergeCell ref="I8:I10"/>
    <mergeCell ref="J8:J10"/>
  </mergeCells>
  <phoneticPr fontId="110" type="noConversion"/>
  <pageMargins left="0.59" right="0" top="0.67" bottom="0.49" header="0.28000000000000003" footer="0.2"/>
  <pageSetup paperSize="9" scale="56" fitToHeight="0" orientation="landscape" r:id="rId1"/>
  <headerFooter>
    <oddFooter>&amp;C&amp;14&amp;P</oddFooter>
  </headerFooter>
  <rowBreaks count="1" manualBreakCount="1">
    <brk id="17" max="2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3"/>
  <sheetViews>
    <sheetView zoomScale="90" zoomScaleNormal="90" workbookViewId="0">
      <selection activeCell="I6" sqref="I6:K7"/>
    </sheetView>
  </sheetViews>
  <sheetFormatPr defaultRowHeight="15"/>
  <cols>
    <col min="1" max="1" width="5.625" style="940" customWidth="1"/>
    <col min="2" max="2" width="28.625" style="940" customWidth="1"/>
    <col min="3" max="3" width="6.25" style="940" customWidth="1"/>
    <col min="4" max="4" width="10.375" style="940" customWidth="1"/>
    <col min="5" max="5" width="7.625" style="940" customWidth="1"/>
    <col min="6" max="6" width="7" style="940" customWidth="1"/>
    <col min="7" max="7" width="12.75" style="940" customWidth="1"/>
    <col min="8" max="8" width="7.75" style="940" customWidth="1"/>
    <col min="9" max="9" width="8.625" style="940" customWidth="1"/>
    <col min="10" max="10" width="9.625" style="940" customWidth="1"/>
    <col min="11" max="11" width="9" style="940" customWidth="1"/>
    <col min="12" max="12" width="26.75" style="940" customWidth="1"/>
    <col min="13" max="13" width="9.875" style="940" customWidth="1"/>
    <col min="14" max="14" width="10" style="940" customWidth="1"/>
    <col min="15" max="15" width="15" style="940" customWidth="1"/>
    <col min="16" max="19" width="9" style="940" customWidth="1"/>
    <col min="20" max="20" width="10.25" style="940" customWidth="1"/>
    <col min="21" max="16384" width="9" style="940"/>
  </cols>
  <sheetData>
    <row r="1" spans="1:23" s="691" customFormat="1" ht="22.5" customHeight="1">
      <c r="A1" s="1097" t="s">
        <v>3356</v>
      </c>
      <c r="B1" s="1097"/>
      <c r="C1" s="1097"/>
      <c r="D1" s="1097"/>
      <c r="E1" s="1097"/>
      <c r="F1" s="1097"/>
      <c r="G1" s="1097"/>
      <c r="H1" s="1097"/>
      <c r="I1" s="1097"/>
      <c r="J1" s="1097"/>
      <c r="K1" s="1097"/>
      <c r="L1" s="1097"/>
      <c r="M1" s="1097"/>
      <c r="N1" s="1097"/>
      <c r="O1" s="1097"/>
      <c r="P1" s="1097"/>
      <c r="Q1" s="1097"/>
      <c r="R1" s="1097"/>
      <c r="S1" s="1097"/>
      <c r="T1" s="1097"/>
      <c r="U1" s="1097"/>
      <c r="V1" s="1097"/>
      <c r="W1" s="1097"/>
    </row>
    <row r="2" spans="1:23" s="941" customFormat="1" ht="42" customHeight="1">
      <c r="A2" s="1194" t="s">
        <v>3309</v>
      </c>
      <c r="B2" s="1194"/>
      <c r="C2" s="1194"/>
      <c r="D2" s="1194"/>
      <c r="E2" s="1194"/>
      <c r="F2" s="1194"/>
      <c r="G2" s="1194"/>
      <c r="H2" s="1194"/>
      <c r="I2" s="1194"/>
      <c r="J2" s="1194"/>
      <c r="K2" s="1194"/>
      <c r="L2" s="1194"/>
      <c r="M2" s="1194"/>
      <c r="N2" s="1194"/>
      <c r="O2" s="1194"/>
      <c r="P2" s="1194"/>
      <c r="Q2" s="1194"/>
      <c r="R2" s="1194"/>
      <c r="S2" s="1194"/>
      <c r="T2" s="1194"/>
      <c r="U2" s="1194"/>
      <c r="V2" s="1194"/>
      <c r="W2" s="1194"/>
    </row>
    <row r="3" spans="1:23" s="684" customFormat="1" ht="18.75" customHeight="1">
      <c r="A3" s="1192" t="s">
        <v>3361</v>
      </c>
      <c r="B3" s="1192"/>
      <c r="C3" s="1192"/>
      <c r="D3" s="1192"/>
      <c r="E3" s="1192"/>
      <c r="F3" s="1192"/>
      <c r="G3" s="1192"/>
      <c r="H3" s="1192"/>
      <c r="I3" s="1192"/>
      <c r="J3" s="1192"/>
      <c r="K3" s="1192"/>
      <c r="L3" s="1192"/>
      <c r="M3" s="1192"/>
      <c r="N3" s="1192"/>
      <c r="O3" s="1192"/>
      <c r="P3" s="1192"/>
      <c r="Q3" s="1192"/>
      <c r="R3" s="1192"/>
      <c r="S3" s="1192"/>
      <c r="T3" s="1192"/>
      <c r="U3" s="1192"/>
      <c r="V3" s="1192"/>
      <c r="W3" s="1192"/>
    </row>
    <row r="4" spans="1:23" s="844" customFormat="1" ht="22.5" customHeight="1">
      <c r="M4" s="942"/>
      <c r="N4" s="942"/>
      <c r="O4" s="1175" t="s">
        <v>3192</v>
      </c>
      <c r="P4" s="1175"/>
      <c r="Q4" s="1175"/>
      <c r="R4" s="1175"/>
      <c r="S4" s="1175"/>
      <c r="T4" s="1175"/>
    </row>
    <row r="5" spans="1:23" s="869" customFormat="1" ht="41.25" customHeight="1">
      <c r="A5" s="1239" t="s">
        <v>3326</v>
      </c>
      <c r="B5" s="1240"/>
      <c r="C5" s="1240"/>
      <c r="D5" s="1240"/>
      <c r="E5" s="1240"/>
      <c r="F5" s="1240"/>
      <c r="G5" s="1240"/>
      <c r="H5" s="1240"/>
      <c r="I5" s="1240"/>
      <c r="J5" s="1240"/>
      <c r="K5" s="1241"/>
      <c r="L5" s="1242" t="s">
        <v>3357</v>
      </c>
      <c r="M5" s="1242"/>
      <c r="N5" s="1242"/>
      <c r="O5" s="1242"/>
      <c r="P5" s="1242"/>
      <c r="Q5" s="1242"/>
      <c r="R5" s="1242"/>
      <c r="S5" s="1242"/>
      <c r="T5" s="1242"/>
      <c r="U5" s="1242"/>
      <c r="V5" s="1242"/>
      <c r="W5" s="1243"/>
    </row>
    <row r="6" spans="1:23" s="945" customFormat="1" ht="37.5" customHeight="1">
      <c r="A6" s="1188" t="s">
        <v>1883</v>
      </c>
      <c r="B6" s="1174" t="s">
        <v>3066</v>
      </c>
      <c r="C6" s="1174" t="s">
        <v>3312</v>
      </c>
      <c r="D6" s="1174" t="s">
        <v>2297</v>
      </c>
      <c r="E6" s="1174" t="s">
        <v>3313</v>
      </c>
      <c r="F6" s="1174" t="s">
        <v>3314</v>
      </c>
      <c r="G6" s="1181" t="s">
        <v>2301</v>
      </c>
      <c r="H6" s="1181"/>
      <c r="I6" s="1182" t="s">
        <v>3315</v>
      </c>
      <c r="J6" s="1183"/>
      <c r="K6" s="1184"/>
      <c r="L6" s="1174" t="s">
        <v>3066</v>
      </c>
      <c r="M6" s="1174" t="s">
        <v>3312</v>
      </c>
      <c r="N6" s="1174" t="s">
        <v>2297</v>
      </c>
      <c r="O6" s="1174" t="s">
        <v>3313</v>
      </c>
      <c r="P6" s="1174" t="s">
        <v>3314</v>
      </c>
      <c r="Q6" s="1181" t="s">
        <v>2301</v>
      </c>
      <c r="R6" s="1181"/>
      <c r="S6" s="1174" t="s">
        <v>3315</v>
      </c>
      <c r="T6" s="1174"/>
      <c r="U6" s="1174" t="s">
        <v>3355</v>
      </c>
      <c r="V6" s="1174"/>
      <c r="W6" s="1174"/>
    </row>
    <row r="7" spans="1:23" s="945" customFormat="1" ht="39.75" customHeight="1">
      <c r="A7" s="1188"/>
      <c r="B7" s="1174"/>
      <c r="C7" s="1174"/>
      <c r="D7" s="1174"/>
      <c r="E7" s="1174"/>
      <c r="F7" s="1174"/>
      <c r="G7" s="1174" t="s">
        <v>2061</v>
      </c>
      <c r="H7" s="1174"/>
      <c r="I7" s="1185"/>
      <c r="J7" s="1186"/>
      <c r="K7" s="1187"/>
      <c r="L7" s="1174"/>
      <c r="M7" s="1174"/>
      <c r="N7" s="1174"/>
      <c r="O7" s="1174"/>
      <c r="P7" s="1174"/>
      <c r="Q7" s="1174" t="s">
        <v>2061</v>
      </c>
      <c r="R7" s="1174"/>
      <c r="S7" s="1174"/>
      <c r="T7" s="1174"/>
      <c r="U7" s="1174"/>
      <c r="V7" s="1174"/>
      <c r="W7" s="1174"/>
    </row>
    <row r="8" spans="1:23" s="945" customFormat="1" ht="15.75" customHeight="1">
      <c r="A8" s="1188"/>
      <c r="B8" s="1174"/>
      <c r="C8" s="1174"/>
      <c r="D8" s="1174"/>
      <c r="E8" s="1174"/>
      <c r="F8" s="1174"/>
      <c r="G8" s="1174" t="s">
        <v>2310</v>
      </c>
      <c r="H8" s="1174" t="s">
        <v>3318</v>
      </c>
      <c r="I8" s="1174" t="s">
        <v>2310</v>
      </c>
      <c r="J8" s="1180" t="s">
        <v>3068</v>
      </c>
      <c r="K8" s="1199" t="s">
        <v>3319</v>
      </c>
      <c r="L8" s="1174"/>
      <c r="M8" s="1174"/>
      <c r="N8" s="1174"/>
      <c r="O8" s="1174"/>
      <c r="P8" s="1174"/>
      <c r="Q8" s="1174" t="s">
        <v>2310</v>
      </c>
      <c r="R8" s="1174" t="s">
        <v>3318</v>
      </c>
      <c r="S8" s="1174" t="s">
        <v>2310</v>
      </c>
      <c r="T8" s="1180" t="s">
        <v>3068</v>
      </c>
      <c r="U8" s="1174" t="str">
        <f>S8</f>
        <v>Tổng số (tất cả các nguồn vốn)</v>
      </c>
      <c r="V8" s="1174" t="str">
        <f>T8</f>
        <v xml:space="preserve">Trong đó: Vốn NSTW </v>
      </c>
      <c r="W8" s="1174" t="s">
        <v>3346</v>
      </c>
    </row>
    <row r="9" spans="1:23" s="945" customFormat="1" ht="18.75">
      <c r="A9" s="1188"/>
      <c r="B9" s="1174"/>
      <c r="C9" s="1174"/>
      <c r="D9" s="1174"/>
      <c r="E9" s="1174"/>
      <c r="F9" s="1174"/>
      <c r="G9" s="1174"/>
      <c r="H9" s="1174"/>
      <c r="I9" s="1174"/>
      <c r="J9" s="1180"/>
      <c r="K9" s="1200"/>
      <c r="L9" s="1174"/>
      <c r="M9" s="1174"/>
      <c r="N9" s="1174"/>
      <c r="O9" s="1174"/>
      <c r="P9" s="1174"/>
      <c r="Q9" s="1174"/>
      <c r="R9" s="1174"/>
      <c r="S9" s="1174"/>
      <c r="T9" s="1180"/>
      <c r="U9" s="1174"/>
      <c r="V9" s="1174"/>
      <c r="W9" s="1174"/>
    </row>
    <row r="10" spans="1:23" s="945" customFormat="1" ht="124.5" customHeight="1">
      <c r="A10" s="1188"/>
      <c r="B10" s="1174"/>
      <c r="C10" s="1174"/>
      <c r="D10" s="1174"/>
      <c r="E10" s="1174"/>
      <c r="F10" s="1174"/>
      <c r="G10" s="1174"/>
      <c r="H10" s="1174"/>
      <c r="I10" s="1174"/>
      <c r="J10" s="1180"/>
      <c r="K10" s="1201"/>
      <c r="L10" s="1174"/>
      <c r="M10" s="1174"/>
      <c r="N10" s="1174"/>
      <c r="O10" s="1174"/>
      <c r="P10" s="1174"/>
      <c r="Q10" s="1174"/>
      <c r="R10" s="1174"/>
      <c r="S10" s="1174"/>
      <c r="T10" s="1180"/>
      <c r="U10" s="1174"/>
      <c r="V10" s="1174"/>
      <c r="W10" s="1174"/>
    </row>
    <row r="11" spans="1:23" s="949" customFormat="1" ht="27.75" customHeight="1">
      <c r="A11" s="946">
        <v>1</v>
      </c>
      <c r="B11" s="947">
        <v>2</v>
      </c>
      <c r="C11" s="947">
        <v>3</v>
      </c>
      <c r="D11" s="947">
        <v>4</v>
      </c>
      <c r="E11" s="947">
        <v>5</v>
      </c>
      <c r="F11" s="947">
        <v>6</v>
      </c>
      <c r="G11" s="947">
        <v>7</v>
      </c>
      <c r="H11" s="947">
        <v>8</v>
      </c>
      <c r="I11" s="947">
        <v>9</v>
      </c>
      <c r="J11" s="947">
        <v>10</v>
      </c>
      <c r="K11" s="947">
        <v>11</v>
      </c>
      <c r="L11" s="947">
        <v>2</v>
      </c>
      <c r="M11" s="947">
        <v>3</v>
      </c>
      <c r="N11" s="947">
        <v>4</v>
      </c>
      <c r="O11" s="947">
        <v>5</v>
      </c>
      <c r="P11" s="947">
        <v>6</v>
      </c>
      <c r="Q11" s="947">
        <v>7</v>
      </c>
      <c r="R11" s="947">
        <v>8</v>
      </c>
      <c r="S11" s="947">
        <v>9</v>
      </c>
      <c r="T11" s="947">
        <v>10</v>
      </c>
      <c r="U11" s="947">
        <v>11</v>
      </c>
      <c r="V11" s="947">
        <v>12</v>
      </c>
      <c r="W11" s="947">
        <v>13</v>
      </c>
    </row>
    <row r="12" spans="1:23" s="681" customFormat="1" ht="57">
      <c r="A12" s="959" t="s">
        <v>1934</v>
      </c>
      <c r="B12" s="960" t="s">
        <v>3194</v>
      </c>
      <c r="C12" s="961"/>
      <c r="D12" s="962"/>
      <c r="E12" s="962"/>
      <c r="F12" s="962"/>
      <c r="G12" s="962"/>
      <c r="H12" s="962"/>
      <c r="I12" s="963"/>
      <c r="J12" s="750"/>
      <c r="K12" s="750"/>
      <c r="L12" s="960" t="s">
        <v>3194</v>
      </c>
      <c r="M12" s="750"/>
      <c r="N12" s="750"/>
      <c r="O12" s="750"/>
      <c r="P12" s="750"/>
      <c r="Q12" s="939"/>
      <c r="R12" s="939"/>
      <c r="S12" s="939"/>
      <c r="T12" s="998"/>
      <c r="U12" s="999"/>
      <c r="V12" s="999"/>
      <c r="W12" s="999"/>
    </row>
    <row r="13" spans="1:23" s="681" customFormat="1" ht="57">
      <c r="A13" s="959" t="s">
        <v>3040</v>
      </c>
      <c r="B13" s="960" t="s">
        <v>3195</v>
      </c>
      <c r="C13" s="964"/>
      <c r="D13" s="965"/>
      <c r="E13" s="965"/>
      <c r="F13" s="966"/>
      <c r="G13" s="967"/>
      <c r="H13" s="965"/>
      <c r="I13" s="966"/>
      <c r="J13" s="968"/>
      <c r="K13" s="968"/>
      <c r="L13" s="960" t="s">
        <v>3195</v>
      </c>
      <c r="M13" s="749"/>
      <c r="N13" s="749"/>
      <c r="O13" s="749"/>
      <c r="P13" s="749"/>
      <c r="Q13" s="912"/>
      <c r="R13" s="912"/>
      <c r="S13" s="912"/>
      <c r="T13" s="998"/>
      <c r="U13" s="999"/>
      <c r="V13" s="999"/>
      <c r="W13" s="999"/>
    </row>
    <row r="14" spans="1:23" s="869" customFormat="1" ht="90" customHeight="1">
      <c r="A14" s="953">
        <v>3</v>
      </c>
      <c r="B14" s="954" t="s">
        <v>3240</v>
      </c>
      <c r="C14" s="955" t="s">
        <v>3320</v>
      </c>
      <c r="D14" s="956" t="s">
        <v>2886</v>
      </c>
      <c r="E14" s="956" t="s">
        <v>3321</v>
      </c>
      <c r="F14" s="957" t="s">
        <v>3193</v>
      </c>
      <c r="G14" s="951">
        <v>1200</v>
      </c>
      <c r="H14" s="958">
        <v>1200</v>
      </c>
      <c r="I14" s="951">
        <v>1200</v>
      </c>
      <c r="J14" s="958">
        <v>1200</v>
      </c>
      <c r="K14" s="958"/>
      <c r="L14" s="954" t="s">
        <v>3240</v>
      </c>
      <c r="M14" s="955" t="s">
        <v>3324</v>
      </c>
      <c r="N14" s="950" t="s">
        <v>3322</v>
      </c>
      <c r="O14" s="956" t="s">
        <v>3327</v>
      </c>
      <c r="P14" s="957" t="s">
        <v>3325</v>
      </c>
      <c r="Q14" s="951">
        <v>3200</v>
      </c>
      <c r="R14" s="958">
        <v>1200</v>
      </c>
      <c r="S14" s="951">
        <v>3200</v>
      </c>
      <c r="T14" s="958">
        <v>1200</v>
      </c>
      <c r="U14" s="995">
        <f>S14</f>
        <v>3200</v>
      </c>
      <c r="V14" s="995">
        <f>T14</f>
        <v>1200</v>
      </c>
      <c r="W14" s="995">
        <v>0</v>
      </c>
    </row>
    <row r="15" spans="1:23" s="983" customFormat="1" ht="73.5" hidden="1" customHeight="1">
      <c r="A15" s="969" t="s">
        <v>1923</v>
      </c>
      <c r="B15" s="970" t="s">
        <v>3328</v>
      </c>
      <c r="C15" s="971"/>
      <c r="D15" s="972"/>
      <c r="E15" s="973"/>
      <c r="F15" s="974"/>
      <c r="G15" s="975"/>
      <c r="H15" s="976"/>
      <c r="I15" s="977"/>
      <c r="J15" s="978"/>
      <c r="K15" s="978"/>
      <c r="L15" s="970" t="s">
        <v>3328</v>
      </c>
      <c r="M15" s="980"/>
      <c r="N15" s="979"/>
      <c r="O15" s="979"/>
      <c r="P15" s="981"/>
      <c r="Q15" s="981"/>
      <c r="R15" s="981"/>
      <c r="S15" s="981"/>
      <c r="T15" s="981"/>
      <c r="U15" s="1000"/>
      <c r="V15" s="1000"/>
      <c r="W15" s="1000"/>
    </row>
    <row r="16" spans="1:23" s="983" customFormat="1" ht="60.75" hidden="1" customHeight="1">
      <c r="A16" s="969" t="s">
        <v>3329</v>
      </c>
      <c r="B16" s="970" t="s">
        <v>3330</v>
      </c>
      <c r="C16" s="971"/>
      <c r="D16" s="972"/>
      <c r="E16" s="973"/>
      <c r="F16" s="974"/>
      <c r="G16" s="975"/>
      <c r="H16" s="976"/>
      <c r="I16" s="977"/>
      <c r="J16" s="978"/>
      <c r="K16" s="978"/>
      <c r="L16" s="970" t="s">
        <v>3330</v>
      </c>
      <c r="M16" s="980"/>
      <c r="N16" s="979"/>
      <c r="O16" s="979"/>
      <c r="P16" s="981"/>
      <c r="Q16" s="981"/>
      <c r="R16" s="981"/>
      <c r="S16" s="981"/>
      <c r="T16" s="981"/>
      <c r="U16" s="1000"/>
      <c r="V16" s="1000"/>
      <c r="W16" s="1000"/>
    </row>
    <row r="17" spans="1:23" s="1028" customFormat="1" ht="60.75" hidden="1" customHeight="1">
      <c r="A17" s="1014"/>
      <c r="B17" s="1015" t="s">
        <v>3351</v>
      </c>
      <c r="C17" s="1016"/>
      <c r="D17" s="1017"/>
      <c r="E17" s="1018"/>
      <c r="F17" s="1019"/>
      <c r="G17" s="1020"/>
      <c r="H17" s="1021"/>
      <c r="I17" s="1022"/>
      <c r="J17" s="1023"/>
      <c r="K17" s="1023"/>
      <c r="L17" s="1015"/>
      <c r="M17" s="1025"/>
      <c r="N17" s="1024"/>
      <c r="O17" s="1024"/>
      <c r="P17" s="1026"/>
      <c r="Q17" s="1026"/>
      <c r="R17" s="1026"/>
      <c r="S17" s="1026"/>
      <c r="T17" s="1026"/>
      <c r="U17" s="1027"/>
      <c r="V17" s="1027"/>
      <c r="W17" s="1027"/>
    </row>
    <row r="18" spans="1:23" s="869" customFormat="1" ht="81.75" hidden="1" customHeight="1">
      <c r="A18" s="984">
        <v>1</v>
      </c>
      <c r="B18" s="985" t="s">
        <v>3331</v>
      </c>
      <c r="C18" s="986" t="s">
        <v>3332</v>
      </c>
      <c r="D18" s="987" t="s">
        <v>2867</v>
      </c>
      <c r="E18" s="988" t="s">
        <v>3333</v>
      </c>
      <c r="F18" s="1022">
        <v>2025</v>
      </c>
      <c r="G18" s="948">
        <v>158</v>
      </c>
      <c r="H18" s="948">
        <v>158</v>
      </c>
      <c r="I18" s="948">
        <v>158</v>
      </c>
      <c r="J18" s="948">
        <v>158</v>
      </c>
      <c r="K18" s="948"/>
      <c r="L18" s="985" t="s">
        <v>3334</v>
      </c>
      <c r="M18" s="952" t="s">
        <v>3335</v>
      </c>
      <c r="N18" s="987" t="s">
        <v>2867</v>
      </c>
      <c r="O18" s="988" t="s">
        <v>3333</v>
      </c>
      <c r="P18" s="955">
        <v>2025</v>
      </c>
      <c r="Q18" s="948">
        <v>158</v>
      </c>
      <c r="R18" s="948">
        <v>158</v>
      </c>
      <c r="S18" s="948">
        <v>158</v>
      </c>
      <c r="T18" s="948">
        <v>158</v>
      </c>
      <c r="U18" s="948">
        <v>158</v>
      </c>
      <c r="V18" s="948">
        <v>158</v>
      </c>
      <c r="W18" s="995"/>
    </row>
    <row r="19" spans="1:23" s="869" customFormat="1" ht="48" hidden="1" customHeight="1">
      <c r="A19" s="991" t="s">
        <v>1923</v>
      </c>
      <c r="B19" s="992" t="s">
        <v>3336</v>
      </c>
      <c r="C19" s="993"/>
      <c r="D19" s="993"/>
      <c r="E19" s="993"/>
      <c r="F19" s="993"/>
      <c r="G19" s="994"/>
      <c r="H19" s="994"/>
      <c r="I19" s="994"/>
      <c r="J19" s="994"/>
      <c r="K19" s="994"/>
      <c r="L19" s="994"/>
      <c r="M19" s="995"/>
      <c r="N19" s="995"/>
      <c r="O19" s="995"/>
      <c r="P19" s="995"/>
      <c r="Q19" s="995"/>
      <c r="R19" s="995"/>
      <c r="S19" s="995"/>
      <c r="T19" s="995"/>
      <c r="U19" s="995"/>
      <c r="V19" s="995"/>
      <c r="W19" s="995"/>
    </row>
    <row r="20" spans="1:23" s="869" customFormat="1" ht="76.5" hidden="1" customHeight="1">
      <c r="A20" s="991">
        <v>1</v>
      </c>
      <c r="B20" s="992" t="s">
        <v>3352</v>
      </c>
      <c r="C20" s="993"/>
      <c r="D20" s="993"/>
      <c r="E20" s="993"/>
      <c r="F20" s="993"/>
      <c r="G20" s="994"/>
      <c r="H20" s="994"/>
      <c r="I20" s="994"/>
      <c r="J20" s="994"/>
      <c r="K20" s="994"/>
      <c r="L20" s="994"/>
      <c r="M20" s="995"/>
      <c r="N20" s="995"/>
      <c r="O20" s="995"/>
      <c r="P20" s="995"/>
      <c r="Q20" s="995"/>
      <c r="R20" s="995"/>
      <c r="S20" s="995"/>
      <c r="T20" s="995"/>
      <c r="U20" s="995"/>
      <c r="V20" s="995"/>
      <c r="W20" s="995"/>
    </row>
    <row r="21" spans="1:23" s="869" customFormat="1" ht="84" hidden="1" customHeight="1">
      <c r="A21" s="991" t="s">
        <v>3337</v>
      </c>
      <c r="B21" s="996" t="s">
        <v>3338</v>
      </c>
      <c r="C21" s="993" t="s">
        <v>3339</v>
      </c>
      <c r="D21" s="993" t="s">
        <v>2910</v>
      </c>
      <c r="E21" s="997" t="s">
        <v>3333</v>
      </c>
      <c r="F21" s="1013">
        <v>2023</v>
      </c>
      <c r="G21" s="994">
        <v>155</v>
      </c>
      <c r="H21" s="994">
        <v>100</v>
      </c>
      <c r="I21" s="994">
        <v>155</v>
      </c>
      <c r="J21" s="994">
        <v>100</v>
      </c>
      <c r="K21" s="994">
        <v>55</v>
      </c>
      <c r="L21" s="996" t="s">
        <v>3353</v>
      </c>
      <c r="M21" s="993" t="s">
        <v>3339</v>
      </c>
      <c r="N21" s="993" t="s">
        <v>2910</v>
      </c>
      <c r="O21" s="997" t="s">
        <v>3333</v>
      </c>
      <c r="P21" s="997">
        <v>2025</v>
      </c>
      <c r="Q21" s="995">
        <v>355</v>
      </c>
      <c r="R21" s="995">
        <v>100</v>
      </c>
      <c r="S21" s="995">
        <v>355</v>
      </c>
      <c r="T21" s="995">
        <v>100</v>
      </c>
      <c r="U21" s="995">
        <f>V21+W21</f>
        <v>355</v>
      </c>
      <c r="V21" s="995">
        <f>T21</f>
        <v>100</v>
      </c>
      <c r="W21" s="995">
        <v>255</v>
      </c>
    </row>
    <row r="22" spans="1:23" s="869" customFormat="1" ht="64.5" hidden="1" customHeight="1">
      <c r="A22" s="991">
        <v>2</v>
      </c>
      <c r="B22" s="992" t="s">
        <v>3350</v>
      </c>
      <c r="C22" s="993"/>
      <c r="D22" s="993"/>
      <c r="E22" s="993"/>
      <c r="F22" s="993"/>
      <c r="G22" s="994"/>
      <c r="H22" s="994"/>
      <c r="I22" s="994"/>
      <c r="J22" s="994"/>
      <c r="K22" s="994"/>
      <c r="L22" s="994"/>
      <c r="M22" s="995"/>
      <c r="N22" s="995"/>
      <c r="O22" s="995"/>
      <c r="P22" s="995"/>
      <c r="Q22" s="995"/>
      <c r="R22" s="995"/>
      <c r="S22" s="995"/>
      <c r="T22" s="995"/>
      <c r="U22" s="995"/>
      <c r="V22" s="995"/>
      <c r="W22" s="995"/>
    </row>
    <row r="23" spans="1:23" s="869" customFormat="1" ht="103.5" hidden="1" customHeight="1">
      <c r="A23" s="991" t="s">
        <v>2201</v>
      </c>
      <c r="B23" s="996" t="s">
        <v>3342</v>
      </c>
      <c r="C23" s="993" t="s">
        <v>3235</v>
      </c>
      <c r="D23" s="993" t="s">
        <v>2908</v>
      </c>
      <c r="E23" s="997" t="s">
        <v>3333</v>
      </c>
      <c r="F23" s="1029">
        <v>2023</v>
      </c>
      <c r="G23" s="994">
        <v>500</v>
      </c>
      <c r="H23" s="994">
        <v>450</v>
      </c>
      <c r="I23" s="994">
        <v>500</v>
      </c>
      <c r="J23" s="994">
        <v>450</v>
      </c>
      <c r="K23" s="994">
        <v>50</v>
      </c>
      <c r="L23" s="996" t="s">
        <v>3343</v>
      </c>
      <c r="M23" s="993" t="s">
        <v>3235</v>
      </c>
      <c r="N23" s="993" t="s">
        <v>2908</v>
      </c>
      <c r="O23" s="997" t="s">
        <v>3333</v>
      </c>
      <c r="P23" s="997">
        <v>2025</v>
      </c>
      <c r="Q23" s="995">
        <v>500</v>
      </c>
      <c r="R23" s="995">
        <v>450</v>
      </c>
      <c r="S23" s="995">
        <v>500</v>
      </c>
      <c r="T23" s="995">
        <v>450</v>
      </c>
      <c r="U23" s="995">
        <f>V23+W23</f>
        <v>500</v>
      </c>
      <c r="V23" s="995">
        <v>450</v>
      </c>
      <c r="W23" s="995">
        <v>50</v>
      </c>
    </row>
  </sheetData>
  <mergeCells count="36">
    <mergeCell ref="S8:S10"/>
    <mergeCell ref="T8:T10"/>
    <mergeCell ref="M6:M10"/>
    <mergeCell ref="N6:N10"/>
    <mergeCell ref="O6:O10"/>
    <mergeCell ref="P6:P10"/>
    <mergeCell ref="G7:H7"/>
    <mergeCell ref="Q7:R7"/>
    <mergeCell ref="G8:G10"/>
    <mergeCell ref="H8:H10"/>
    <mergeCell ref="I8:I10"/>
    <mergeCell ref="J8:J10"/>
    <mergeCell ref="K8:K10"/>
    <mergeCell ref="Q8:Q10"/>
    <mergeCell ref="R8:R10"/>
    <mergeCell ref="O4:T4"/>
    <mergeCell ref="A1:W1"/>
    <mergeCell ref="A2:W2"/>
    <mergeCell ref="A3:W3"/>
    <mergeCell ref="L5:W5"/>
    <mergeCell ref="A5:K5"/>
    <mergeCell ref="U8:U10"/>
    <mergeCell ref="V8:V10"/>
    <mergeCell ref="U6:W7"/>
    <mergeCell ref="W8:W10"/>
    <mergeCell ref="A6:A10"/>
    <mergeCell ref="B6:B10"/>
    <mergeCell ref="C6:C10"/>
    <mergeCell ref="D6:D10"/>
    <mergeCell ref="E6:E10"/>
    <mergeCell ref="Q6:R6"/>
    <mergeCell ref="F6:F10"/>
    <mergeCell ref="G6:H6"/>
    <mergeCell ref="I6:K7"/>
    <mergeCell ref="L6:L10"/>
    <mergeCell ref="S6:T7"/>
  </mergeCells>
  <phoneticPr fontId="110" type="noConversion"/>
  <pageMargins left="0.59" right="0" top="0.67" bottom="0.49" header="0.28000000000000003" footer="0.2"/>
  <pageSetup paperSize="9" scale="56" fitToHeight="0" orientation="landscape" r:id="rId1"/>
  <headerFooter>
    <oddFooter>&amp;C&amp;14&amp;P</oddFooter>
  </headerFooter>
  <rowBreaks count="1" manualBreakCount="1">
    <brk id="18" max="2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26"/>
  <sheetViews>
    <sheetView tabSelected="1" zoomScale="90" zoomScaleNormal="90" workbookViewId="0">
      <selection activeCell="D29" sqref="D29"/>
    </sheetView>
  </sheetViews>
  <sheetFormatPr defaultRowHeight="15"/>
  <cols>
    <col min="1" max="1" width="5.625" style="940" customWidth="1"/>
    <col min="2" max="2" width="28.625" style="940" customWidth="1"/>
    <col min="3" max="3" width="8" style="940" customWidth="1"/>
    <col min="4" max="4" width="10.375" style="940" customWidth="1"/>
    <col min="5" max="5" width="7.625" style="940" customWidth="1"/>
    <col min="6" max="6" width="7" style="940" customWidth="1"/>
    <col min="7" max="7" width="7.25" style="940" customWidth="1"/>
    <col min="8" max="8" width="7.75" style="940" customWidth="1"/>
    <col min="9" max="9" width="8.625" style="940" customWidth="1"/>
    <col min="10" max="10" width="9.625" style="940" customWidth="1"/>
    <col min="11" max="11" width="9" style="940" customWidth="1"/>
    <col min="12" max="12" width="26.75" style="940" customWidth="1"/>
    <col min="13" max="13" width="9.875" style="940" customWidth="1"/>
    <col min="14" max="14" width="10" style="940" customWidth="1"/>
    <col min="15" max="15" width="15" style="940" customWidth="1"/>
    <col min="16" max="16" width="8" style="940" customWidth="1"/>
    <col min="17" max="17" width="9" style="940" customWidth="1"/>
    <col min="18" max="21" width="8.5" style="940" customWidth="1"/>
    <col min="22" max="16384" width="9" style="940"/>
  </cols>
  <sheetData>
    <row r="1" spans="1:24" s="691" customFormat="1" ht="22.5" customHeight="1">
      <c r="A1" s="1097" t="s">
        <v>3365</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row>
    <row r="2" spans="1:24" s="941" customFormat="1" ht="42" customHeight="1">
      <c r="A2" s="1194" t="s">
        <v>3347</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row>
    <row r="3" spans="1:24" s="684" customFormat="1" ht="18.75" customHeight="1">
      <c r="A3" s="1192" t="str">
        <f>'PL 02'!A3:W3</f>
        <v>(Kèm theo Nghị quyết  số:         /NQ - HĐND  ngày      /      /2024 của HĐND huyện Đăk Glei)</v>
      </c>
      <c r="B3" s="1192"/>
      <c r="C3" s="1192"/>
      <c r="D3" s="1192"/>
      <c r="E3" s="1192"/>
      <c r="F3" s="1192"/>
      <c r="G3" s="1192"/>
      <c r="H3" s="1192"/>
      <c r="I3" s="1192"/>
      <c r="J3" s="1192"/>
      <c r="K3" s="1192"/>
      <c r="L3" s="1192"/>
      <c r="M3" s="1192"/>
      <c r="N3" s="1192"/>
      <c r="O3" s="1192"/>
      <c r="P3" s="1192"/>
      <c r="Q3" s="1192"/>
      <c r="R3" s="1192"/>
      <c r="S3" s="1192"/>
      <c r="T3" s="1192"/>
      <c r="U3" s="1192"/>
      <c r="V3" s="1192"/>
      <c r="W3" s="1192"/>
      <c r="X3" s="1192"/>
    </row>
    <row r="4" spans="1:24" s="844" customFormat="1" ht="22.5" customHeight="1">
      <c r="M4" s="942"/>
      <c r="N4" s="942"/>
      <c r="O4" s="1198" t="s">
        <v>3192</v>
      </c>
      <c r="P4" s="1198"/>
      <c r="Q4" s="1198"/>
      <c r="R4" s="1198"/>
      <c r="S4" s="1198"/>
      <c r="T4" s="1198"/>
      <c r="U4" s="1198"/>
      <c r="V4" s="1198"/>
      <c r="W4" s="1198"/>
      <c r="X4" s="1198"/>
    </row>
    <row r="5" spans="1:24" s="1008" customFormat="1" ht="24.75" customHeight="1">
      <c r="A5" s="1202" t="s">
        <v>3364</v>
      </c>
      <c r="B5" s="1203"/>
      <c r="C5" s="1203"/>
      <c r="D5" s="1203"/>
      <c r="E5" s="1203"/>
      <c r="F5" s="1203"/>
      <c r="G5" s="1203"/>
      <c r="H5" s="1203"/>
      <c r="I5" s="1203"/>
      <c r="J5" s="1203"/>
      <c r="K5" s="1204"/>
      <c r="L5" s="1177" t="s">
        <v>3357</v>
      </c>
      <c r="M5" s="1177"/>
      <c r="N5" s="1177"/>
      <c r="O5" s="1177"/>
      <c r="P5" s="1177"/>
      <c r="Q5" s="1177"/>
      <c r="R5" s="1177"/>
      <c r="S5" s="1177"/>
      <c r="T5" s="1177"/>
      <c r="U5" s="1177"/>
      <c r="V5" s="1177"/>
      <c r="W5" s="1177"/>
      <c r="X5" s="1178"/>
    </row>
    <row r="6" spans="1:24" s="1009" customFormat="1" ht="37.5" customHeight="1">
      <c r="A6" s="1188" t="s">
        <v>1883</v>
      </c>
      <c r="B6" s="1174" t="s">
        <v>3066</v>
      </c>
      <c r="C6" s="1174" t="s">
        <v>3312</v>
      </c>
      <c r="D6" s="1174" t="s">
        <v>2297</v>
      </c>
      <c r="E6" s="1174" t="s">
        <v>3313</v>
      </c>
      <c r="F6" s="1174" t="s">
        <v>3314</v>
      </c>
      <c r="G6" s="1181" t="s">
        <v>2301</v>
      </c>
      <c r="H6" s="1181"/>
      <c r="I6" s="1182" t="s">
        <v>3315</v>
      </c>
      <c r="J6" s="1183"/>
      <c r="K6" s="1184"/>
      <c r="L6" s="1174" t="s">
        <v>3066</v>
      </c>
      <c r="M6" s="1174" t="s">
        <v>3312</v>
      </c>
      <c r="N6" s="1174" t="s">
        <v>2297</v>
      </c>
      <c r="O6" s="1174" t="s">
        <v>3313</v>
      </c>
      <c r="P6" s="1174" t="s">
        <v>3314</v>
      </c>
      <c r="Q6" s="1181" t="s">
        <v>2301</v>
      </c>
      <c r="R6" s="1181"/>
      <c r="S6" s="1182" t="s">
        <v>3315</v>
      </c>
      <c r="T6" s="1183"/>
      <c r="U6" s="1184"/>
      <c r="V6" s="1174" t="s">
        <v>3355</v>
      </c>
      <c r="W6" s="1174"/>
      <c r="X6" s="1174"/>
    </row>
    <row r="7" spans="1:24" s="1009" customFormat="1" ht="39.75" customHeight="1">
      <c r="A7" s="1188"/>
      <c r="B7" s="1174"/>
      <c r="C7" s="1174"/>
      <c r="D7" s="1174"/>
      <c r="E7" s="1174"/>
      <c r="F7" s="1174"/>
      <c r="G7" s="1174" t="s">
        <v>2061</v>
      </c>
      <c r="H7" s="1174"/>
      <c r="I7" s="1185"/>
      <c r="J7" s="1186"/>
      <c r="K7" s="1187"/>
      <c r="L7" s="1174"/>
      <c r="M7" s="1174"/>
      <c r="N7" s="1174"/>
      <c r="O7" s="1174"/>
      <c r="P7" s="1174"/>
      <c r="Q7" s="1174" t="s">
        <v>2061</v>
      </c>
      <c r="R7" s="1174"/>
      <c r="S7" s="1185"/>
      <c r="T7" s="1186"/>
      <c r="U7" s="1187"/>
      <c r="V7" s="1174"/>
      <c r="W7" s="1174"/>
      <c r="X7" s="1174"/>
    </row>
    <row r="8" spans="1:24" s="1009" customFormat="1" ht="15.75" customHeight="1">
      <c r="A8" s="1188"/>
      <c r="B8" s="1174"/>
      <c r="C8" s="1174"/>
      <c r="D8" s="1174"/>
      <c r="E8" s="1174"/>
      <c r="F8" s="1174"/>
      <c r="G8" s="1174" t="s">
        <v>2310</v>
      </c>
      <c r="H8" s="1174" t="s">
        <v>3318</v>
      </c>
      <c r="I8" s="1174" t="s">
        <v>2310</v>
      </c>
      <c r="J8" s="1180" t="s">
        <v>3068</v>
      </c>
      <c r="K8" s="1189" t="s">
        <v>3346</v>
      </c>
      <c r="L8" s="1174"/>
      <c r="M8" s="1174"/>
      <c r="N8" s="1174"/>
      <c r="O8" s="1174"/>
      <c r="P8" s="1174"/>
      <c r="Q8" s="1174" t="s">
        <v>2310</v>
      </c>
      <c r="R8" s="1174" t="s">
        <v>3318</v>
      </c>
      <c r="S8" s="1174" t="s">
        <v>2310</v>
      </c>
      <c r="T8" s="1180" t="s">
        <v>3068</v>
      </c>
      <c r="U8" s="1189" t="s">
        <v>3346</v>
      </c>
      <c r="V8" s="1174" t="s">
        <v>2310</v>
      </c>
      <c r="W8" s="1180" t="s">
        <v>3068</v>
      </c>
      <c r="X8" s="1174" t="s">
        <v>3346</v>
      </c>
    </row>
    <row r="9" spans="1:24" s="1009" customFormat="1">
      <c r="A9" s="1188"/>
      <c r="B9" s="1174"/>
      <c r="C9" s="1174"/>
      <c r="D9" s="1174"/>
      <c r="E9" s="1174"/>
      <c r="F9" s="1174"/>
      <c r="G9" s="1174"/>
      <c r="H9" s="1174"/>
      <c r="I9" s="1174"/>
      <c r="J9" s="1180"/>
      <c r="K9" s="1190"/>
      <c r="L9" s="1174"/>
      <c r="M9" s="1174"/>
      <c r="N9" s="1174"/>
      <c r="O9" s="1174"/>
      <c r="P9" s="1174"/>
      <c r="Q9" s="1174"/>
      <c r="R9" s="1174"/>
      <c r="S9" s="1174"/>
      <c r="T9" s="1180"/>
      <c r="U9" s="1190"/>
      <c r="V9" s="1174"/>
      <c r="W9" s="1180"/>
      <c r="X9" s="1174"/>
    </row>
    <row r="10" spans="1:24" s="1009" customFormat="1" ht="124.5" customHeight="1">
      <c r="A10" s="1188"/>
      <c r="B10" s="1174"/>
      <c r="C10" s="1174"/>
      <c r="D10" s="1174"/>
      <c r="E10" s="1174"/>
      <c r="F10" s="1174"/>
      <c r="G10" s="1174"/>
      <c r="H10" s="1174"/>
      <c r="I10" s="1174"/>
      <c r="J10" s="1180"/>
      <c r="K10" s="1191"/>
      <c r="L10" s="1174"/>
      <c r="M10" s="1174"/>
      <c r="N10" s="1174"/>
      <c r="O10" s="1174"/>
      <c r="P10" s="1174"/>
      <c r="Q10" s="1174"/>
      <c r="R10" s="1174"/>
      <c r="S10" s="1174"/>
      <c r="T10" s="1180"/>
      <c r="U10" s="1191"/>
      <c r="V10" s="1174"/>
      <c r="W10" s="1180"/>
      <c r="X10" s="1174"/>
    </row>
    <row r="11" spans="1:24" s="1010" customFormat="1" ht="27.75" customHeight="1">
      <c r="A11" s="946">
        <v>1</v>
      </c>
      <c r="B11" s="947">
        <v>2</v>
      </c>
      <c r="C11" s="947">
        <v>3</v>
      </c>
      <c r="D11" s="947">
        <v>4</v>
      </c>
      <c r="E11" s="947">
        <v>5</v>
      </c>
      <c r="F11" s="947">
        <v>6</v>
      </c>
      <c r="G11" s="947">
        <v>7</v>
      </c>
      <c r="H11" s="947">
        <v>8</v>
      </c>
      <c r="I11" s="947">
        <v>9</v>
      </c>
      <c r="J11" s="947">
        <v>10</v>
      </c>
      <c r="K11" s="947"/>
      <c r="L11" s="947">
        <v>2</v>
      </c>
      <c r="M11" s="947">
        <v>3</v>
      </c>
      <c r="N11" s="947">
        <v>4</v>
      </c>
      <c r="O11" s="947">
        <v>5</v>
      </c>
      <c r="P11" s="947">
        <v>6</v>
      </c>
      <c r="Q11" s="947">
        <v>7</v>
      </c>
      <c r="R11" s="947">
        <v>8</v>
      </c>
      <c r="S11" s="947"/>
      <c r="T11" s="947"/>
      <c r="U11" s="947"/>
      <c r="V11" s="1002"/>
      <c r="W11" s="1002"/>
      <c r="X11" s="1002"/>
    </row>
    <row r="12" spans="1:24" s="681" customFormat="1" ht="57" hidden="1">
      <c r="A12" s="959" t="s">
        <v>1934</v>
      </c>
      <c r="B12" s="960" t="s">
        <v>3194</v>
      </c>
      <c r="C12" s="961"/>
      <c r="D12" s="962"/>
      <c r="E12" s="962"/>
      <c r="F12" s="962"/>
      <c r="G12" s="962"/>
      <c r="H12" s="962"/>
      <c r="I12" s="963"/>
      <c r="J12" s="750"/>
      <c r="K12" s="750"/>
      <c r="L12" s="960" t="s">
        <v>3194</v>
      </c>
      <c r="M12" s="939"/>
      <c r="N12" s="939"/>
      <c r="O12" s="939"/>
      <c r="P12" s="939"/>
      <c r="Q12" s="939"/>
      <c r="R12" s="939"/>
      <c r="S12" s="939"/>
      <c r="T12" s="939"/>
      <c r="U12" s="939"/>
      <c r="V12" s="999"/>
      <c r="W12" s="999"/>
      <c r="X12" s="999"/>
    </row>
    <row r="13" spans="1:24" s="681" customFormat="1" ht="57" hidden="1">
      <c r="A13" s="959" t="s">
        <v>3040</v>
      </c>
      <c r="B13" s="960" t="s">
        <v>3195</v>
      </c>
      <c r="C13" s="964"/>
      <c r="D13" s="965"/>
      <c r="E13" s="965"/>
      <c r="F13" s="966"/>
      <c r="G13" s="967"/>
      <c r="H13" s="965"/>
      <c r="I13" s="966"/>
      <c r="J13" s="968"/>
      <c r="K13" s="968"/>
      <c r="L13" s="960" t="s">
        <v>3195</v>
      </c>
      <c r="M13" s="912"/>
      <c r="N13" s="912"/>
      <c r="O13" s="912"/>
      <c r="P13" s="912"/>
      <c r="Q13" s="912"/>
      <c r="R13" s="912"/>
      <c r="S13" s="912"/>
      <c r="T13" s="912"/>
      <c r="U13" s="912"/>
      <c r="V13" s="999"/>
      <c r="W13" s="999"/>
      <c r="X13" s="999"/>
    </row>
    <row r="14" spans="1:24" s="1008" customFormat="1" ht="90" hidden="1" customHeight="1">
      <c r="A14" s="953">
        <v>3</v>
      </c>
      <c r="B14" s="954" t="s">
        <v>3240</v>
      </c>
      <c r="C14" s="955" t="s">
        <v>3320</v>
      </c>
      <c r="D14" s="956" t="s">
        <v>2886</v>
      </c>
      <c r="E14" s="956" t="s">
        <v>3321</v>
      </c>
      <c r="F14" s="957" t="s">
        <v>3193</v>
      </c>
      <c r="G14" s="951">
        <v>1200</v>
      </c>
      <c r="H14" s="958">
        <v>1200</v>
      </c>
      <c r="I14" s="951">
        <v>1200</v>
      </c>
      <c r="J14" s="958">
        <v>1200</v>
      </c>
      <c r="K14" s="958"/>
      <c r="L14" s="954" t="s">
        <v>3240</v>
      </c>
      <c r="M14" s="955" t="s">
        <v>3324</v>
      </c>
      <c r="N14" s="950" t="s">
        <v>3322</v>
      </c>
      <c r="O14" s="956" t="s">
        <v>3327</v>
      </c>
      <c r="P14" s="957" t="s">
        <v>3325</v>
      </c>
      <c r="Q14" s="951">
        <v>3200</v>
      </c>
      <c r="R14" s="958">
        <v>1200</v>
      </c>
      <c r="S14" s="958"/>
      <c r="T14" s="958"/>
      <c r="U14" s="958"/>
      <c r="V14" s="990" t="e">
        <f>#REF!</f>
        <v>#REF!</v>
      </c>
      <c r="W14" s="990" t="e">
        <f>#REF!</f>
        <v>#REF!</v>
      </c>
      <c r="X14" s="990"/>
    </row>
    <row r="15" spans="1:24" s="1011" customFormat="1" ht="73.5" hidden="1" customHeight="1">
      <c r="A15" s="969" t="s">
        <v>1923</v>
      </c>
      <c r="B15" s="970" t="s">
        <v>3328</v>
      </c>
      <c r="C15" s="971"/>
      <c r="D15" s="972"/>
      <c r="E15" s="973"/>
      <c r="F15" s="974"/>
      <c r="G15" s="975"/>
      <c r="H15" s="976"/>
      <c r="I15" s="977"/>
      <c r="J15" s="978"/>
      <c r="K15" s="978"/>
      <c r="L15" s="970" t="s">
        <v>3328</v>
      </c>
      <c r="M15" s="980"/>
      <c r="N15" s="979"/>
      <c r="O15" s="979"/>
      <c r="P15" s="981"/>
      <c r="Q15" s="981"/>
      <c r="R15" s="981"/>
      <c r="S15" s="981"/>
      <c r="T15" s="981"/>
      <c r="U15" s="981"/>
      <c r="V15" s="981"/>
      <c r="W15" s="981"/>
      <c r="X15" s="981"/>
    </row>
    <row r="16" spans="1:24" s="1011" customFormat="1" ht="60.75" hidden="1" customHeight="1">
      <c r="A16" s="969" t="s">
        <v>3329</v>
      </c>
      <c r="B16" s="970" t="s">
        <v>3330</v>
      </c>
      <c r="C16" s="971"/>
      <c r="D16" s="972"/>
      <c r="E16" s="973"/>
      <c r="F16" s="974"/>
      <c r="G16" s="975"/>
      <c r="H16" s="976"/>
      <c r="I16" s="977"/>
      <c r="J16" s="978"/>
      <c r="K16" s="978"/>
      <c r="L16" s="970" t="s">
        <v>3330</v>
      </c>
      <c r="M16" s="980"/>
      <c r="N16" s="979"/>
      <c r="O16" s="979"/>
      <c r="P16" s="981"/>
      <c r="Q16" s="981"/>
      <c r="R16" s="981"/>
      <c r="S16" s="981"/>
      <c r="T16" s="981"/>
      <c r="U16" s="981"/>
      <c r="V16" s="981"/>
      <c r="W16" s="981"/>
      <c r="X16" s="981"/>
    </row>
    <row r="17" spans="1:24" s="1008" customFormat="1" ht="81.75" hidden="1" customHeight="1">
      <c r="A17" s="984">
        <v>1</v>
      </c>
      <c r="B17" s="985" t="s">
        <v>3331</v>
      </c>
      <c r="C17" s="986" t="s">
        <v>3332</v>
      </c>
      <c r="D17" s="987" t="s">
        <v>2867</v>
      </c>
      <c r="E17" s="988" t="s">
        <v>3333</v>
      </c>
      <c r="F17" s="955">
        <v>2025</v>
      </c>
      <c r="G17" s="948">
        <v>158</v>
      </c>
      <c r="H17" s="948">
        <v>158</v>
      </c>
      <c r="I17" s="948">
        <v>158</v>
      </c>
      <c r="J17" s="948">
        <v>158</v>
      </c>
      <c r="K17" s="948"/>
      <c r="L17" s="985" t="s">
        <v>3334</v>
      </c>
      <c r="M17" s="952" t="s">
        <v>3335</v>
      </c>
      <c r="N17" s="987" t="s">
        <v>2867</v>
      </c>
      <c r="O17" s="988" t="s">
        <v>3333</v>
      </c>
      <c r="P17" s="955">
        <v>2025</v>
      </c>
      <c r="Q17" s="948">
        <v>158</v>
      </c>
      <c r="R17" s="948">
        <v>158</v>
      </c>
      <c r="S17" s="948"/>
      <c r="T17" s="948"/>
      <c r="U17" s="948"/>
      <c r="V17" s="990"/>
      <c r="W17" s="990"/>
      <c r="X17" s="990"/>
    </row>
    <row r="18" spans="1:24" s="1008" customFormat="1" ht="48" hidden="1" customHeight="1">
      <c r="A18" s="959" t="s">
        <v>1923</v>
      </c>
      <c r="B18" s="1012" t="s">
        <v>3336</v>
      </c>
      <c r="C18" s="952"/>
      <c r="D18" s="952"/>
      <c r="E18" s="952"/>
      <c r="F18" s="952"/>
      <c r="G18" s="989"/>
      <c r="H18" s="989"/>
      <c r="I18" s="989"/>
      <c r="J18" s="989"/>
      <c r="K18" s="989"/>
      <c r="L18" s="1012" t="s">
        <v>3336</v>
      </c>
      <c r="M18" s="990"/>
      <c r="N18" s="990"/>
      <c r="O18" s="990"/>
      <c r="P18" s="990"/>
      <c r="Q18" s="990"/>
      <c r="R18" s="990"/>
      <c r="S18" s="990"/>
      <c r="T18" s="990"/>
      <c r="U18" s="990"/>
      <c r="V18" s="990"/>
      <c r="W18" s="990"/>
      <c r="X18" s="990"/>
    </row>
    <row r="19" spans="1:24" s="1008" customFormat="1" ht="25.5" hidden="1" customHeight="1">
      <c r="A19" s="959">
        <v>1</v>
      </c>
      <c r="B19" s="1012" t="s">
        <v>2910</v>
      </c>
      <c r="C19" s="952"/>
      <c r="D19" s="952"/>
      <c r="E19" s="952"/>
      <c r="F19" s="952"/>
      <c r="G19" s="989"/>
      <c r="H19" s="989"/>
      <c r="I19" s="989"/>
      <c r="J19" s="989"/>
      <c r="K19" s="989"/>
      <c r="L19" s="1012" t="s">
        <v>2910</v>
      </c>
      <c r="M19" s="990"/>
      <c r="N19" s="990"/>
      <c r="O19" s="990"/>
      <c r="P19" s="990"/>
      <c r="Q19" s="990"/>
      <c r="R19" s="990"/>
      <c r="S19" s="990"/>
      <c r="T19" s="990"/>
      <c r="U19" s="990"/>
      <c r="V19" s="990"/>
      <c r="W19" s="990"/>
      <c r="X19" s="990"/>
    </row>
    <row r="20" spans="1:24" s="1008" customFormat="1" ht="60" hidden="1" customHeight="1">
      <c r="A20" s="959" t="s">
        <v>3337</v>
      </c>
      <c r="B20" s="1003" t="s">
        <v>3338</v>
      </c>
      <c r="C20" s="952" t="s">
        <v>3339</v>
      </c>
      <c r="D20" s="952" t="s">
        <v>2910</v>
      </c>
      <c r="E20" s="988" t="s">
        <v>3333</v>
      </c>
      <c r="F20" s="952">
        <v>2025</v>
      </c>
      <c r="G20" s="989">
        <v>155</v>
      </c>
      <c r="H20" s="989">
        <v>100</v>
      </c>
      <c r="I20" s="989">
        <v>155</v>
      </c>
      <c r="J20" s="989">
        <v>100</v>
      </c>
      <c r="K20" s="989">
        <v>55</v>
      </c>
      <c r="L20" s="1003" t="s">
        <v>3338</v>
      </c>
      <c r="M20" s="952" t="s">
        <v>3339</v>
      </c>
      <c r="N20" s="952" t="s">
        <v>2910</v>
      </c>
      <c r="O20" s="988" t="s">
        <v>3333</v>
      </c>
      <c r="P20" s="988">
        <v>2025</v>
      </c>
      <c r="Q20" s="990">
        <v>355</v>
      </c>
      <c r="R20" s="990">
        <v>100</v>
      </c>
      <c r="S20" s="990"/>
      <c r="T20" s="990"/>
      <c r="U20" s="990"/>
      <c r="V20" s="990" t="e">
        <f>#REF!</f>
        <v>#REF!</v>
      </c>
      <c r="W20" s="990" t="e">
        <f>#REF!</f>
        <v>#REF!</v>
      </c>
      <c r="X20" s="990">
        <v>255</v>
      </c>
    </row>
    <row r="21" spans="1:24" s="1008" customFormat="1" ht="28.5" hidden="1" customHeight="1">
      <c r="A21" s="959">
        <v>2</v>
      </c>
      <c r="B21" s="1012" t="s">
        <v>3348</v>
      </c>
      <c r="C21" s="952"/>
      <c r="D21" s="952"/>
      <c r="E21" s="988"/>
      <c r="F21" s="952"/>
      <c r="G21" s="989"/>
      <c r="H21" s="989"/>
      <c r="I21" s="989"/>
      <c r="J21" s="989"/>
      <c r="K21" s="989"/>
      <c r="L21" s="1012" t="s">
        <v>3348</v>
      </c>
      <c r="M21" s="952"/>
      <c r="N21" s="952"/>
      <c r="O21" s="988"/>
      <c r="P21" s="988"/>
      <c r="Q21" s="990"/>
      <c r="R21" s="990"/>
      <c r="S21" s="990"/>
      <c r="T21" s="990"/>
      <c r="U21" s="990"/>
      <c r="V21" s="990"/>
      <c r="W21" s="990"/>
      <c r="X21" s="990"/>
    </row>
    <row r="22" spans="1:24" s="1008" customFormat="1" ht="32.25" hidden="1" customHeight="1">
      <c r="A22" s="959">
        <v>2</v>
      </c>
      <c r="B22" s="1012" t="s">
        <v>3341</v>
      </c>
      <c r="C22" s="952"/>
      <c r="D22" s="952"/>
      <c r="E22" s="952"/>
      <c r="F22" s="952"/>
      <c r="G22" s="989"/>
      <c r="H22" s="989"/>
      <c r="I22" s="989"/>
      <c r="J22" s="989"/>
      <c r="K22" s="989"/>
      <c r="L22" s="1012" t="s">
        <v>3341</v>
      </c>
      <c r="M22" s="990"/>
      <c r="N22" s="990"/>
      <c r="O22" s="990"/>
      <c r="P22" s="990"/>
      <c r="Q22" s="990"/>
      <c r="R22" s="990"/>
      <c r="S22" s="990"/>
      <c r="T22" s="990"/>
      <c r="U22" s="990"/>
      <c r="V22" s="990"/>
      <c r="W22" s="990"/>
      <c r="X22" s="990"/>
    </row>
    <row r="23" spans="1:24" s="1008" customFormat="1" ht="103.5" hidden="1" customHeight="1">
      <c r="A23" s="959" t="s">
        <v>3210</v>
      </c>
      <c r="B23" s="1003" t="s">
        <v>3342</v>
      </c>
      <c r="C23" s="952" t="s">
        <v>3235</v>
      </c>
      <c r="D23" s="952" t="s">
        <v>2908</v>
      </c>
      <c r="E23" s="988" t="s">
        <v>3333</v>
      </c>
      <c r="F23" s="1031">
        <v>2023</v>
      </c>
      <c r="G23" s="989">
        <v>500</v>
      </c>
      <c r="H23" s="989">
        <v>450</v>
      </c>
      <c r="I23" s="989">
        <v>500</v>
      </c>
      <c r="J23" s="989">
        <v>450</v>
      </c>
      <c r="K23" s="989">
        <v>50</v>
      </c>
      <c r="L23" s="1003" t="s">
        <v>3343</v>
      </c>
      <c r="M23" s="952" t="s">
        <v>3235</v>
      </c>
      <c r="N23" s="952" t="s">
        <v>2908</v>
      </c>
      <c r="O23" s="988" t="s">
        <v>3333</v>
      </c>
      <c r="P23" s="1030">
        <v>2025</v>
      </c>
      <c r="Q23" s="990">
        <v>500</v>
      </c>
      <c r="R23" s="990">
        <v>450</v>
      </c>
      <c r="S23" s="990">
        <f>G23</f>
        <v>500</v>
      </c>
      <c r="T23" s="990">
        <f>R23</f>
        <v>450</v>
      </c>
      <c r="U23" s="990">
        <f>K23</f>
        <v>50</v>
      </c>
      <c r="V23" s="990">
        <f>S23</f>
        <v>500</v>
      </c>
      <c r="W23" s="990">
        <f>T23</f>
        <v>450</v>
      </c>
      <c r="X23" s="990">
        <f>K23</f>
        <v>50</v>
      </c>
    </row>
    <row r="24" spans="1:24" s="869" customFormat="1" ht="15.75">
      <c r="A24" s="991">
        <v>1</v>
      </c>
      <c r="B24" s="1032" t="s">
        <v>2910</v>
      </c>
      <c r="C24" s="993"/>
      <c r="D24" s="993"/>
      <c r="E24" s="993"/>
      <c r="F24" s="993"/>
      <c r="G24" s="994"/>
      <c r="H24" s="994"/>
      <c r="I24" s="994"/>
      <c r="J24" s="994"/>
      <c r="K24" s="994"/>
      <c r="L24" s="992" t="s">
        <v>2910</v>
      </c>
      <c r="M24" s="995"/>
      <c r="N24" s="995"/>
      <c r="O24" s="995"/>
      <c r="P24" s="995"/>
      <c r="Q24" s="995"/>
      <c r="R24" s="995"/>
      <c r="S24" s="995"/>
      <c r="T24" s="995"/>
      <c r="U24" s="995"/>
      <c r="V24" s="995"/>
      <c r="W24" s="995"/>
      <c r="X24" s="995"/>
    </row>
    <row r="25" spans="1:24" s="1250" customFormat="1" ht="84" customHeight="1">
      <c r="A25" s="1244" t="s">
        <v>3337</v>
      </c>
      <c r="B25" s="1245" t="s">
        <v>3358</v>
      </c>
      <c r="C25" s="1246" t="s">
        <v>3359</v>
      </c>
      <c r="D25" s="1246" t="s">
        <v>2910</v>
      </c>
      <c r="E25" s="1247" t="s">
        <v>3333</v>
      </c>
      <c r="F25" s="1246">
        <v>2023</v>
      </c>
      <c r="G25" s="1248">
        <v>155</v>
      </c>
      <c r="H25" s="1248">
        <v>100</v>
      </c>
      <c r="I25" s="1248">
        <v>155</v>
      </c>
      <c r="J25" s="1248">
        <v>100</v>
      </c>
      <c r="K25" s="1248">
        <v>55</v>
      </c>
      <c r="L25" s="1245" t="s">
        <v>3360</v>
      </c>
      <c r="M25" s="1246" t="s">
        <v>3359</v>
      </c>
      <c r="N25" s="1246" t="s">
        <v>2910</v>
      </c>
      <c r="O25" s="1247" t="s">
        <v>3333</v>
      </c>
      <c r="P25" s="1246">
        <v>2025</v>
      </c>
      <c r="Q25" s="1248">
        <v>355</v>
      </c>
      <c r="R25" s="1248">
        <v>100</v>
      </c>
      <c r="S25" s="1248">
        <v>355</v>
      </c>
      <c r="T25" s="1248">
        <v>100</v>
      </c>
      <c r="U25" s="1248">
        <v>255</v>
      </c>
      <c r="V25" s="1249">
        <f>S25</f>
        <v>355</v>
      </c>
      <c r="W25" s="1249">
        <f>T25</f>
        <v>100</v>
      </c>
      <c r="X25" s="1249">
        <f>U25</f>
        <v>255</v>
      </c>
    </row>
    <row r="26" spans="1:24">
      <c r="L26" s="940" t="s">
        <v>2055</v>
      </c>
    </row>
  </sheetData>
  <mergeCells count="37">
    <mergeCell ref="A1:X1"/>
    <mergeCell ref="A2:X2"/>
    <mergeCell ref="A3:X3"/>
    <mergeCell ref="O4:X4"/>
    <mergeCell ref="A5:K5"/>
    <mergeCell ref="L5:X5"/>
    <mergeCell ref="K8:K10"/>
    <mergeCell ref="A6:A10"/>
    <mergeCell ref="B6:B10"/>
    <mergeCell ref="C6:C10"/>
    <mergeCell ref="D6:D10"/>
    <mergeCell ref="E6:E10"/>
    <mergeCell ref="F6:F10"/>
    <mergeCell ref="P6:P10"/>
    <mergeCell ref="Q6:R6"/>
    <mergeCell ref="S6:U7"/>
    <mergeCell ref="V6:X7"/>
    <mergeCell ref="G7:H7"/>
    <mergeCell ref="Q7:R7"/>
    <mergeCell ref="G8:G10"/>
    <mergeCell ref="H8:H10"/>
    <mergeCell ref="I8:I10"/>
    <mergeCell ref="J8:J10"/>
    <mergeCell ref="G6:H6"/>
    <mergeCell ref="I6:K7"/>
    <mergeCell ref="L6:L10"/>
    <mergeCell ref="M6:M10"/>
    <mergeCell ref="N6:N10"/>
    <mergeCell ref="O6:O10"/>
    <mergeCell ref="W8:W10"/>
    <mergeCell ref="X8:X10"/>
    <mergeCell ref="Q8:Q10"/>
    <mergeCell ref="R8:R10"/>
    <mergeCell ref="S8:S10"/>
    <mergeCell ref="T8:T10"/>
    <mergeCell ref="U8:U10"/>
    <mergeCell ref="V8:V10"/>
  </mergeCells>
  <pageMargins left="0.59" right="0" top="0.67" bottom="0.49" header="0.28000000000000003" footer="0.2"/>
  <pageSetup paperSize="9" scale="56" fitToHeight="0" orientation="landscape" r:id="rId1"/>
  <headerFooter>
    <oddFooter>&amp;C&amp;14&amp;P</oddFooter>
  </headerFooter>
  <rowBreaks count="1" manualBreakCount="1">
    <brk id="17" max="2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19"/>
  <sheetViews>
    <sheetView zoomScale="90" zoomScaleNormal="90" workbookViewId="0">
      <selection activeCell="D13" sqref="D13"/>
    </sheetView>
  </sheetViews>
  <sheetFormatPr defaultRowHeight="15"/>
  <cols>
    <col min="1" max="1" width="4.75" style="646" customWidth="1"/>
    <col min="2" max="2" width="23.25" style="643" customWidth="1"/>
    <col min="3" max="3" width="10.125" style="647" customWidth="1"/>
    <col min="4" max="4" width="10" style="647" customWidth="1"/>
    <col min="5" max="5" width="19.5" style="643" customWidth="1"/>
    <col min="6" max="6" width="6.75" style="647" customWidth="1"/>
    <col min="7" max="7" width="10" style="647" customWidth="1"/>
    <col min="8" max="9" width="7.5" style="643" customWidth="1"/>
    <col min="10" max="10" width="7.875" style="643" customWidth="1"/>
    <col min="11" max="15" width="7.5" style="643" customWidth="1"/>
    <col min="16" max="16" width="7.125" style="643" customWidth="1"/>
    <col min="17" max="17" width="7.625" style="643" customWidth="1"/>
    <col min="18" max="18" width="4.875" style="643" customWidth="1"/>
    <col min="19" max="32" width="0" style="643" hidden="1" customWidth="1"/>
    <col min="33" max="33" width="18.125" style="643" customWidth="1"/>
    <col min="34" max="150" width="9" style="643"/>
    <col min="151" max="151" width="3.625" style="643" customWidth="1"/>
    <col min="152" max="152" width="29" style="643" customWidth="1"/>
    <col min="153" max="153" width="10.125" style="643" customWidth="1"/>
    <col min="154" max="154" width="9.125" style="643" customWidth="1"/>
    <col min="155" max="155" width="14.5" style="643" customWidth="1"/>
    <col min="156" max="156" width="18.25" style="643" customWidth="1"/>
    <col min="157" max="157" width="16.625" style="643" customWidth="1"/>
    <col min="158" max="158" width="9.75" style="643" customWidth="1"/>
    <col min="159" max="163" width="8.25" style="643" customWidth="1"/>
    <col min="164" max="164" width="8.625" style="643" customWidth="1"/>
    <col min="165" max="165" width="6.75" style="643" customWidth="1"/>
    <col min="166" max="191" width="9" style="643" customWidth="1"/>
    <col min="192" max="406" width="9" style="643"/>
    <col min="407" max="407" width="3.625" style="643" customWidth="1"/>
    <col min="408" max="408" width="29" style="643" customWidth="1"/>
    <col min="409" max="409" width="10.125" style="643" customWidth="1"/>
    <col min="410" max="410" width="9.125" style="643" customWidth="1"/>
    <col min="411" max="411" width="14.5" style="643" customWidth="1"/>
    <col min="412" max="412" width="18.25" style="643" customWidth="1"/>
    <col min="413" max="413" width="16.625" style="643" customWidth="1"/>
    <col min="414" max="414" width="9.75" style="643" customWidth="1"/>
    <col min="415" max="419" width="8.25" style="643" customWidth="1"/>
    <col min="420" max="420" width="8.625" style="643" customWidth="1"/>
    <col min="421" max="421" width="6.75" style="643" customWidth="1"/>
    <col min="422" max="447" width="9" style="643" customWidth="1"/>
    <col min="448" max="662" width="9" style="643"/>
    <col min="663" max="663" width="3.625" style="643" customWidth="1"/>
    <col min="664" max="664" width="29" style="643" customWidth="1"/>
    <col min="665" max="665" width="10.125" style="643" customWidth="1"/>
    <col min="666" max="666" width="9.125" style="643" customWidth="1"/>
    <col min="667" max="667" width="14.5" style="643" customWidth="1"/>
    <col min="668" max="668" width="18.25" style="643" customWidth="1"/>
    <col min="669" max="669" width="16.625" style="643" customWidth="1"/>
    <col min="670" max="670" width="9.75" style="643" customWidth="1"/>
    <col min="671" max="675" width="8.25" style="643" customWidth="1"/>
    <col min="676" max="676" width="8.625" style="643" customWidth="1"/>
    <col min="677" max="677" width="6.75" style="643" customWidth="1"/>
    <col min="678" max="703" width="9" style="643" customWidth="1"/>
    <col min="704" max="918" width="9" style="643"/>
    <col min="919" max="919" width="3.625" style="643" customWidth="1"/>
    <col min="920" max="920" width="29" style="643" customWidth="1"/>
    <col min="921" max="921" width="10.125" style="643" customWidth="1"/>
    <col min="922" max="922" width="9.125" style="643" customWidth="1"/>
    <col min="923" max="923" width="14.5" style="643" customWidth="1"/>
    <col min="924" max="924" width="18.25" style="643" customWidth="1"/>
    <col min="925" max="925" width="16.625" style="643" customWidth="1"/>
    <col min="926" max="926" width="9.75" style="643" customWidth="1"/>
    <col min="927" max="931" width="8.25" style="643" customWidth="1"/>
    <col min="932" max="932" width="8.625" style="643" customWidth="1"/>
    <col min="933" max="933" width="6.75" style="643" customWidth="1"/>
    <col min="934" max="959" width="9" style="643" customWidth="1"/>
    <col min="960" max="1174" width="9" style="643"/>
    <col min="1175" max="1175" width="3.625" style="643" customWidth="1"/>
    <col min="1176" max="1176" width="29" style="643" customWidth="1"/>
    <col min="1177" max="1177" width="10.125" style="643" customWidth="1"/>
    <col min="1178" max="1178" width="9.125" style="643" customWidth="1"/>
    <col min="1179" max="1179" width="14.5" style="643" customWidth="1"/>
    <col min="1180" max="1180" width="18.25" style="643" customWidth="1"/>
    <col min="1181" max="1181" width="16.625" style="643" customWidth="1"/>
    <col min="1182" max="1182" width="9.75" style="643" customWidth="1"/>
    <col min="1183" max="1187" width="8.25" style="643" customWidth="1"/>
    <col min="1188" max="1188" width="8.625" style="643" customWidth="1"/>
    <col min="1189" max="1189" width="6.75" style="643" customWidth="1"/>
    <col min="1190" max="1215" width="9" style="643" customWidth="1"/>
    <col min="1216" max="1430" width="9" style="643"/>
    <col min="1431" max="1431" width="3.625" style="643" customWidth="1"/>
    <col min="1432" max="1432" width="29" style="643" customWidth="1"/>
    <col min="1433" max="1433" width="10.125" style="643" customWidth="1"/>
    <col min="1434" max="1434" width="9.125" style="643" customWidth="1"/>
    <col min="1435" max="1435" width="14.5" style="643" customWidth="1"/>
    <col min="1436" max="1436" width="18.25" style="643" customWidth="1"/>
    <col min="1437" max="1437" width="16.625" style="643" customWidth="1"/>
    <col min="1438" max="1438" width="9.75" style="643" customWidth="1"/>
    <col min="1439" max="1443" width="8.25" style="643" customWidth="1"/>
    <col min="1444" max="1444" width="8.625" style="643" customWidth="1"/>
    <col min="1445" max="1445" width="6.75" style="643" customWidth="1"/>
    <col min="1446" max="1471" width="9" style="643" customWidth="1"/>
    <col min="1472" max="1686" width="9" style="643"/>
    <col min="1687" max="1687" width="3.625" style="643" customWidth="1"/>
    <col min="1688" max="1688" width="29" style="643" customWidth="1"/>
    <col min="1689" max="1689" width="10.125" style="643" customWidth="1"/>
    <col min="1690" max="1690" width="9.125" style="643" customWidth="1"/>
    <col min="1691" max="1691" width="14.5" style="643" customWidth="1"/>
    <col min="1692" max="1692" width="18.25" style="643" customWidth="1"/>
    <col min="1693" max="1693" width="16.625" style="643" customWidth="1"/>
    <col min="1694" max="1694" width="9.75" style="643" customWidth="1"/>
    <col min="1695" max="1699" width="8.25" style="643" customWidth="1"/>
    <col min="1700" max="1700" width="8.625" style="643" customWidth="1"/>
    <col min="1701" max="1701" width="6.75" style="643" customWidth="1"/>
    <col min="1702" max="1727" width="9" style="643" customWidth="1"/>
    <col min="1728" max="1942" width="9" style="643"/>
    <col min="1943" max="1943" width="3.625" style="643" customWidth="1"/>
    <col min="1944" max="1944" width="29" style="643" customWidth="1"/>
    <col min="1945" max="1945" width="10.125" style="643" customWidth="1"/>
    <col min="1946" max="1946" width="9.125" style="643" customWidth="1"/>
    <col min="1947" max="1947" width="14.5" style="643" customWidth="1"/>
    <col min="1948" max="1948" width="18.25" style="643" customWidth="1"/>
    <col min="1949" max="1949" width="16.625" style="643" customWidth="1"/>
    <col min="1950" max="1950" width="9.75" style="643" customWidth="1"/>
    <col min="1951" max="1955" width="8.25" style="643" customWidth="1"/>
    <col min="1956" max="1956" width="8.625" style="643" customWidth="1"/>
    <col min="1957" max="1957" width="6.75" style="643" customWidth="1"/>
    <col min="1958" max="1983" width="9" style="643" customWidth="1"/>
    <col min="1984" max="2198" width="9" style="643"/>
    <col min="2199" max="2199" width="3.625" style="643" customWidth="1"/>
    <col min="2200" max="2200" width="29" style="643" customWidth="1"/>
    <col min="2201" max="2201" width="10.125" style="643" customWidth="1"/>
    <col min="2202" max="2202" width="9.125" style="643" customWidth="1"/>
    <col min="2203" max="2203" width="14.5" style="643" customWidth="1"/>
    <col min="2204" max="2204" width="18.25" style="643" customWidth="1"/>
    <col min="2205" max="2205" width="16.625" style="643" customWidth="1"/>
    <col min="2206" max="2206" width="9.75" style="643" customWidth="1"/>
    <col min="2207" max="2211" width="8.25" style="643" customWidth="1"/>
    <col min="2212" max="2212" width="8.625" style="643" customWidth="1"/>
    <col min="2213" max="2213" width="6.75" style="643" customWidth="1"/>
    <col min="2214" max="2239" width="9" style="643" customWidth="1"/>
    <col min="2240" max="2454" width="9" style="643"/>
    <col min="2455" max="2455" width="3.625" style="643" customWidth="1"/>
    <col min="2456" max="2456" width="29" style="643" customWidth="1"/>
    <col min="2457" max="2457" width="10.125" style="643" customWidth="1"/>
    <col min="2458" max="2458" width="9.125" style="643" customWidth="1"/>
    <col min="2459" max="2459" width="14.5" style="643" customWidth="1"/>
    <col min="2460" max="2460" width="18.25" style="643" customWidth="1"/>
    <col min="2461" max="2461" width="16.625" style="643" customWidth="1"/>
    <col min="2462" max="2462" width="9.75" style="643" customWidth="1"/>
    <col min="2463" max="2467" width="8.25" style="643" customWidth="1"/>
    <col min="2468" max="2468" width="8.625" style="643" customWidth="1"/>
    <col min="2469" max="2469" width="6.75" style="643" customWidth="1"/>
    <col min="2470" max="2495" width="9" style="643" customWidth="1"/>
    <col min="2496" max="2710" width="9" style="643"/>
    <col min="2711" max="2711" width="3.625" style="643" customWidth="1"/>
    <col min="2712" max="2712" width="29" style="643" customWidth="1"/>
    <col min="2713" max="2713" width="10.125" style="643" customWidth="1"/>
    <col min="2714" max="2714" width="9.125" style="643" customWidth="1"/>
    <col min="2715" max="2715" width="14.5" style="643" customWidth="1"/>
    <col min="2716" max="2716" width="18.25" style="643" customWidth="1"/>
    <col min="2717" max="2717" width="16.625" style="643" customWidth="1"/>
    <col min="2718" max="2718" width="9.75" style="643" customWidth="1"/>
    <col min="2719" max="2723" width="8.25" style="643" customWidth="1"/>
    <col min="2724" max="2724" width="8.625" style="643" customWidth="1"/>
    <col min="2725" max="2725" width="6.75" style="643" customWidth="1"/>
    <col min="2726" max="2751" width="9" style="643" customWidth="1"/>
    <col min="2752" max="2966" width="9" style="643"/>
    <col min="2967" max="2967" width="3.625" style="643" customWidth="1"/>
    <col min="2968" max="2968" width="29" style="643" customWidth="1"/>
    <col min="2969" max="2969" width="10.125" style="643" customWidth="1"/>
    <col min="2970" max="2970" width="9.125" style="643" customWidth="1"/>
    <col min="2971" max="2971" width="14.5" style="643" customWidth="1"/>
    <col min="2972" max="2972" width="18.25" style="643" customWidth="1"/>
    <col min="2973" max="2973" width="16.625" style="643" customWidth="1"/>
    <col min="2974" max="2974" width="9.75" style="643" customWidth="1"/>
    <col min="2975" max="2979" width="8.25" style="643" customWidth="1"/>
    <col min="2980" max="2980" width="8.625" style="643" customWidth="1"/>
    <col min="2981" max="2981" width="6.75" style="643" customWidth="1"/>
    <col min="2982" max="3007" width="9" style="643" customWidth="1"/>
    <col min="3008" max="3222" width="9" style="643"/>
    <col min="3223" max="3223" width="3.625" style="643" customWidth="1"/>
    <col min="3224" max="3224" width="29" style="643" customWidth="1"/>
    <col min="3225" max="3225" width="10.125" style="643" customWidth="1"/>
    <col min="3226" max="3226" width="9.125" style="643" customWidth="1"/>
    <col min="3227" max="3227" width="14.5" style="643" customWidth="1"/>
    <col min="3228" max="3228" width="18.25" style="643" customWidth="1"/>
    <col min="3229" max="3229" width="16.625" style="643" customWidth="1"/>
    <col min="3230" max="3230" width="9.75" style="643" customWidth="1"/>
    <col min="3231" max="3235" width="8.25" style="643" customWidth="1"/>
    <col min="3236" max="3236" width="8.625" style="643" customWidth="1"/>
    <col min="3237" max="3237" width="6.75" style="643" customWidth="1"/>
    <col min="3238" max="3263" width="9" style="643" customWidth="1"/>
    <col min="3264" max="3478" width="9" style="643"/>
    <col min="3479" max="3479" width="3.625" style="643" customWidth="1"/>
    <col min="3480" max="3480" width="29" style="643" customWidth="1"/>
    <col min="3481" max="3481" width="10.125" style="643" customWidth="1"/>
    <col min="3482" max="3482" width="9.125" style="643" customWidth="1"/>
    <col min="3483" max="3483" width="14.5" style="643" customWidth="1"/>
    <col min="3484" max="3484" width="18.25" style="643" customWidth="1"/>
    <col min="3485" max="3485" width="16.625" style="643" customWidth="1"/>
    <col min="3486" max="3486" width="9.75" style="643" customWidth="1"/>
    <col min="3487" max="3491" width="8.25" style="643" customWidth="1"/>
    <col min="3492" max="3492" width="8.625" style="643" customWidth="1"/>
    <col min="3493" max="3493" width="6.75" style="643" customWidth="1"/>
    <col min="3494" max="3519" width="9" style="643" customWidth="1"/>
    <col min="3520" max="3734" width="9" style="643"/>
    <col min="3735" max="3735" width="3.625" style="643" customWidth="1"/>
    <col min="3736" max="3736" width="29" style="643" customWidth="1"/>
    <col min="3737" max="3737" width="10.125" style="643" customWidth="1"/>
    <col min="3738" max="3738" width="9.125" style="643" customWidth="1"/>
    <col min="3739" max="3739" width="14.5" style="643" customWidth="1"/>
    <col min="3740" max="3740" width="18.25" style="643" customWidth="1"/>
    <col min="3741" max="3741" width="16.625" style="643" customWidth="1"/>
    <col min="3742" max="3742" width="9.75" style="643" customWidth="1"/>
    <col min="3743" max="3747" width="8.25" style="643" customWidth="1"/>
    <col min="3748" max="3748" width="8.625" style="643" customWidth="1"/>
    <col min="3749" max="3749" width="6.75" style="643" customWidth="1"/>
    <col min="3750" max="3775" width="9" style="643" customWidth="1"/>
    <col min="3776" max="3990" width="9" style="643"/>
    <col min="3991" max="3991" width="3.625" style="643" customWidth="1"/>
    <col min="3992" max="3992" width="29" style="643" customWidth="1"/>
    <col min="3993" max="3993" width="10.125" style="643" customWidth="1"/>
    <col min="3994" max="3994" width="9.125" style="643" customWidth="1"/>
    <col min="3995" max="3995" width="14.5" style="643" customWidth="1"/>
    <col min="3996" max="3996" width="18.25" style="643" customWidth="1"/>
    <col min="3997" max="3997" width="16.625" style="643" customWidth="1"/>
    <col min="3998" max="3998" width="9.75" style="643" customWidth="1"/>
    <col min="3999" max="4003" width="8.25" style="643" customWidth="1"/>
    <col min="4004" max="4004" width="8.625" style="643" customWidth="1"/>
    <col min="4005" max="4005" width="6.75" style="643" customWidth="1"/>
    <col min="4006" max="4031" width="9" style="643" customWidth="1"/>
    <col min="4032" max="4246" width="9" style="643"/>
    <col min="4247" max="4247" width="3.625" style="643" customWidth="1"/>
    <col min="4248" max="4248" width="29" style="643" customWidth="1"/>
    <col min="4249" max="4249" width="10.125" style="643" customWidth="1"/>
    <col min="4250" max="4250" width="9.125" style="643" customWidth="1"/>
    <col min="4251" max="4251" width="14.5" style="643" customWidth="1"/>
    <col min="4252" max="4252" width="18.25" style="643" customWidth="1"/>
    <col min="4253" max="4253" width="16.625" style="643" customWidth="1"/>
    <col min="4254" max="4254" width="9.75" style="643" customWidth="1"/>
    <col min="4255" max="4259" width="8.25" style="643" customWidth="1"/>
    <col min="4260" max="4260" width="8.625" style="643" customWidth="1"/>
    <col min="4261" max="4261" width="6.75" style="643" customWidth="1"/>
    <col min="4262" max="4287" width="9" style="643" customWidth="1"/>
    <col min="4288" max="4502" width="9" style="643"/>
    <col min="4503" max="4503" width="3.625" style="643" customWidth="1"/>
    <col min="4504" max="4504" width="29" style="643" customWidth="1"/>
    <col min="4505" max="4505" width="10.125" style="643" customWidth="1"/>
    <col min="4506" max="4506" width="9.125" style="643" customWidth="1"/>
    <col min="4507" max="4507" width="14.5" style="643" customWidth="1"/>
    <col min="4508" max="4508" width="18.25" style="643" customWidth="1"/>
    <col min="4509" max="4509" width="16.625" style="643" customWidth="1"/>
    <col min="4510" max="4510" width="9.75" style="643" customWidth="1"/>
    <col min="4511" max="4515" width="8.25" style="643" customWidth="1"/>
    <col min="4516" max="4516" width="8.625" style="643" customWidth="1"/>
    <col min="4517" max="4517" width="6.75" style="643" customWidth="1"/>
    <col min="4518" max="4543" width="9" style="643" customWidth="1"/>
    <col min="4544" max="4758" width="9" style="643"/>
    <col min="4759" max="4759" width="3.625" style="643" customWidth="1"/>
    <col min="4760" max="4760" width="29" style="643" customWidth="1"/>
    <col min="4761" max="4761" width="10.125" style="643" customWidth="1"/>
    <col min="4762" max="4762" width="9.125" style="643" customWidth="1"/>
    <col min="4763" max="4763" width="14.5" style="643" customWidth="1"/>
    <col min="4764" max="4764" width="18.25" style="643" customWidth="1"/>
    <col min="4765" max="4765" width="16.625" style="643" customWidth="1"/>
    <col min="4766" max="4766" width="9.75" style="643" customWidth="1"/>
    <col min="4767" max="4771" width="8.25" style="643" customWidth="1"/>
    <col min="4772" max="4772" width="8.625" style="643" customWidth="1"/>
    <col min="4773" max="4773" width="6.75" style="643" customWidth="1"/>
    <col min="4774" max="4799" width="9" style="643" customWidth="1"/>
    <col min="4800" max="5014" width="9" style="643"/>
    <col min="5015" max="5015" width="3.625" style="643" customWidth="1"/>
    <col min="5016" max="5016" width="29" style="643" customWidth="1"/>
    <col min="5017" max="5017" width="10.125" style="643" customWidth="1"/>
    <col min="5018" max="5018" width="9.125" style="643" customWidth="1"/>
    <col min="5019" max="5019" width="14.5" style="643" customWidth="1"/>
    <col min="5020" max="5020" width="18.25" style="643" customWidth="1"/>
    <col min="5021" max="5021" width="16.625" style="643" customWidth="1"/>
    <col min="5022" max="5022" width="9.75" style="643" customWidth="1"/>
    <col min="5023" max="5027" width="8.25" style="643" customWidth="1"/>
    <col min="5028" max="5028" width="8.625" style="643" customWidth="1"/>
    <col min="5029" max="5029" width="6.75" style="643" customWidth="1"/>
    <col min="5030" max="5055" width="9" style="643" customWidth="1"/>
    <col min="5056" max="5270" width="9" style="643"/>
    <col min="5271" max="5271" width="3.625" style="643" customWidth="1"/>
    <col min="5272" max="5272" width="29" style="643" customWidth="1"/>
    <col min="5273" max="5273" width="10.125" style="643" customWidth="1"/>
    <col min="5274" max="5274" width="9.125" style="643" customWidth="1"/>
    <col min="5275" max="5275" width="14.5" style="643" customWidth="1"/>
    <col min="5276" max="5276" width="18.25" style="643" customWidth="1"/>
    <col min="5277" max="5277" width="16.625" style="643" customWidth="1"/>
    <col min="5278" max="5278" width="9.75" style="643" customWidth="1"/>
    <col min="5279" max="5283" width="8.25" style="643" customWidth="1"/>
    <col min="5284" max="5284" width="8.625" style="643" customWidth="1"/>
    <col min="5285" max="5285" width="6.75" style="643" customWidth="1"/>
    <col min="5286" max="5311" width="9" style="643" customWidth="1"/>
    <col min="5312" max="5526" width="9" style="643"/>
    <col min="5527" max="5527" width="3.625" style="643" customWidth="1"/>
    <col min="5528" max="5528" width="29" style="643" customWidth="1"/>
    <col min="5529" max="5529" width="10.125" style="643" customWidth="1"/>
    <col min="5530" max="5530" width="9.125" style="643" customWidth="1"/>
    <col min="5531" max="5531" width="14.5" style="643" customWidth="1"/>
    <col min="5532" max="5532" width="18.25" style="643" customWidth="1"/>
    <col min="5533" max="5533" width="16.625" style="643" customWidth="1"/>
    <col min="5534" max="5534" width="9.75" style="643" customWidth="1"/>
    <col min="5535" max="5539" width="8.25" style="643" customWidth="1"/>
    <col min="5540" max="5540" width="8.625" style="643" customWidth="1"/>
    <col min="5541" max="5541" width="6.75" style="643" customWidth="1"/>
    <col min="5542" max="5567" width="9" style="643" customWidth="1"/>
    <col min="5568" max="5782" width="9" style="643"/>
    <col min="5783" max="5783" width="3.625" style="643" customWidth="1"/>
    <col min="5784" max="5784" width="29" style="643" customWidth="1"/>
    <col min="5785" max="5785" width="10.125" style="643" customWidth="1"/>
    <col min="5786" max="5786" width="9.125" style="643" customWidth="1"/>
    <col min="5787" max="5787" width="14.5" style="643" customWidth="1"/>
    <col min="5788" max="5788" width="18.25" style="643" customWidth="1"/>
    <col min="5789" max="5789" width="16.625" style="643" customWidth="1"/>
    <col min="5790" max="5790" width="9.75" style="643" customWidth="1"/>
    <col min="5791" max="5795" width="8.25" style="643" customWidth="1"/>
    <col min="5796" max="5796" width="8.625" style="643" customWidth="1"/>
    <col min="5797" max="5797" width="6.75" style="643" customWidth="1"/>
    <col min="5798" max="5823" width="9" style="643" customWidth="1"/>
    <col min="5824" max="6038" width="9" style="643"/>
    <col min="6039" max="6039" width="3.625" style="643" customWidth="1"/>
    <col min="6040" max="6040" width="29" style="643" customWidth="1"/>
    <col min="6041" max="6041" width="10.125" style="643" customWidth="1"/>
    <col min="6042" max="6042" width="9.125" style="643" customWidth="1"/>
    <col min="6043" max="6043" width="14.5" style="643" customWidth="1"/>
    <col min="6044" max="6044" width="18.25" style="643" customWidth="1"/>
    <col min="6045" max="6045" width="16.625" style="643" customWidth="1"/>
    <col min="6046" max="6046" width="9.75" style="643" customWidth="1"/>
    <col min="6047" max="6051" width="8.25" style="643" customWidth="1"/>
    <col min="6052" max="6052" width="8.625" style="643" customWidth="1"/>
    <col min="6053" max="6053" width="6.75" style="643" customWidth="1"/>
    <col min="6054" max="6079" width="9" style="643" customWidth="1"/>
    <col min="6080" max="6294" width="9" style="643"/>
    <col min="6295" max="6295" width="3.625" style="643" customWidth="1"/>
    <col min="6296" max="6296" width="29" style="643" customWidth="1"/>
    <col min="6297" max="6297" width="10.125" style="643" customWidth="1"/>
    <col min="6298" max="6298" width="9.125" style="643" customWidth="1"/>
    <col min="6299" max="6299" width="14.5" style="643" customWidth="1"/>
    <col min="6300" max="6300" width="18.25" style="643" customWidth="1"/>
    <col min="6301" max="6301" width="16.625" style="643" customWidth="1"/>
    <col min="6302" max="6302" width="9.75" style="643" customWidth="1"/>
    <col min="6303" max="6307" width="8.25" style="643" customWidth="1"/>
    <col min="6308" max="6308" width="8.625" style="643" customWidth="1"/>
    <col min="6309" max="6309" width="6.75" style="643" customWidth="1"/>
    <col min="6310" max="6335" width="9" style="643" customWidth="1"/>
    <col min="6336" max="6550" width="9" style="643"/>
    <col min="6551" max="6551" width="3.625" style="643" customWidth="1"/>
    <col min="6552" max="6552" width="29" style="643" customWidth="1"/>
    <col min="6553" max="6553" width="10.125" style="643" customWidth="1"/>
    <col min="6554" max="6554" width="9.125" style="643" customWidth="1"/>
    <col min="6555" max="6555" width="14.5" style="643" customWidth="1"/>
    <col min="6556" max="6556" width="18.25" style="643" customWidth="1"/>
    <col min="6557" max="6557" width="16.625" style="643" customWidth="1"/>
    <col min="6558" max="6558" width="9.75" style="643" customWidth="1"/>
    <col min="6559" max="6563" width="8.25" style="643" customWidth="1"/>
    <col min="6564" max="6564" width="8.625" style="643" customWidth="1"/>
    <col min="6565" max="6565" width="6.75" style="643" customWidth="1"/>
    <col min="6566" max="6591" width="9" style="643" customWidth="1"/>
    <col min="6592" max="6806" width="9" style="643"/>
    <col min="6807" max="6807" width="3.625" style="643" customWidth="1"/>
    <col min="6808" max="6808" width="29" style="643" customWidth="1"/>
    <col min="6809" max="6809" width="10.125" style="643" customWidth="1"/>
    <col min="6810" max="6810" width="9.125" style="643" customWidth="1"/>
    <col min="6811" max="6811" width="14.5" style="643" customWidth="1"/>
    <col min="6812" max="6812" width="18.25" style="643" customWidth="1"/>
    <col min="6813" max="6813" width="16.625" style="643" customWidth="1"/>
    <col min="6814" max="6814" width="9.75" style="643" customWidth="1"/>
    <col min="6815" max="6819" width="8.25" style="643" customWidth="1"/>
    <col min="6820" max="6820" width="8.625" style="643" customWidth="1"/>
    <col min="6821" max="6821" width="6.75" style="643" customWidth="1"/>
    <col min="6822" max="6847" width="9" style="643" customWidth="1"/>
    <col min="6848" max="7062" width="9" style="643"/>
    <col min="7063" max="7063" width="3.625" style="643" customWidth="1"/>
    <col min="7064" max="7064" width="29" style="643" customWidth="1"/>
    <col min="7065" max="7065" width="10.125" style="643" customWidth="1"/>
    <col min="7066" max="7066" width="9.125" style="643" customWidth="1"/>
    <col min="7067" max="7067" width="14.5" style="643" customWidth="1"/>
    <col min="7068" max="7068" width="18.25" style="643" customWidth="1"/>
    <col min="7069" max="7069" width="16.625" style="643" customWidth="1"/>
    <col min="7070" max="7070" width="9.75" style="643" customWidth="1"/>
    <col min="7071" max="7075" width="8.25" style="643" customWidth="1"/>
    <col min="7076" max="7076" width="8.625" style="643" customWidth="1"/>
    <col min="7077" max="7077" width="6.75" style="643" customWidth="1"/>
    <col min="7078" max="7103" width="9" style="643" customWidth="1"/>
    <col min="7104" max="7318" width="9" style="643"/>
    <col min="7319" max="7319" width="3.625" style="643" customWidth="1"/>
    <col min="7320" max="7320" width="29" style="643" customWidth="1"/>
    <col min="7321" max="7321" width="10.125" style="643" customWidth="1"/>
    <col min="7322" max="7322" width="9.125" style="643" customWidth="1"/>
    <col min="7323" max="7323" width="14.5" style="643" customWidth="1"/>
    <col min="7324" max="7324" width="18.25" style="643" customWidth="1"/>
    <col min="7325" max="7325" width="16.625" style="643" customWidth="1"/>
    <col min="7326" max="7326" width="9.75" style="643" customWidth="1"/>
    <col min="7327" max="7331" width="8.25" style="643" customWidth="1"/>
    <col min="7332" max="7332" width="8.625" style="643" customWidth="1"/>
    <col min="7333" max="7333" width="6.75" style="643" customWidth="1"/>
    <col min="7334" max="7359" width="9" style="643" customWidth="1"/>
    <col min="7360" max="7574" width="9" style="643"/>
    <col min="7575" max="7575" width="3.625" style="643" customWidth="1"/>
    <col min="7576" max="7576" width="29" style="643" customWidth="1"/>
    <col min="7577" max="7577" width="10.125" style="643" customWidth="1"/>
    <col min="7578" max="7578" width="9.125" style="643" customWidth="1"/>
    <col min="7579" max="7579" width="14.5" style="643" customWidth="1"/>
    <col min="7580" max="7580" width="18.25" style="643" customWidth="1"/>
    <col min="7581" max="7581" width="16.625" style="643" customWidth="1"/>
    <col min="7582" max="7582" width="9.75" style="643" customWidth="1"/>
    <col min="7583" max="7587" width="8.25" style="643" customWidth="1"/>
    <col min="7588" max="7588" width="8.625" style="643" customWidth="1"/>
    <col min="7589" max="7589" width="6.75" style="643" customWidth="1"/>
    <col min="7590" max="7615" width="9" style="643" customWidth="1"/>
    <col min="7616" max="7830" width="9" style="643"/>
    <col min="7831" max="7831" width="3.625" style="643" customWidth="1"/>
    <col min="7832" max="7832" width="29" style="643" customWidth="1"/>
    <col min="7833" max="7833" width="10.125" style="643" customWidth="1"/>
    <col min="7834" max="7834" width="9.125" style="643" customWidth="1"/>
    <col min="7835" max="7835" width="14.5" style="643" customWidth="1"/>
    <col min="7836" max="7836" width="18.25" style="643" customWidth="1"/>
    <col min="7837" max="7837" width="16.625" style="643" customWidth="1"/>
    <col min="7838" max="7838" width="9.75" style="643" customWidth="1"/>
    <col min="7839" max="7843" width="8.25" style="643" customWidth="1"/>
    <col min="7844" max="7844" width="8.625" style="643" customWidth="1"/>
    <col min="7845" max="7845" width="6.75" style="643" customWidth="1"/>
    <col min="7846" max="7871" width="9" style="643" customWidth="1"/>
    <col min="7872" max="8086" width="9" style="643"/>
    <col min="8087" max="8087" width="3.625" style="643" customWidth="1"/>
    <col min="8088" max="8088" width="29" style="643" customWidth="1"/>
    <col min="8089" max="8089" width="10.125" style="643" customWidth="1"/>
    <col min="8090" max="8090" width="9.125" style="643" customWidth="1"/>
    <col min="8091" max="8091" width="14.5" style="643" customWidth="1"/>
    <col min="8092" max="8092" width="18.25" style="643" customWidth="1"/>
    <col min="8093" max="8093" width="16.625" style="643" customWidth="1"/>
    <col min="8094" max="8094" width="9.75" style="643" customWidth="1"/>
    <col min="8095" max="8099" width="8.25" style="643" customWidth="1"/>
    <col min="8100" max="8100" width="8.625" style="643" customWidth="1"/>
    <col min="8101" max="8101" width="6.75" style="643" customWidth="1"/>
    <col min="8102" max="8127" width="9" style="643" customWidth="1"/>
    <col min="8128" max="8342" width="9" style="643"/>
    <col min="8343" max="8343" width="3.625" style="643" customWidth="1"/>
    <col min="8344" max="8344" width="29" style="643" customWidth="1"/>
    <col min="8345" max="8345" width="10.125" style="643" customWidth="1"/>
    <col min="8346" max="8346" width="9.125" style="643" customWidth="1"/>
    <col min="8347" max="8347" width="14.5" style="643" customWidth="1"/>
    <col min="8348" max="8348" width="18.25" style="643" customWidth="1"/>
    <col min="8349" max="8349" width="16.625" style="643" customWidth="1"/>
    <col min="8350" max="8350" width="9.75" style="643" customWidth="1"/>
    <col min="8351" max="8355" width="8.25" style="643" customWidth="1"/>
    <col min="8356" max="8356" width="8.625" style="643" customWidth="1"/>
    <col min="8357" max="8357" width="6.75" style="643" customWidth="1"/>
    <col min="8358" max="8383" width="9" style="643" customWidth="1"/>
    <col min="8384" max="8598" width="9" style="643"/>
    <col min="8599" max="8599" width="3.625" style="643" customWidth="1"/>
    <col min="8600" max="8600" width="29" style="643" customWidth="1"/>
    <col min="8601" max="8601" width="10.125" style="643" customWidth="1"/>
    <col min="8602" max="8602" width="9.125" style="643" customWidth="1"/>
    <col min="8603" max="8603" width="14.5" style="643" customWidth="1"/>
    <col min="8604" max="8604" width="18.25" style="643" customWidth="1"/>
    <col min="8605" max="8605" width="16.625" style="643" customWidth="1"/>
    <col min="8606" max="8606" width="9.75" style="643" customWidth="1"/>
    <col min="8607" max="8611" width="8.25" style="643" customWidth="1"/>
    <col min="8612" max="8612" width="8.625" style="643" customWidth="1"/>
    <col min="8613" max="8613" width="6.75" style="643" customWidth="1"/>
    <col min="8614" max="8639" width="9" style="643" customWidth="1"/>
    <col min="8640" max="8854" width="9" style="643"/>
    <col min="8855" max="8855" width="3.625" style="643" customWidth="1"/>
    <col min="8856" max="8856" width="29" style="643" customWidth="1"/>
    <col min="8857" max="8857" width="10.125" style="643" customWidth="1"/>
    <col min="8858" max="8858" width="9.125" style="643" customWidth="1"/>
    <col min="8859" max="8859" width="14.5" style="643" customWidth="1"/>
    <col min="8860" max="8860" width="18.25" style="643" customWidth="1"/>
    <col min="8861" max="8861" width="16.625" style="643" customWidth="1"/>
    <col min="8862" max="8862" width="9.75" style="643" customWidth="1"/>
    <col min="8863" max="8867" width="8.25" style="643" customWidth="1"/>
    <col min="8868" max="8868" width="8.625" style="643" customWidth="1"/>
    <col min="8869" max="8869" width="6.75" style="643" customWidth="1"/>
    <col min="8870" max="8895" width="9" style="643" customWidth="1"/>
    <col min="8896" max="9110" width="9" style="643"/>
    <col min="9111" max="9111" width="3.625" style="643" customWidth="1"/>
    <col min="9112" max="9112" width="29" style="643" customWidth="1"/>
    <col min="9113" max="9113" width="10.125" style="643" customWidth="1"/>
    <col min="9114" max="9114" width="9.125" style="643" customWidth="1"/>
    <col min="9115" max="9115" width="14.5" style="643" customWidth="1"/>
    <col min="9116" max="9116" width="18.25" style="643" customWidth="1"/>
    <col min="9117" max="9117" width="16.625" style="643" customWidth="1"/>
    <col min="9118" max="9118" width="9.75" style="643" customWidth="1"/>
    <col min="9119" max="9123" width="8.25" style="643" customWidth="1"/>
    <col min="9124" max="9124" width="8.625" style="643" customWidth="1"/>
    <col min="9125" max="9125" width="6.75" style="643" customWidth="1"/>
    <col min="9126" max="9151" width="9" style="643" customWidth="1"/>
    <col min="9152" max="9366" width="9" style="643"/>
    <col min="9367" max="9367" width="3.625" style="643" customWidth="1"/>
    <col min="9368" max="9368" width="29" style="643" customWidth="1"/>
    <col min="9369" max="9369" width="10.125" style="643" customWidth="1"/>
    <col min="9370" max="9370" width="9.125" style="643" customWidth="1"/>
    <col min="9371" max="9371" width="14.5" style="643" customWidth="1"/>
    <col min="9372" max="9372" width="18.25" style="643" customWidth="1"/>
    <col min="9373" max="9373" width="16.625" style="643" customWidth="1"/>
    <col min="9374" max="9374" width="9.75" style="643" customWidth="1"/>
    <col min="9375" max="9379" width="8.25" style="643" customWidth="1"/>
    <col min="9380" max="9380" width="8.625" style="643" customWidth="1"/>
    <col min="9381" max="9381" width="6.75" style="643" customWidth="1"/>
    <col min="9382" max="9407" width="9" style="643" customWidth="1"/>
    <col min="9408" max="9622" width="9" style="643"/>
    <col min="9623" max="9623" width="3.625" style="643" customWidth="1"/>
    <col min="9624" max="9624" width="29" style="643" customWidth="1"/>
    <col min="9625" max="9625" width="10.125" style="643" customWidth="1"/>
    <col min="9626" max="9626" width="9.125" style="643" customWidth="1"/>
    <col min="9627" max="9627" width="14.5" style="643" customWidth="1"/>
    <col min="9628" max="9628" width="18.25" style="643" customWidth="1"/>
    <col min="9629" max="9629" width="16.625" style="643" customWidth="1"/>
    <col min="9630" max="9630" width="9.75" style="643" customWidth="1"/>
    <col min="9631" max="9635" width="8.25" style="643" customWidth="1"/>
    <col min="9636" max="9636" width="8.625" style="643" customWidth="1"/>
    <col min="9637" max="9637" width="6.75" style="643" customWidth="1"/>
    <col min="9638" max="9663" width="9" style="643" customWidth="1"/>
    <col min="9664" max="9878" width="9" style="643"/>
    <col min="9879" max="9879" width="3.625" style="643" customWidth="1"/>
    <col min="9880" max="9880" width="29" style="643" customWidth="1"/>
    <col min="9881" max="9881" width="10.125" style="643" customWidth="1"/>
    <col min="9882" max="9882" width="9.125" style="643" customWidth="1"/>
    <col min="9883" max="9883" width="14.5" style="643" customWidth="1"/>
    <col min="9884" max="9884" width="18.25" style="643" customWidth="1"/>
    <col min="9885" max="9885" width="16.625" style="643" customWidth="1"/>
    <col min="9886" max="9886" width="9.75" style="643" customWidth="1"/>
    <col min="9887" max="9891" width="8.25" style="643" customWidth="1"/>
    <col min="9892" max="9892" width="8.625" style="643" customWidth="1"/>
    <col min="9893" max="9893" width="6.75" style="643" customWidth="1"/>
    <col min="9894" max="9919" width="9" style="643" customWidth="1"/>
    <col min="9920" max="10134" width="9" style="643"/>
    <col min="10135" max="10135" width="3.625" style="643" customWidth="1"/>
    <col min="10136" max="10136" width="29" style="643" customWidth="1"/>
    <col min="10137" max="10137" width="10.125" style="643" customWidth="1"/>
    <col min="10138" max="10138" width="9.125" style="643" customWidth="1"/>
    <col min="10139" max="10139" width="14.5" style="643" customWidth="1"/>
    <col min="10140" max="10140" width="18.25" style="643" customWidth="1"/>
    <col min="10141" max="10141" width="16.625" style="643" customWidth="1"/>
    <col min="10142" max="10142" width="9.75" style="643" customWidth="1"/>
    <col min="10143" max="10147" width="8.25" style="643" customWidth="1"/>
    <col min="10148" max="10148" width="8.625" style="643" customWidth="1"/>
    <col min="10149" max="10149" width="6.75" style="643" customWidth="1"/>
    <col min="10150" max="10175" width="9" style="643" customWidth="1"/>
    <col min="10176" max="10390" width="9" style="643"/>
    <col min="10391" max="10391" width="3.625" style="643" customWidth="1"/>
    <col min="10392" max="10392" width="29" style="643" customWidth="1"/>
    <col min="10393" max="10393" width="10.125" style="643" customWidth="1"/>
    <col min="10394" max="10394" width="9.125" style="643" customWidth="1"/>
    <col min="10395" max="10395" width="14.5" style="643" customWidth="1"/>
    <col min="10396" max="10396" width="18.25" style="643" customWidth="1"/>
    <col min="10397" max="10397" width="16.625" style="643" customWidth="1"/>
    <col min="10398" max="10398" width="9.75" style="643" customWidth="1"/>
    <col min="10399" max="10403" width="8.25" style="643" customWidth="1"/>
    <col min="10404" max="10404" width="8.625" style="643" customWidth="1"/>
    <col min="10405" max="10405" width="6.75" style="643" customWidth="1"/>
    <col min="10406" max="10431" width="9" style="643" customWidth="1"/>
    <col min="10432" max="10646" width="9" style="643"/>
    <col min="10647" max="10647" width="3.625" style="643" customWidth="1"/>
    <col min="10648" max="10648" width="29" style="643" customWidth="1"/>
    <col min="10649" max="10649" width="10.125" style="643" customWidth="1"/>
    <col min="10650" max="10650" width="9.125" style="643" customWidth="1"/>
    <col min="10651" max="10651" width="14.5" style="643" customWidth="1"/>
    <col min="10652" max="10652" width="18.25" style="643" customWidth="1"/>
    <col min="10653" max="10653" width="16.625" style="643" customWidth="1"/>
    <col min="10654" max="10654" width="9.75" style="643" customWidth="1"/>
    <col min="10655" max="10659" width="8.25" style="643" customWidth="1"/>
    <col min="10660" max="10660" width="8.625" style="643" customWidth="1"/>
    <col min="10661" max="10661" width="6.75" style="643" customWidth="1"/>
    <col min="10662" max="10687" width="9" style="643" customWidth="1"/>
    <col min="10688" max="10902" width="9" style="643"/>
    <col min="10903" max="10903" width="3.625" style="643" customWidth="1"/>
    <col min="10904" max="10904" width="29" style="643" customWidth="1"/>
    <col min="10905" max="10905" width="10.125" style="643" customWidth="1"/>
    <col min="10906" max="10906" width="9.125" style="643" customWidth="1"/>
    <col min="10907" max="10907" width="14.5" style="643" customWidth="1"/>
    <col min="10908" max="10908" width="18.25" style="643" customWidth="1"/>
    <col min="10909" max="10909" width="16.625" style="643" customWidth="1"/>
    <col min="10910" max="10910" width="9.75" style="643" customWidth="1"/>
    <col min="10911" max="10915" width="8.25" style="643" customWidth="1"/>
    <col min="10916" max="10916" width="8.625" style="643" customWidth="1"/>
    <col min="10917" max="10917" width="6.75" style="643" customWidth="1"/>
    <col min="10918" max="10943" width="9" style="643" customWidth="1"/>
    <col min="10944" max="11158" width="9" style="643"/>
    <col min="11159" max="11159" width="3.625" style="643" customWidth="1"/>
    <col min="11160" max="11160" width="29" style="643" customWidth="1"/>
    <col min="11161" max="11161" width="10.125" style="643" customWidth="1"/>
    <col min="11162" max="11162" width="9.125" style="643" customWidth="1"/>
    <col min="11163" max="11163" width="14.5" style="643" customWidth="1"/>
    <col min="11164" max="11164" width="18.25" style="643" customWidth="1"/>
    <col min="11165" max="11165" width="16.625" style="643" customWidth="1"/>
    <col min="11166" max="11166" width="9.75" style="643" customWidth="1"/>
    <col min="11167" max="11171" width="8.25" style="643" customWidth="1"/>
    <col min="11172" max="11172" width="8.625" style="643" customWidth="1"/>
    <col min="11173" max="11173" width="6.75" style="643" customWidth="1"/>
    <col min="11174" max="11199" width="9" style="643" customWidth="1"/>
    <col min="11200" max="11414" width="9" style="643"/>
    <col min="11415" max="11415" width="3.625" style="643" customWidth="1"/>
    <col min="11416" max="11416" width="29" style="643" customWidth="1"/>
    <col min="11417" max="11417" width="10.125" style="643" customWidth="1"/>
    <col min="11418" max="11418" width="9.125" style="643" customWidth="1"/>
    <col min="11419" max="11419" width="14.5" style="643" customWidth="1"/>
    <col min="11420" max="11420" width="18.25" style="643" customWidth="1"/>
    <col min="11421" max="11421" width="16.625" style="643" customWidth="1"/>
    <col min="11422" max="11422" width="9.75" style="643" customWidth="1"/>
    <col min="11423" max="11427" width="8.25" style="643" customWidth="1"/>
    <col min="11428" max="11428" width="8.625" style="643" customWidth="1"/>
    <col min="11429" max="11429" width="6.75" style="643" customWidth="1"/>
    <col min="11430" max="11455" width="9" style="643" customWidth="1"/>
    <col min="11456" max="11670" width="9" style="643"/>
    <col min="11671" max="11671" width="3.625" style="643" customWidth="1"/>
    <col min="11672" max="11672" width="29" style="643" customWidth="1"/>
    <col min="11673" max="11673" width="10.125" style="643" customWidth="1"/>
    <col min="11674" max="11674" width="9.125" style="643" customWidth="1"/>
    <col min="11675" max="11675" width="14.5" style="643" customWidth="1"/>
    <col min="11676" max="11676" width="18.25" style="643" customWidth="1"/>
    <col min="11677" max="11677" width="16.625" style="643" customWidth="1"/>
    <col min="11678" max="11678" width="9.75" style="643" customWidth="1"/>
    <col min="11679" max="11683" width="8.25" style="643" customWidth="1"/>
    <col min="11684" max="11684" width="8.625" style="643" customWidth="1"/>
    <col min="11685" max="11685" width="6.75" style="643" customWidth="1"/>
    <col min="11686" max="11711" width="9" style="643" customWidth="1"/>
    <col min="11712" max="11926" width="9" style="643"/>
    <col min="11927" max="11927" width="3.625" style="643" customWidth="1"/>
    <col min="11928" max="11928" width="29" style="643" customWidth="1"/>
    <col min="11929" max="11929" width="10.125" style="643" customWidth="1"/>
    <col min="11930" max="11930" width="9.125" style="643" customWidth="1"/>
    <col min="11931" max="11931" width="14.5" style="643" customWidth="1"/>
    <col min="11932" max="11932" width="18.25" style="643" customWidth="1"/>
    <col min="11933" max="11933" width="16.625" style="643" customWidth="1"/>
    <col min="11934" max="11934" width="9.75" style="643" customWidth="1"/>
    <col min="11935" max="11939" width="8.25" style="643" customWidth="1"/>
    <col min="11940" max="11940" width="8.625" style="643" customWidth="1"/>
    <col min="11941" max="11941" width="6.75" style="643" customWidth="1"/>
    <col min="11942" max="11967" width="9" style="643" customWidth="1"/>
    <col min="11968" max="12182" width="9" style="643"/>
    <col min="12183" max="12183" width="3.625" style="643" customWidth="1"/>
    <col min="12184" max="12184" width="29" style="643" customWidth="1"/>
    <col min="12185" max="12185" width="10.125" style="643" customWidth="1"/>
    <col min="12186" max="12186" width="9.125" style="643" customWidth="1"/>
    <col min="12187" max="12187" width="14.5" style="643" customWidth="1"/>
    <col min="12188" max="12188" width="18.25" style="643" customWidth="1"/>
    <col min="12189" max="12189" width="16.625" style="643" customWidth="1"/>
    <col min="12190" max="12190" width="9.75" style="643" customWidth="1"/>
    <col min="12191" max="12195" width="8.25" style="643" customWidth="1"/>
    <col min="12196" max="12196" width="8.625" style="643" customWidth="1"/>
    <col min="12197" max="12197" width="6.75" style="643" customWidth="1"/>
    <col min="12198" max="12223" width="9" style="643" customWidth="1"/>
    <col min="12224" max="12438" width="9" style="643"/>
    <col min="12439" max="12439" width="3.625" style="643" customWidth="1"/>
    <col min="12440" max="12440" width="29" style="643" customWidth="1"/>
    <col min="12441" max="12441" width="10.125" style="643" customWidth="1"/>
    <col min="12442" max="12442" width="9.125" style="643" customWidth="1"/>
    <col min="12443" max="12443" width="14.5" style="643" customWidth="1"/>
    <col min="12444" max="12444" width="18.25" style="643" customWidth="1"/>
    <col min="12445" max="12445" width="16.625" style="643" customWidth="1"/>
    <col min="12446" max="12446" width="9.75" style="643" customWidth="1"/>
    <col min="12447" max="12451" width="8.25" style="643" customWidth="1"/>
    <col min="12452" max="12452" width="8.625" style="643" customWidth="1"/>
    <col min="12453" max="12453" width="6.75" style="643" customWidth="1"/>
    <col min="12454" max="12479" width="9" style="643" customWidth="1"/>
    <col min="12480" max="12694" width="9" style="643"/>
    <col min="12695" max="12695" width="3.625" style="643" customWidth="1"/>
    <col min="12696" max="12696" width="29" style="643" customWidth="1"/>
    <col min="12697" max="12697" width="10.125" style="643" customWidth="1"/>
    <col min="12698" max="12698" width="9.125" style="643" customWidth="1"/>
    <col min="12699" max="12699" width="14.5" style="643" customWidth="1"/>
    <col min="12700" max="12700" width="18.25" style="643" customWidth="1"/>
    <col min="12701" max="12701" width="16.625" style="643" customWidth="1"/>
    <col min="12702" max="12702" width="9.75" style="643" customWidth="1"/>
    <col min="12703" max="12707" width="8.25" style="643" customWidth="1"/>
    <col min="12708" max="12708" width="8.625" style="643" customWidth="1"/>
    <col min="12709" max="12709" width="6.75" style="643" customWidth="1"/>
    <col min="12710" max="12735" width="9" style="643" customWidth="1"/>
    <col min="12736" max="12950" width="9" style="643"/>
    <col min="12951" max="12951" width="3.625" style="643" customWidth="1"/>
    <col min="12952" max="12952" width="29" style="643" customWidth="1"/>
    <col min="12953" max="12953" width="10.125" style="643" customWidth="1"/>
    <col min="12954" max="12954" width="9.125" style="643" customWidth="1"/>
    <col min="12955" max="12955" width="14.5" style="643" customWidth="1"/>
    <col min="12956" max="12956" width="18.25" style="643" customWidth="1"/>
    <col min="12957" max="12957" width="16.625" style="643" customWidth="1"/>
    <col min="12958" max="12958" width="9.75" style="643" customWidth="1"/>
    <col min="12959" max="12963" width="8.25" style="643" customWidth="1"/>
    <col min="12964" max="12964" width="8.625" style="643" customWidth="1"/>
    <col min="12965" max="12965" width="6.75" style="643" customWidth="1"/>
    <col min="12966" max="12991" width="9" style="643" customWidth="1"/>
    <col min="12992" max="13206" width="9" style="643"/>
    <col min="13207" max="13207" width="3.625" style="643" customWidth="1"/>
    <col min="13208" max="13208" width="29" style="643" customWidth="1"/>
    <col min="13209" max="13209" width="10.125" style="643" customWidth="1"/>
    <col min="13210" max="13210" width="9.125" style="643" customWidth="1"/>
    <col min="13211" max="13211" width="14.5" style="643" customWidth="1"/>
    <col min="13212" max="13212" width="18.25" style="643" customWidth="1"/>
    <col min="13213" max="13213" width="16.625" style="643" customWidth="1"/>
    <col min="13214" max="13214" width="9.75" style="643" customWidth="1"/>
    <col min="13215" max="13219" width="8.25" style="643" customWidth="1"/>
    <col min="13220" max="13220" width="8.625" style="643" customWidth="1"/>
    <col min="13221" max="13221" width="6.75" style="643" customWidth="1"/>
    <col min="13222" max="13247" width="9" style="643" customWidth="1"/>
    <col min="13248" max="13462" width="9" style="643"/>
    <col min="13463" max="13463" width="3.625" style="643" customWidth="1"/>
    <col min="13464" max="13464" width="29" style="643" customWidth="1"/>
    <col min="13465" max="13465" width="10.125" style="643" customWidth="1"/>
    <col min="13466" max="13466" width="9.125" style="643" customWidth="1"/>
    <col min="13467" max="13467" width="14.5" style="643" customWidth="1"/>
    <col min="13468" max="13468" width="18.25" style="643" customWidth="1"/>
    <col min="13469" max="13469" width="16.625" style="643" customWidth="1"/>
    <col min="13470" max="13470" width="9.75" style="643" customWidth="1"/>
    <col min="13471" max="13475" width="8.25" style="643" customWidth="1"/>
    <col min="13476" max="13476" width="8.625" style="643" customWidth="1"/>
    <col min="13477" max="13477" width="6.75" style="643" customWidth="1"/>
    <col min="13478" max="13503" width="9" style="643" customWidth="1"/>
    <col min="13504" max="13718" width="9" style="643"/>
    <col min="13719" max="13719" width="3.625" style="643" customWidth="1"/>
    <col min="13720" max="13720" width="29" style="643" customWidth="1"/>
    <col min="13721" max="13721" width="10.125" style="643" customWidth="1"/>
    <col min="13722" max="13722" width="9.125" style="643" customWidth="1"/>
    <col min="13723" max="13723" width="14.5" style="643" customWidth="1"/>
    <col min="13724" max="13724" width="18.25" style="643" customWidth="1"/>
    <col min="13725" max="13725" width="16.625" style="643" customWidth="1"/>
    <col min="13726" max="13726" width="9.75" style="643" customWidth="1"/>
    <col min="13727" max="13731" width="8.25" style="643" customWidth="1"/>
    <col min="13732" max="13732" width="8.625" style="643" customWidth="1"/>
    <col min="13733" max="13733" width="6.75" style="643" customWidth="1"/>
    <col min="13734" max="13759" width="9" style="643" customWidth="1"/>
    <col min="13760" max="13974" width="9" style="643"/>
    <col min="13975" max="13975" width="3.625" style="643" customWidth="1"/>
    <col min="13976" max="13976" width="29" style="643" customWidth="1"/>
    <col min="13977" max="13977" width="10.125" style="643" customWidth="1"/>
    <col min="13978" max="13978" width="9.125" style="643" customWidth="1"/>
    <col min="13979" max="13979" width="14.5" style="643" customWidth="1"/>
    <col min="13980" max="13980" width="18.25" style="643" customWidth="1"/>
    <col min="13981" max="13981" width="16.625" style="643" customWidth="1"/>
    <col min="13982" max="13982" width="9.75" style="643" customWidth="1"/>
    <col min="13983" max="13987" width="8.25" style="643" customWidth="1"/>
    <col min="13988" max="13988" width="8.625" style="643" customWidth="1"/>
    <col min="13989" max="13989" width="6.75" style="643" customWidth="1"/>
    <col min="13990" max="14015" width="9" style="643" customWidth="1"/>
    <col min="14016" max="14230" width="9" style="643"/>
    <col min="14231" max="14231" width="3.625" style="643" customWidth="1"/>
    <col min="14232" max="14232" width="29" style="643" customWidth="1"/>
    <col min="14233" max="14233" width="10.125" style="643" customWidth="1"/>
    <col min="14234" max="14234" width="9.125" style="643" customWidth="1"/>
    <col min="14235" max="14235" width="14.5" style="643" customWidth="1"/>
    <col min="14236" max="14236" width="18.25" style="643" customWidth="1"/>
    <col min="14237" max="14237" width="16.625" style="643" customWidth="1"/>
    <col min="14238" max="14238" width="9.75" style="643" customWidth="1"/>
    <col min="14239" max="14243" width="8.25" style="643" customWidth="1"/>
    <col min="14244" max="14244" width="8.625" style="643" customWidth="1"/>
    <col min="14245" max="14245" width="6.75" style="643" customWidth="1"/>
    <col min="14246" max="14271" width="9" style="643" customWidth="1"/>
    <col min="14272" max="14486" width="9" style="643"/>
    <col min="14487" max="14487" width="3.625" style="643" customWidth="1"/>
    <col min="14488" max="14488" width="29" style="643" customWidth="1"/>
    <col min="14489" max="14489" width="10.125" style="643" customWidth="1"/>
    <col min="14490" max="14490" width="9.125" style="643" customWidth="1"/>
    <col min="14491" max="14491" width="14.5" style="643" customWidth="1"/>
    <col min="14492" max="14492" width="18.25" style="643" customWidth="1"/>
    <col min="14493" max="14493" width="16.625" style="643" customWidth="1"/>
    <col min="14494" max="14494" width="9.75" style="643" customWidth="1"/>
    <col min="14495" max="14499" width="8.25" style="643" customWidth="1"/>
    <col min="14500" max="14500" width="8.625" style="643" customWidth="1"/>
    <col min="14501" max="14501" width="6.75" style="643" customWidth="1"/>
    <col min="14502" max="14527" width="9" style="643" customWidth="1"/>
    <col min="14528" max="14742" width="9" style="643"/>
    <col min="14743" max="14743" width="3.625" style="643" customWidth="1"/>
    <col min="14744" max="14744" width="29" style="643" customWidth="1"/>
    <col min="14745" max="14745" width="10.125" style="643" customWidth="1"/>
    <col min="14746" max="14746" width="9.125" style="643" customWidth="1"/>
    <col min="14747" max="14747" width="14.5" style="643" customWidth="1"/>
    <col min="14748" max="14748" width="18.25" style="643" customWidth="1"/>
    <col min="14749" max="14749" width="16.625" style="643" customWidth="1"/>
    <col min="14750" max="14750" width="9.75" style="643" customWidth="1"/>
    <col min="14751" max="14755" width="8.25" style="643" customWidth="1"/>
    <col min="14756" max="14756" width="8.625" style="643" customWidth="1"/>
    <col min="14757" max="14757" width="6.75" style="643" customWidth="1"/>
    <col min="14758" max="14783" width="9" style="643" customWidth="1"/>
    <col min="14784" max="14998" width="9" style="643"/>
    <col min="14999" max="14999" width="3.625" style="643" customWidth="1"/>
    <col min="15000" max="15000" width="29" style="643" customWidth="1"/>
    <col min="15001" max="15001" width="10.125" style="643" customWidth="1"/>
    <col min="15002" max="15002" width="9.125" style="643" customWidth="1"/>
    <col min="15003" max="15003" width="14.5" style="643" customWidth="1"/>
    <col min="15004" max="15004" width="18.25" style="643" customWidth="1"/>
    <col min="15005" max="15005" width="16.625" style="643" customWidth="1"/>
    <col min="15006" max="15006" width="9.75" style="643" customWidth="1"/>
    <col min="15007" max="15011" width="8.25" style="643" customWidth="1"/>
    <col min="15012" max="15012" width="8.625" style="643" customWidth="1"/>
    <col min="15013" max="15013" width="6.75" style="643" customWidth="1"/>
    <col min="15014" max="15039" width="9" style="643" customWidth="1"/>
    <col min="15040" max="15254" width="9" style="643"/>
    <col min="15255" max="15255" width="3.625" style="643" customWidth="1"/>
    <col min="15256" max="15256" width="29" style="643" customWidth="1"/>
    <col min="15257" max="15257" width="10.125" style="643" customWidth="1"/>
    <col min="15258" max="15258" width="9.125" style="643" customWidth="1"/>
    <col min="15259" max="15259" width="14.5" style="643" customWidth="1"/>
    <col min="15260" max="15260" width="18.25" style="643" customWidth="1"/>
    <col min="15261" max="15261" width="16.625" style="643" customWidth="1"/>
    <col min="15262" max="15262" width="9.75" style="643" customWidth="1"/>
    <col min="15263" max="15267" width="8.25" style="643" customWidth="1"/>
    <col min="15268" max="15268" width="8.625" style="643" customWidth="1"/>
    <col min="15269" max="15269" width="6.75" style="643" customWidth="1"/>
    <col min="15270" max="15295" width="9" style="643" customWidth="1"/>
    <col min="15296" max="15510" width="9" style="643"/>
    <col min="15511" max="15511" width="3.625" style="643" customWidth="1"/>
    <col min="15512" max="15512" width="29" style="643" customWidth="1"/>
    <col min="15513" max="15513" width="10.125" style="643" customWidth="1"/>
    <col min="15514" max="15514" width="9.125" style="643" customWidth="1"/>
    <col min="15515" max="15515" width="14.5" style="643" customWidth="1"/>
    <col min="15516" max="15516" width="18.25" style="643" customWidth="1"/>
    <col min="15517" max="15517" width="16.625" style="643" customWidth="1"/>
    <col min="15518" max="15518" width="9.75" style="643" customWidth="1"/>
    <col min="15519" max="15523" width="8.25" style="643" customWidth="1"/>
    <col min="15524" max="15524" width="8.625" style="643" customWidth="1"/>
    <col min="15525" max="15525" width="6.75" style="643" customWidth="1"/>
    <col min="15526" max="15551" width="9" style="643" customWidth="1"/>
    <col min="15552" max="15766" width="9" style="643"/>
    <col min="15767" max="15767" width="3.625" style="643" customWidth="1"/>
    <col min="15768" max="15768" width="29" style="643" customWidth="1"/>
    <col min="15769" max="15769" width="10.125" style="643" customWidth="1"/>
    <col min="15770" max="15770" width="9.125" style="643" customWidth="1"/>
    <col min="15771" max="15771" width="14.5" style="643" customWidth="1"/>
    <col min="15772" max="15772" width="18.25" style="643" customWidth="1"/>
    <col min="15773" max="15773" width="16.625" style="643" customWidth="1"/>
    <col min="15774" max="15774" width="9.75" style="643" customWidth="1"/>
    <col min="15775" max="15779" width="8.25" style="643" customWidth="1"/>
    <col min="15780" max="15780" width="8.625" style="643" customWidth="1"/>
    <col min="15781" max="15781" width="6.75" style="643" customWidth="1"/>
    <col min="15782" max="15807" width="9" style="643" customWidth="1"/>
    <col min="15808" max="16022" width="9" style="643"/>
    <col min="16023" max="16023" width="3.625" style="643" customWidth="1"/>
    <col min="16024" max="16024" width="29" style="643" customWidth="1"/>
    <col min="16025" max="16025" width="10.125" style="643" customWidth="1"/>
    <col min="16026" max="16026" width="9.125" style="643" customWidth="1"/>
    <col min="16027" max="16027" width="14.5" style="643" customWidth="1"/>
    <col min="16028" max="16028" width="18.25" style="643" customWidth="1"/>
    <col min="16029" max="16029" width="16.625" style="643" customWidth="1"/>
    <col min="16030" max="16030" width="9.75" style="643" customWidth="1"/>
    <col min="16031" max="16035" width="8.25" style="643" customWidth="1"/>
    <col min="16036" max="16036" width="8.625" style="643" customWidth="1"/>
    <col min="16037" max="16037" width="6.75" style="643" customWidth="1"/>
    <col min="16038" max="16063" width="9" style="643" customWidth="1"/>
    <col min="16064" max="16384" width="9" style="643"/>
  </cols>
  <sheetData>
    <row r="1" spans="1:33" ht="18.75" customHeight="1">
      <c r="A1" s="1206" t="s">
        <v>3202</v>
      </c>
      <c r="B1" s="1206"/>
      <c r="C1" s="1206"/>
      <c r="D1" s="1206"/>
      <c r="E1" s="1206"/>
      <c r="F1" s="1206"/>
      <c r="G1" s="1206"/>
      <c r="H1" s="1206"/>
      <c r="I1" s="1206"/>
      <c r="J1" s="1206"/>
      <c r="K1" s="1206"/>
      <c r="L1" s="1206"/>
      <c r="M1" s="1206"/>
      <c r="N1" s="1206"/>
      <c r="O1" s="1206"/>
      <c r="P1" s="1206"/>
      <c r="Q1" s="1206"/>
      <c r="R1" s="1206"/>
    </row>
    <row r="2" spans="1:33" s="644" customFormat="1" ht="45" customHeight="1">
      <c r="A2" s="1207" t="s">
        <v>3224</v>
      </c>
      <c r="B2" s="1207"/>
      <c r="C2" s="1207"/>
      <c r="D2" s="1207"/>
      <c r="E2" s="1207"/>
      <c r="F2" s="1207"/>
      <c r="G2" s="1207"/>
      <c r="H2" s="1207"/>
      <c r="I2" s="1207"/>
      <c r="J2" s="1207"/>
      <c r="K2" s="1207"/>
      <c r="L2" s="1207"/>
      <c r="M2" s="1207"/>
      <c r="N2" s="1207"/>
      <c r="O2" s="1207"/>
      <c r="P2" s="1207"/>
      <c r="Q2" s="1207"/>
      <c r="R2" s="1207"/>
    </row>
    <row r="3" spans="1:33" s="644" customFormat="1" ht="18.75">
      <c r="A3" s="1208" t="str">
        <f>'PL I'!A3:E3</f>
        <v>(Kèm theo Nghị quyết số:         /NQ - HĐND ngày    /      /2023 của HDND huyện Đăk Glei)</v>
      </c>
      <c r="B3" s="1208"/>
      <c r="C3" s="1208"/>
      <c r="D3" s="1208"/>
      <c r="E3" s="1208"/>
      <c r="F3" s="1208"/>
      <c r="G3" s="1208"/>
      <c r="H3" s="1208"/>
      <c r="I3" s="1208"/>
      <c r="J3" s="1208"/>
      <c r="K3" s="1208"/>
      <c r="L3" s="1208"/>
      <c r="M3" s="1208"/>
      <c r="N3" s="1208"/>
      <c r="O3" s="1208"/>
      <c r="P3" s="1208"/>
      <c r="Q3" s="1208"/>
      <c r="R3" s="1208"/>
    </row>
    <row r="4" spans="1:33" s="645" customFormat="1" ht="22.5" customHeight="1">
      <c r="B4" s="692"/>
      <c r="C4" s="692"/>
      <c r="D4" s="692"/>
      <c r="E4" s="692"/>
      <c r="F4" s="692"/>
      <c r="G4" s="692"/>
      <c r="H4" s="692"/>
      <c r="I4" s="692"/>
      <c r="J4" s="692"/>
      <c r="K4" s="692"/>
      <c r="L4" s="692"/>
      <c r="M4" s="692"/>
      <c r="N4" s="692"/>
      <c r="O4" s="692"/>
      <c r="P4" s="1210" t="s">
        <v>3073</v>
      </c>
      <c r="Q4" s="1210"/>
      <c r="R4" s="1210"/>
    </row>
    <row r="5" spans="1:33" ht="21.75" customHeight="1">
      <c r="A5" s="1209" t="s">
        <v>1883</v>
      </c>
      <c r="B5" s="1205" t="s">
        <v>3066</v>
      </c>
      <c r="C5" s="1205" t="s">
        <v>3074</v>
      </c>
      <c r="D5" s="1205" t="s">
        <v>2297</v>
      </c>
      <c r="E5" s="1205" t="s">
        <v>3076</v>
      </c>
      <c r="F5" s="1205" t="s">
        <v>3075</v>
      </c>
      <c r="G5" s="1205" t="s">
        <v>3079</v>
      </c>
      <c r="H5" s="1205"/>
      <c r="I5" s="1205"/>
      <c r="J5" s="1205"/>
      <c r="K5" s="1205" t="s">
        <v>3077</v>
      </c>
      <c r="L5" s="1205"/>
      <c r="M5" s="1205"/>
      <c r="N5" s="1205" t="s">
        <v>3230</v>
      </c>
      <c r="O5" s="1205" t="s">
        <v>3229</v>
      </c>
      <c r="P5" s="1205"/>
      <c r="Q5" s="1205"/>
      <c r="R5" s="1205" t="s">
        <v>1894</v>
      </c>
    </row>
    <row r="6" spans="1:33" ht="20.25" customHeight="1">
      <c r="A6" s="1209"/>
      <c r="B6" s="1205"/>
      <c r="C6" s="1205"/>
      <c r="D6" s="1205"/>
      <c r="E6" s="1205"/>
      <c r="F6" s="1205"/>
      <c r="G6" s="1205" t="s">
        <v>3080</v>
      </c>
      <c r="H6" s="1205" t="s">
        <v>2061</v>
      </c>
      <c r="I6" s="1205"/>
      <c r="J6" s="1205"/>
      <c r="K6" s="1205"/>
      <c r="L6" s="1205"/>
      <c r="M6" s="1205"/>
      <c r="N6" s="1205"/>
      <c r="O6" s="1205"/>
      <c r="P6" s="1205"/>
      <c r="Q6" s="1205"/>
      <c r="R6" s="1205"/>
    </row>
    <row r="7" spans="1:33" ht="81" customHeight="1">
      <c r="A7" s="1209"/>
      <c r="B7" s="1205"/>
      <c r="C7" s="1205"/>
      <c r="D7" s="1205"/>
      <c r="E7" s="1205"/>
      <c r="F7" s="1205"/>
      <c r="G7" s="1205"/>
      <c r="H7" s="712" t="s">
        <v>2310</v>
      </c>
      <c r="I7" s="712" t="s">
        <v>3068</v>
      </c>
      <c r="J7" s="693" t="s">
        <v>3186</v>
      </c>
      <c r="K7" s="712" t="s">
        <v>2310</v>
      </c>
      <c r="L7" s="712" t="s">
        <v>3068</v>
      </c>
      <c r="M7" s="693" t="s">
        <v>3186</v>
      </c>
      <c r="N7" s="1205"/>
      <c r="O7" s="712" t="s">
        <v>2310</v>
      </c>
      <c r="P7" s="712" t="s">
        <v>3068</v>
      </c>
      <c r="Q7" s="693" t="s">
        <v>3186</v>
      </c>
      <c r="R7" s="1205"/>
    </row>
    <row r="8" spans="1:33" s="642" customFormat="1" ht="26.25" customHeight="1">
      <c r="A8" s="711"/>
      <c r="B8" s="711" t="s">
        <v>2067</v>
      </c>
      <c r="C8" s="711"/>
      <c r="D8" s="711"/>
      <c r="E8" s="711"/>
      <c r="F8" s="711"/>
      <c r="G8" s="711"/>
      <c r="H8" s="719">
        <f>H9</f>
        <v>6435</v>
      </c>
      <c r="I8" s="719">
        <f t="shared" ref="I8:Q8" si="0">I9</f>
        <v>6085</v>
      </c>
      <c r="J8" s="719">
        <f t="shared" si="0"/>
        <v>350</v>
      </c>
      <c r="K8" s="719">
        <f t="shared" si="0"/>
        <v>6435</v>
      </c>
      <c r="L8" s="719">
        <f t="shared" si="0"/>
        <v>6085</v>
      </c>
      <c r="M8" s="719">
        <f t="shared" si="0"/>
        <v>350</v>
      </c>
      <c r="N8" s="719">
        <f t="shared" si="0"/>
        <v>1965</v>
      </c>
      <c r="O8" s="719">
        <f t="shared" si="0"/>
        <v>3444</v>
      </c>
      <c r="P8" s="719">
        <f t="shared" si="0"/>
        <v>3444</v>
      </c>
      <c r="Q8" s="803">
        <f t="shared" si="0"/>
        <v>0</v>
      </c>
      <c r="R8" s="718"/>
      <c r="S8" s="677"/>
      <c r="T8" s="677"/>
      <c r="AG8" s="677"/>
    </row>
    <row r="9" spans="1:33" ht="63">
      <c r="A9" s="784" t="s">
        <v>1909</v>
      </c>
      <c r="B9" s="785" t="s">
        <v>3231</v>
      </c>
      <c r="C9" s="784"/>
      <c r="D9" s="784"/>
      <c r="E9" s="784"/>
      <c r="F9" s="784"/>
      <c r="G9" s="784"/>
      <c r="H9" s="786">
        <f t="shared" ref="H9:Q9" si="1">H10+H13</f>
        <v>6435</v>
      </c>
      <c r="I9" s="786">
        <f t="shared" si="1"/>
        <v>6085</v>
      </c>
      <c r="J9" s="786">
        <f t="shared" si="1"/>
        <v>350</v>
      </c>
      <c r="K9" s="786">
        <f t="shared" si="1"/>
        <v>6435</v>
      </c>
      <c r="L9" s="786">
        <f t="shared" si="1"/>
        <v>6085</v>
      </c>
      <c r="M9" s="786">
        <f t="shared" si="1"/>
        <v>350</v>
      </c>
      <c r="N9" s="786">
        <f t="shared" si="1"/>
        <v>1965</v>
      </c>
      <c r="O9" s="786">
        <f t="shared" si="1"/>
        <v>3444</v>
      </c>
      <c r="P9" s="786">
        <f t="shared" si="1"/>
        <v>3444</v>
      </c>
      <c r="Q9" s="804">
        <f t="shared" si="1"/>
        <v>0</v>
      </c>
      <c r="R9" s="785"/>
      <c r="S9" s="677"/>
      <c r="T9" s="679"/>
      <c r="AG9" s="677"/>
    </row>
    <row r="10" spans="1:33" ht="31.5">
      <c r="A10" s="787">
        <v>1</v>
      </c>
      <c r="B10" s="785" t="s">
        <v>3237</v>
      </c>
      <c r="C10" s="788"/>
      <c r="D10" s="784"/>
      <c r="E10" s="788"/>
      <c r="F10" s="788"/>
      <c r="G10" s="788"/>
      <c r="H10" s="786">
        <f t="shared" ref="H10:Q10" si="2">SUM(H11:H12)</f>
        <v>3800</v>
      </c>
      <c r="I10" s="786">
        <f t="shared" si="2"/>
        <v>3450</v>
      </c>
      <c r="J10" s="786">
        <f t="shared" si="2"/>
        <v>350</v>
      </c>
      <c r="K10" s="786">
        <f t="shared" si="2"/>
        <v>3800</v>
      </c>
      <c r="L10" s="786">
        <f t="shared" si="2"/>
        <v>3450</v>
      </c>
      <c r="M10" s="786">
        <f t="shared" si="2"/>
        <v>350</v>
      </c>
      <c r="N10" s="786">
        <f t="shared" si="2"/>
        <v>1965</v>
      </c>
      <c r="O10" s="786">
        <f t="shared" si="2"/>
        <v>1148</v>
      </c>
      <c r="P10" s="786">
        <f t="shared" si="2"/>
        <v>1148</v>
      </c>
      <c r="Q10" s="804">
        <f t="shared" si="2"/>
        <v>0</v>
      </c>
      <c r="R10" s="789"/>
      <c r="S10" s="677"/>
      <c r="T10" s="679"/>
      <c r="AG10" s="677"/>
    </row>
    <row r="11" spans="1:33" s="645" customFormat="1" ht="47.25" customHeight="1">
      <c r="A11" s="790" t="s">
        <v>3027</v>
      </c>
      <c r="B11" s="911" t="s">
        <v>3300</v>
      </c>
      <c r="C11" s="933" t="s">
        <v>3235</v>
      </c>
      <c r="D11" s="788" t="s">
        <v>2908</v>
      </c>
      <c r="E11" s="793" t="s">
        <v>3301</v>
      </c>
      <c r="F11" s="934" t="s">
        <v>3302</v>
      </c>
      <c r="G11" s="933" t="s">
        <v>3303</v>
      </c>
      <c r="H11" s="935">
        <f>I11+J11</f>
        <v>500</v>
      </c>
      <c r="I11" s="936">
        <v>450</v>
      </c>
      <c r="J11" s="936">
        <v>50</v>
      </c>
      <c r="K11" s="936">
        <f>L11+M11</f>
        <v>500</v>
      </c>
      <c r="L11" s="936">
        <v>450</v>
      </c>
      <c r="M11" s="936">
        <v>50</v>
      </c>
      <c r="N11" s="795">
        <v>500</v>
      </c>
      <c r="O11" s="795"/>
      <c r="P11" s="795"/>
      <c r="Q11" s="795"/>
      <c r="R11" s="789"/>
      <c r="S11" s="910"/>
      <c r="AG11" s="910"/>
    </row>
    <row r="12" spans="1:33" s="645" customFormat="1" ht="47.25" customHeight="1">
      <c r="A12" s="790" t="s">
        <v>3028</v>
      </c>
      <c r="B12" s="937" t="s">
        <v>3228</v>
      </c>
      <c r="C12" s="933" t="s">
        <v>3238</v>
      </c>
      <c r="D12" s="788" t="s">
        <v>67</v>
      </c>
      <c r="E12" s="793" t="s">
        <v>3279</v>
      </c>
      <c r="F12" s="933" t="s">
        <v>3071</v>
      </c>
      <c r="G12" s="933" t="s">
        <v>3236</v>
      </c>
      <c r="H12" s="935">
        <v>3300</v>
      </c>
      <c r="I12" s="936">
        <v>3000</v>
      </c>
      <c r="J12" s="936">
        <v>300</v>
      </c>
      <c r="K12" s="938">
        <v>3300</v>
      </c>
      <c r="L12" s="936">
        <v>3000</v>
      </c>
      <c r="M12" s="936">
        <v>300</v>
      </c>
      <c r="N12" s="938">
        <v>1465</v>
      </c>
      <c r="O12" s="938">
        <f>P12+Q12</f>
        <v>1148</v>
      </c>
      <c r="P12" s="938">
        <v>1148</v>
      </c>
      <c r="Q12" s="795"/>
      <c r="R12" s="789"/>
      <c r="S12" s="910"/>
      <c r="AG12" s="910"/>
    </row>
    <row r="13" spans="1:33" ht="47.25" customHeight="1">
      <c r="A13" s="787">
        <v>2</v>
      </c>
      <c r="B13" s="785" t="s">
        <v>3225</v>
      </c>
      <c r="C13" s="784"/>
      <c r="D13" s="784"/>
      <c r="E13" s="798"/>
      <c r="F13" s="784"/>
      <c r="G13" s="784"/>
      <c r="H13" s="799">
        <f t="shared" ref="H13:P13" si="3">SUM(H14:H17)</f>
        <v>2635</v>
      </c>
      <c r="I13" s="799">
        <f t="shared" si="3"/>
        <v>2635</v>
      </c>
      <c r="J13" s="805">
        <f t="shared" si="3"/>
        <v>0</v>
      </c>
      <c r="K13" s="799">
        <f t="shared" si="3"/>
        <v>2635</v>
      </c>
      <c r="L13" s="799">
        <f t="shared" si="3"/>
        <v>2635</v>
      </c>
      <c r="M13" s="805">
        <f t="shared" si="3"/>
        <v>0</v>
      </c>
      <c r="N13" s="805">
        <f t="shared" si="3"/>
        <v>0</v>
      </c>
      <c r="O13" s="799">
        <f t="shared" si="3"/>
        <v>2296</v>
      </c>
      <c r="P13" s="799">
        <f t="shared" si="3"/>
        <v>2296</v>
      </c>
      <c r="Q13" s="805">
        <f t="shared" ref="Q13" si="4">SUM(Q14:Q17)</f>
        <v>0</v>
      </c>
      <c r="R13" s="785"/>
      <c r="S13" s="677"/>
      <c r="AG13" s="677"/>
    </row>
    <row r="14" spans="1:33" ht="47.25">
      <c r="A14" s="790" t="s">
        <v>2136</v>
      </c>
      <c r="B14" s="791" t="s">
        <v>3280</v>
      </c>
      <c r="C14" s="793" t="s">
        <v>3281</v>
      </c>
      <c r="D14" s="788" t="s">
        <v>2910</v>
      </c>
      <c r="E14" s="797" t="s">
        <v>3282</v>
      </c>
      <c r="F14" s="794" t="s">
        <v>3232</v>
      </c>
      <c r="G14" s="800" t="s">
        <v>3294</v>
      </c>
      <c r="H14" s="796">
        <v>1327</v>
      </c>
      <c r="I14" s="797">
        <v>1327</v>
      </c>
      <c r="J14" s="797"/>
      <c r="K14" s="801">
        <v>1327</v>
      </c>
      <c r="L14" s="797">
        <v>1327</v>
      </c>
      <c r="M14" s="797"/>
      <c r="N14" s="797"/>
      <c r="O14" s="801">
        <v>1148</v>
      </c>
      <c r="P14" s="801">
        <v>1148</v>
      </c>
      <c r="Q14" s="795"/>
      <c r="R14" s="789"/>
      <c r="S14" s="677"/>
      <c r="AG14" s="747"/>
    </row>
    <row r="15" spans="1:33" ht="65.25" customHeight="1">
      <c r="A15" s="790" t="s">
        <v>2201</v>
      </c>
      <c r="B15" s="791" t="s">
        <v>3226</v>
      </c>
      <c r="C15" s="792" t="s">
        <v>3227</v>
      </c>
      <c r="D15" s="788" t="s">
        <v>2908</v>
      </c>
      <c r="E15" s="793" t="s">
        <v>3283</v>
      </c>
      <c r="F15" s="792" t="s">
        <v>3232</v>
      </c>
      <c r="G15" s="800" t="s">
        <v>3304</v>
      </c>
      <c r="H15" s="795">
        <f>I15+J15</f>
        <v>450</v>
      </c>
      <c r="I15" s="795">
        <v>450</v>
      </c>
      <c r="J15" s="795"/>
      <c r="K15" s="795">
        <f>L15+M15</f>
        <v>450</v>
      </c>
      <c r="L15" s="795">
        <v>450</v>
      </c>
      <c r="M15" s="795"/>
      <c r="N15" s="795"/>
      <c r="O15" s="795">
        <f>P15+Q15</f>
        <v>450</v>
      </c>
      <c r="P15" s="795">
        <v>450</v>
      </c>
      <c r="Q15" s="795"/>
      <c r="R15" s="789"/>
      <c r="S15" s="677"/>
      <c r="AG15" s="747"/>
    </row>
    <row r="16" spans="1:33" s="642" customFormat="1" ht="47.25">
      <c r="A16" s="790" t="s">
        <v>3209</v>
      </c>
      <c r="B16" s="791" t="s">
        <v>3233</v>
      </c>
      <c r="C16" s="792" t="s">
        <v>3234</v>
      </c>
      <c r="D16" s="788" t="s">
        <v>2908</v>
      </c>
      <c r="E16" s="802" t="s">
        <v>3284</v>
      </c>
      <c r="F16" s="792" t="s">
        <v>3232</v>
      </c>
      <c r="G16" s="800" t="s">
        <v>3305</v>
      </c>
      <c r="H16" s="801">
        <v>459</v>
      </c>
      <c r="I16" s="801">
        <v>459</v>
      </c>
      <c r="J16" s="801"/>
      <c r="K16" s="801">
        <f t="shared" ref="K16" si="5">L16+M16</f>
        <v>459</v>
      </c>
      <c r="L16" s="801">
        <v>459</v>
      </c>
      <c r="M16" s="801"/>
      <c r="N16" s="801"/>
      <c r="O16" s="801">
        <f t="shared" ref="O16" si="6">P16+Q16</f>
        <v>299</v>
      </c>
      <c r="P16" s="801">
        <v>299</v>
      </c>
      <c r="Q16" s="795"/>
      <c r="R16" s="789"/>
      <c r="S16" s="677"/>
      <c r="AG16" s="677"/>
    </row>
    <row r="17" spans="1:33" ht="94.5" customHeight="1">
      <c r="A17" s="790" t="s">
        <v>3210</v>
      </c>
      <c r="B17" s="911" t="s">
        <v>3295</v>
      </c>
      <c r="C17" s="792" t="s">
        <v>3235</v>
      </c>
      <c r="D17" s="788" t="s">
        <v>2908</v>
      </c>
      <c r="E17" s="797" t="s">
        <v>3285</v>
      </c>
      <c r="F17" s="792" t="s">
        <v>3232</v>
      </c>
      <c r="G17" s="800" t="s">
        <v>3306</v>
      </c>
      <c r="H17" s="801">
        <f>I17+J17</f>
        <v>399</v>
      </c>
      <c r="I17" s="801">
        <v>399</v>
      </c>
      <c r="J17" s="801"/>
      <c r="K17" s="801">
        <f>L17+M17</f>
        <v>399</v>
      </c>
      <c r="L17" s="801">
        <v>399</v>
      </c>
      <c r="M17" s="801"/>
      <c r="N17" s="801"/>
      <c r="O17" s="801">
        <f>P17+[4]PL3!Q18</f>
        <v>399</v>
      </c>
      <c r="P17" s="801">
        <v>399</v>
      </c>
      <c r="Q17" s="795"/>
      <c r="R17" s="789"/>
      <c r="S17" s="677"/>
      <c r="AG17" s="677"/>
    </row>
    <row r="18" spans="1:33" ht="57" customHeight="1">
      <c r="A18" s="748" t="s">
        <v>3239</v>
      </c>
    </row>
    <row r="19" spans="1:33">
      <c r="AG19" s="680"/>
    </row>
  </sheetData>
  <mergeCells count="17">
    <mergeCell ref="G5:J5"/>
    <mergeCell ref="H6:J6"/>
    <mergeCell ref="F5:F7"/>
    <mergeCell ref="O5:Q6"/>
    <mergeCell ref="A1:R1"/>
    <mergeCell ref="A2:R2"/>
    <mergeCell ref="A3:R3"/>
    <mergeCell ref="N5:N7"/>
    <mergeCell ref="K5:M6"/>
    <mergeCell ref="A5:A7"/>
    <mergeCell ref="B5:B7"/>
    <mergeCell ref="D5:D7"/>
    <mergeCell ref="C5:C7"/>
    <mergeCell ref="G6:G7"/>
    <mergeCell ref="R5:R7"/>
    <mergeCell ref="E5:E7"/>
    <mergeCell ref="P4:R4"/>
  </mergeCells>
  <phoneticPr fontId="110" type="noConversion"/>
  <pageMargins left="0.69" right="0.22" top="0.56999999999999995" bottom="0.49" header="0.23" footer="0.2"/>
  <pageSetup paperSize="9" scale="77" fitToHeight="0" orientation="landscape" r:id="rId1"/>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M26"/>
  <sheetViews>
    <sheetView workbookViewId="0">
      <selection activeCell="A4" sqref="A4"/>
    </sheetView>
  </sheetViews>
  <sheetFormatPr defaultColWidth="8.25" defaultRowHeight="36" customHeight="1"/>
  <cols>
    <col min="1" max="1" width="4.125" style="682" bestFit="1" customWidth="1"/>
    <col min="2" max="2" width="38.375" style="683" customWidth="1"/>
    <col min="3" max="3" width="11.75" style="683" customWidth="1"/>
    <col min="4" max="9" width="15.12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48" customFormat="1" ht="21" customHeight="1">
      <c r="A1" s="1097" t="s">
        <v>3203</v>
      </c>
      <c r="B1" s="1097"/>
      <c r="C1" s="1097"/>
      <c r="D1" s="1097"/>
      <c r="E1" s="1097"/>
      <c r="F1" s="1097"/>
      <c r="G1" s="1097"/>
      <c r="H1" s="1097"/>
      <c r="I1" s="1097"/>
      <c r="J1" s="681"/>
      <c r="K1" s="681"/>
      <c r="L1" s="681"/>
      <c r="M1" s="681"/>
    </row>
    <row r="2" spans="1:13" s="648" customFormat="1" ht="39" customHeight="1">
      <c r="A2" s="1194" t="s">
        <v>3255</v>
      </c>
      <c r="B2" s="1194"/>
      <c r="C2" s="1194"/>
      <c r="D2" s="1194"/>
      <c r="E2" s="1194"/>
      <c r="F2" s="1194"/>
      <c r="G2" s="1194"/>
      <c r="H2" s="1194"/>
      <c r="I2" s="1194"/>
      <c r="J2" s="642"/>
      <c r="K2" s="642"/>
      <c r="L2" s="642"/>
      <c r="M2" s="642"/>
    </row>
    <row r="3" spans="1:13" s="648" customFormat="1" ht="18.75">
      <c r="A3" s="1099" t="str">
        <f>'PL I'!A3:E3</f>
        <v>(Kèm theo Nghị quyết số:         /NQ - HĐND ngày    /      /2023 của HDND huyện Đăk Glei)</v>
      </c>
      <c r="B3" s="1099"/>
      <c r="C3" s="1099"/>
      <c r="D3" s="1099"/>
      <c r="E3" s="1099"/>
      <c r="F3" s="1099"/>
      <c r="G3" s="1099"/>
      <c r="H3" s="1099"/>
      <c r="I3" s="1099"/>
      <c r="J3" s="642"/>
      <c r="K3" s="642"/>
      <c r="L3" s="642"/>
      <c r="M3" s="642"/>
    </row>
    <row r="4" spans="1:13" s="648" customFormat="1" ht="15">
      <c r="B4" s="694"/>
      <c r="C4" s="694"/>
      <c r="D4" s="694"/>
      <c r="E4" s="694"/>
      <c r="F4" s="694"/>
      <c r="G4" s="694"/>
      <c r="H4" s="1211"/>
      <c r="I4" s="1211"/>
    </row>
    <row r="5" spans="1:13" s="649" customFormat="1" ht="17.25" customHeight="1">
      <c r="A5" s="1170" t="s">
        <v>2294</v>
      </c>
      <c r="B5" s="1173" t="s">
        <v>3082</v>
      </c>
      <c r="C5" s="1170" t="s">
        <v>2098</v>
      </c>
      <c r="D5" s="1212" t="s">
        <v>2061</v>
      </c>
      <c r="E5" s="1212"/>
      <c r="F5" s="1212"/>
      <c r="G5" s="1212"/>
      <c r="H5" s="1212"/>
      <c r="I5" s="1170" t="s">
        <v>1894</v>
      </c>
    </row>
    <row r="6" spans="1:13" s="649" customFormat="1" ht="36" customHeight="1">
      <c r="A6" s="1170"/>
      <c r="B6" s="1173"/>
      <c r="C6" s="1170"/>
      <c r="D6" s="1170" t="s">
        <v>3242</v>
      </c>
      <c r="E6" s="1170" t="s">
        <v>3243</v>
      </c>
      <c r="F6" s="1170" t="s">
        <v>3244</v>
      </c>
      <c r="G6" s="1170" t="s">
        <v>3245</v>
      </c>
      <c r="H6" s="1170" t="s">
        <v>3197</v>
      </c>
      <c r="I6" s="1170"/>
    </row>
    <row r="7" spans="1:13" s="649" customFormat="1" ht="104.65" customHeight="1">
      <c r="A7" s="1170"/>
      <c r="B7" s="1173"/>
      <c r="C7" s="1170"/>
      <c r="D7" s="1170"/>
      <c r="E7" s="1170"/>
      <c r="F7" s="1170"/>
      <c r="G7" s="1170"/>
      <c r="H7" s="1170"/>
      <c r="I7" s="1170"/>
    </row>
    <row r="8" spans="1:13" s="650" customFormat="1" ht="23.25" customHeight="1">
      <c r="A8" s="715"/>
      <c r="B8" s="715" t="s">
        <v>2324</v>
      </c>
      <c r="C8" s="721">
        <f>C9+C14</f>
        <v>2840</v>
      </c>
      <c r="D8" s="721">
        <f t="shared" ref="D8:H8" si="0">D9+D14</f>
        <v>50</v>
      </c>
      <c r="E8" s="721">
        <f t="shared" si="0"/>
        <v>500</v>
      </c>
      <c r="F8" s="721">
        <f t="shared" si="0"/>
        <v>550</v>
      </c>
      <c r="G8" s="721">
        <f t="shared" si="0"/>
        <v>130</v>
      </c>
      <c r="H8" s="721">
        <f t="shared" si="0"/>
        <v>1610</v>
      </c>
      <c r="I8" s="722"/>
    </row>
    <row r="9" spans="1:13" s="650" customFormat="1" ht="21.95" customHeight="1">
      <c r="A9" s="713" t="s">
        <v>1909</v>
      </c>
      <c r="B9" s="723" t="s">
        <v>3083</v>
      </c>
      <c r="C9" s="721">
        <f t="shared" ref="C9:H9" si="1">SUM(C10:C13)</f>
        <v>930</v>
      </c>
      <c r="D9" s="721">
        <f t="shared" si="1"/>
        <v>50</v>
      </c>
      <c r="E9" s="721">
        <f t="shared" si="1"/>
        <v>500</v>
      </c>
      <c r="F9" s="721">
        <f t="shared" si="1"/>
        <v>0</v>
      </c>
      <c r="G9" s="721">
        <f t="shared" si="1"/>
        <v>130</v>
      </c>
      <c r="H9" s="721">
        <f t="shared" si="1"/>
        <v>250</v>
      </c>
      <c r="I9" s="722"/>
    </row>
    <row r="10" spans="1:13" s="648" customFormat="1" ht="39.950000000000003" customHeight="1">
      <c r="A10" s="728" t="s">
        <v>2330</v>
      </c>
      <c r="B10" s="724" t="s">
        <v>3091</v>
      </c>
      <c r="C10" s="725">
        <f>SUM(D10:I10)</f>
        <v>550</v>
      </c>
      <c r="D10" s="725"/>
      <c r="E10" s="725">
        <v>500</v>
      </c>
      <c r="F10" s="725"/>
      <c r="G10" s="725"/>
      <c r="H10" s="725">
        <v>50</v>
      </c>
      <c r="I10" s="726"/>
    </row>
    <row r="11" spans="1:13" s="648" customFormat="1" ht="39.950000000000003" customHeight="1">
      <c r="A11" s="728" t="s">
        <v>2337</v>
      </c>
      <c r="B11" s="720" t="s">
        <v>3094</v>
      </c>
      <c r="C11" s="725">
        <f>SUM(D11:I11)</f>
        <v>280</v>
      </c>
      <c r="D11" s="725"/>
      <c r="E11" s="725"/>
      <c r="F11" s="725"/>
      <c r="G11" s="725">
        <v>80</v>
      </c>
      <c r="H11" s="725">
        <v>200</v>
      </c>
      <c r="I11" s="726"/>
    </row>
    <row r="12" spans="1:13" s="648" customFormat="1" ht="39.950000000000003" customHeight="1">
      <c r="A12" s="728" t="s">
        <v>2372</v>
      </c>
      <c r="B12" s="724" t="s">
        <v>3211</v>
      </c>
      <c r="C12" s="725">
        <f>SUM(D12:I12)</f>
        <v>50</v>
      </c>
      <c r="D12" s="725"/>
      <c r="E12" s="725"/>
      <c r="F12" s="725"/>
      <c r="G12" s="725">
        <v>50</v>
      </c>
      <c r="H12" s="725"/>
      <c r="I12" s="726"/>
    </row>
    <row r="13" spans="1:13" s="648" customFormat="1" ht="27.75" customHeight="1">
      <c r="A13" s="728" t="s">
        <v>2534</v>
      </c>
      <c r="B13" s="724" t="s">
        <v>3223</v>
      </c>
      <c r="C13" s="725">
        <f>SUM(D13:I13)</f>
        <v>50</v>
      </c>
      <c r="D13" s="725">
        <v>50</v>
      </c>
      <c r="E13" s="725"/>
      <c r="F13" s="725"/>
      <c r="G13" s="725"/>
      <c r="H13" s="725"/>
      <c r="I13" s="726"/>
    </row>
    <row r="14" spans="1:13" s="650" customFormat="1" ht="39.950000000000003" customHeight="1">
      <c r="A14" s="713" t="s">
        <v>1923</v>
      </c>
      <c r="B14" s="727" t="s">
        <v>3085</v>
      </c>
      <c r="C14" s="721">
        <f>SUM(C15:C25)</f>
        <v>1910</v>
      </c>
      <c r="D14" s="721">
        <f t="shared" ref="D14:I14" si="2">SUM(D15:D25)</f>
        <v>0</v>
      </c>
      <c r="E14" s="721">
        <f t="shared" si="2"/>
        <v>0</v>
      </c>
      <c r="F14" s="721">
        <f t="shared" si="2"/>
        <v>550</v>
      </c>
      <c r="G14" s="721">
        <f t="shared" si="2"/>
        <v>0</v>
      </c>
      <c r="H14" s="721">
        <f t="shared" si="2"/>
        <v>1360</v>
      </c>
      <c r="I14" s="721">
        <f t="shared" si="2"/>
        <v>0</v>
      </c>
    </row>
    <row r="15" spans="1:13" s="651" customFormat="1" ht="25.5" customHeight="1">
      <c r="A15" s="728" t="s">
        <v>2330</v>
      </c>
      <c r="B15" s="760" t="s">
        <v>3087</v>
      </c>
      <c r="C15" s="761">
        <f>SUM(D15:I15)</f>
        <v>180</v>
      </c>
      <c r="D15" s="761"/>
      <c r="E15" s="761"/>
      <c r="F15" s="761"/>
      <c r="G15" s="761"/>
      <c r="H15" s="761">
        <v>180</v>
      </c>
      <c r="I15" s="726"/>
    </row>
    <row r="16" spans="1:13" s="648" customFormat="1" ht="25.5" customHeight="1">
      <c r="A16" s="728" t="s">
        <v>2337</v>
      </c>
      <c r="B16" s="760" t="s">
        <v>3095</v>
      </c>
      <c r="C16" s="761">
        <f t="shared" ref="C16:C25" si="3">SUM(D16:I16)</f>
        <v>160</v>
      </c>
      <c r="D16" s="761"/>
      <c r="E16" s="761"/>
      <c r="F16" s="761">
        <v>80</v>
      </c>
      <c r="G16" s="761"/>
      <c r="H16" s="761">
        <v>80</v>
      </c>
      <c r="I16" s="726"/>
    </row>
    <row r="17" spans="1:9" s="648" customFormat="1" ht="25.5" customHeight="1">
      <c r="A17" s="728" t="s">
        <v>2372</v>
      </c>
      <c r="B17" s="760" t="s">
        <v>3086</v>
      </c>
      <c r="C17" s="761">
        <f t="shared" si="3"/>
        <v>160</v>
      </c>
      <c r="D17" s="761"/>
      <c r="E17" s="761"/>
      <c r="F17" s="761">
        <v>50</v>
      </c>
      <c r="G17" s="761"/>
      <c r="H17" s="761">
        <v>110</v>
      </c>
      <c r="I17" s="726"/>
    </row>
    <row r="18" spans="1:9" s="648" customFormat="1" ht="25.5" customHeight="1">
      <c r="A18" s="728" t="s">
        <v>2534</v>
      </c>
      <c r="B18" s="760" t="s">
        <v>3078</v>
      </c>
      <c r="C18" s="761">
        <f t="shared" si="3"/>
        <v>160</v>
      </c>
      <c r="D18" s="761"/>
      <c r="E18" s="761"/>
      <c r="F18" s="761">
        <v>50</v>
      </c>
      <c r="G18" s="761"/>
      <c r="H18" s="761">
        <v>110</v>
      </c>
      <c r="I18" s="726"/>
    </row>
    <row r="19" spans="1:9" s="651" customFormat="1" ht="25.5" customHeight="1">
      <c r="A19" s="728" t="s">
        <v>2538</v>
      </c>
      <c r="B19" s="762" t="s">
        <v>98</v>
      </c>
      <c r="C19" s="761">
        <f t="shared" si="3"/>
        <v>130</v>
      </c>
      <c r="D19" s="761"/>
      <c r="E19" s="761"/>
      <c r="F19" s="761">
        <v>50</v>
      </c>
      <c r="G19" s="761"/>
      <c r="H19" s="761">
        <v>80</v>
      </c>
      <c r="I19" s="726"/>
    </row>
    <row r="20" spans="1:9" s="651" customFormat="1" ht="25.5" customHeight="1">
      <c r="A20" s="728" t="s">
        <v>2558</v>
      </c>
      <c r="B20" s="762" t="s">
        <v>3072</v>
      </c>
      <c r="C20" s="761">
        <f t="shared" si="3"/>
        <v>170</v>
      </c>
      <c r="D20" s="761"/>
      <c r="E20" s="761"/>
      <c r="F20" s="761">
        <v>80</v>
      </c>
      <c r="G20" s="761"/>
      <c r="H20" s="761">
        <v>90</v>
      </c>
      <c r="I20" s="726"/>
    </row>
    <row r="21" spans="1:9" s="651" customFormat="1" ht="25.5" customHeight="1">
      <c r="A21" s="728" t="s">
        <v>2562</v>
      </c>
      <c r="B21" s="762" t="s">
        <v>2867</v>
      </c>
      <c r="C21" s="761">
        <f t="shared" si="3"/>
        <v>140</v>
      </c>
      <c r="D21" s="761"/>
      <c r="E21" s="761"/>
      <c r="F21" s="761">
        <v>60</v>
      </c>
      <c r="G21" s="761"/>
      <c r="H21" s="761">
        <v>80</v>
      </c>
      <c r="I21" s="726"/>
    </row>
    <row r="22" spans="1:9" s="651" customFormat="1" ht="25.5" customHeight="1">
      <c r="A22" s="728" t="s">
        <v>2566</v>
      </c>
      <c r="B22" s="762" t="s">
        <v>2883</v>
      </c>
      <c r="C22" s="761">
        <f t="shared" si="3"/>
        <v>200</v>
      </c>
      <c r="D22" s="761"/>
      <c r="E22" s="761"/>
      <c r="F22" s="761">
        <v>60</v>
      </c>
      <c r="G22" s="761"/>
      <c r="H22" s="761">
        <f>80+51+9</f>
        <v>140</v>
      </c>
      <c r="I22" s="726"/>
    </row>
    <row r="23" spans="1:9" s="651" customFormat="1" ht="25.5" customHeight="1">
      <c r="A23" s="728" t="s">
        <v>2571</v>
      </c>
      <c r="B23" s="762" t="s">
        <v>88</v>
      </c>
      <c r="C23" s="761">
        <f t="shared" si="3"/>
        <v>290</v>
      </c>
      <c r="D23" s="761"/>
      <c r="E23" s="761"/>
      <c r="F23" s="761">
        <v>40</v>
      </c>
      <c r="G23" s="761"/>
      <c r="H23" s="761">
        <f>130+120</f>
        <v>250</v>
      </c>
      <c r="I23" s="726"/>
    </row>
    <row r="24" spans="1:9" s="651" customFormat="1" ht="25.5" customHeight="1">
      <c r="A24" s="728" t="s">
        <v>2576</v>
      </c>
      <c r="B24" s="762" t="s">
        <v>2874</v>
      </c>
      <c r="C24" s="761">
        <f t="shared" si="3"/>
        <v>140</v>
      </c>
      <c r="D24" s="761"/>
      <c r="E24" s="761"/>
      <c r="F24" s="761">
        <v>40</v>
      </c>
      <c r="G24" s="761"/>
      <c r="H24" s="761">
        <v>100</v>
      </c>
      <c r="I24" s="726"/>
    </row>
    <row r="25" spans="1:9" s="651" customFormat="1" ht="25.5" customHeight="1">
      <c r="A25" s="728" t="s">
        <v>2581</v>
      </c>
      <c r="B25" s="762" t="s">
        <v>2886</v>
      </c>
      <c r="C25" s="761">
        <f t="shared" si="3"/>
        <v>180</v>
      </c>
      <c r="D25" s="761"/>
      <c r="E25" s="761"/>
      <c r="F25" s="761">
        <v>40</v>
      </c>
      <c r="G25" s="761"/>
      <c r="H25" s="761">
        <v>140</v>
      </c>
      <c r="I25" s="726"/>
    </row>
    <row r="26" spans="1:9" ht="12.75"/>
  </sheetData>
  <mergeCells count="14">
    <mergeCell ref="H6:H7"/>
    <mergeCell ref="E6:E7"/>
    <mergeCell ref="F6:F7"/>
    <mergeCell ref="G6:G7"/>
    <mergeCell ref="A1:I1"/>
    <mergeCell ref="A2:I2"/>
    <mergeCell ref="A3:I3"/>
    <mergeCell ref="H4:I4"/>
    <mergeCell ref="A5:A7"/>
    <mergeCell ref="B5:B7"/>
    <mergeCell ref="C5:C7"/>
    <mergeCell ref="D5:H5"/>
    <mergeCell ref="I5:I7"/>
    <mergeCell ref="D6:D7"/>
  </mergeCells>
  <pageMargins left="0.6" right="0" top="0.73" bottom="0.51" header="0.3" footer="0.2"/>
  <pageSetup paperSize="9" scale="9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O63"/>
  <sheetViews>
    <sheetView zoomScale="85" zoomScaleNormal="85" workbookViewId="0">
      <selection activeCell="J17" sqref="J17"/>
    </sheetView>
  </sheetViews>
  <sheetFormatPr defaultColWidth="7" defaultRowHeight="12.75"/>
  <cols>
    <col min="1" max="1" width="4.375" style="706" customWidth="1"/>
    <col min="2" max="2" width="28.75" style="706" customWidth="1"/>
    <col min="3" max="3" width="9.375" style="706" customWidth="1"/>
    <col min="4" max="4" width="8.375" style="706" customWidth="1"/>
    <col min="5" max="5" width="9.375" style="706" customWidth="1"/>
    <col min="6" max="6" width="7.5" style="706" customWidth="1"/>
    <col min="7" max="11" width="7.375" style="706" customWidth="1"/>
    <col min="12" max="12" width="6.375" style="706" customWidth="1"/>
    <col min="13" max="13" width="7.375" style="706" customWidth="1"/>
    <col min="14" max="14" width="7.5" style="706" customWidth="1"/>
    <col min="15" max="15" width="10.875" style="706" customWidth="1"/>
    <col min="16" max="17" width="7" style="706" customWidth="1"/>
    <col min="18" max="41" width="7" style="706" hidden="1" customWidth="1"/>
    <col min="42" max="64" width="7" style="706" customWidth="1"/>
    <col min="65" max="65" width="11.125" style="706" customWidth="1"/>
    <col min="66" max="66" width="3.125" style="706" customWidth="1"/>
    <col min="67" max="16384" width="7" style="706"/>
  </cols>
  <sheetData>
    <row r="1" spans="1:17" s="691" customFormat="1" ht="16.5">
      <c r="A1" s="1097" t="s">
        <v>3139</v>
      </c>
      <c r="B1" s="1097"/>
      <c r="C1" s="1097"/>
      <c r="D1" s="1097"/>
      <c r="E1" s="1097"/>
      <c r="F1" s="1097"/>
      <c r="G1" s="1097"/>
      <c r="H1" s="1097"/>
      <c r="I1" s="1097"/>
      <c r="J1" s="1097"/>
      <c r="K1" s="1097"/>
      <c r="L1" s="1097"/>
      <c r="M1" s="1097"/>
      <c r="N1" s="1097"/>
      <c r="O1" s="1097"/>
    </row>
    <row r="2" spans="1:17" s="691" customFormat="1" ht="38.25" customHeight="1">
      <c r="A2" s="1098" t="s">
        <v>3292</v>
      </c>
      <c r="B2" s="1098"/>
      <c r="C2" s="1098"/>
      <c r="D2" s="1098"/>
      <c r="E2" s="1098"/>
      <c r="F2" s="1098"/>
      <c r="G2" s="1098"/>
      <c r="H2" s="1098"/>
      <c r="I2" s="1098"/>
      <c r="J2" s="1098"/>
      <c r="K2" s="1098"/>
      <c r="L2" s="1098"/>
      <c r="M2" s="1098"/>
      <c r="N2" s="1098"/>
      <c r="O2" s="1098"/>
    </row>
    <row r="3" spans="1:17" ht="18.75">
      <c r="A3" s="1099" t="str">
        <f>'PL II '!A3</f>
        <v>(Kèm theo Nghị quyết số:         /NQ - HĐND ngày    /      /2023 của HDND huyện Đăk Glei)</v>
      </c>
      <c r="B3" s="1099"/>
      <c r="C3" s="1099"/>
      <c r="D3" s="1099"/>
      <c r="E3" s="1099"/>
      <c r="F3" s="1099"/>
      <c r="G3" s="1099"/>
      <c r="H3" s="1099"/>
      <c r="I3" s="1099"/>
      <c r="J3" s="1099"/>
      <c r="K3" s="1099"/>
      <c r="L3" s="1099"/>
      <c r="M3" s="1099"/>
      <c r="N3" s="1099"/>
      <c r="O3" s="1099"/>
    </row>
    <row r="4" spans="1:17" ht="18.75">
      <c r="A4" s="707"/>
      <c r="B4" s="708"/>
      <c r="C4" s="708"/>
      <c r="D4" s="708"/>
      <c r="E4" s="708"/>
      <c r="F4" s="708"/>
      <c r="G4" s="708"/>
      <c r="H4" s="1217" t="s">
        <v>2057</v>
      </c>
      <c r="I4" s="1217"/>
      <c r="J4" s="1217"/>
      <c r="K4" s="1217"/>
      <c r="L4" s="1217"/>
      <c r="M4" s="1217"/>
      <c r="N4" s="1217"/>
      <c r="O4" s="1217"/>
    </row>
    <row r="5" spans="1:17" ht="15.75">
      <c r="A5" s="1215" t="s">
        <v>1883</v>
      </c>
      <c r="B5" s="1215" t="s">
        <v>3082</v>
      </c>
      <c r="C5" s="1215" t="s">
        <v>3042</v>
      </c>
      <c r="D5" s="1215" t="s">
        <v>3106</v>
      </c>
      <c r="E5" s="1215"/>
      <c r="F5" s="1215"/>
      <c r="G5" s="1215"/>
      <c r="H5" s="1215"/>
      <c r="I5" s="1215"/>
      <c r="J5" s="1215"/>
      <c r="K5" s="1215"/>
      <c r="L5" s="1215"/>
      <c r="M5" s="1215"/>
      <c r="N5" s="1215"/>
      <c r="O5" s="1215"/>
      <c r="P5" s="1215"/>
      <c r="Q5" s="1215" t="s">
        <v>1894</v>
      </c>
    </row>
    <row r="6" spans="1:17" ht="15.75">
      <c r="A6" s="1215"/>
      <c r="B6" s="1215"/>
      <c r="C6" s="1215"/>
      <c r="D6" s="1215" t="s">
        <v>3129</v>
      </c>
      <c r="E6" s="1215" t="s">
        <v>3112</v>
      </c>
      <c r="F6" s="1215" t="s">
        <v>2061</v>
      </c>
      <c r="G6" s="1215"/>
      <c r="H6" s="1215" t="s">
        <v>3130</v>
      </c>
      <c r="I6" s="1215" t="s">
        <v>2061</v>
      </c>
      <c r="J6" s="1215"/>
      <c r="K6" s="1215" t="s">
        <v>3131</v>
      </c>
      <c r="L6" s="1215" t="s">
        <v>2061</v>
      </c>
      <c r="M6" s="1215"/>
      <c r="N6" s="1215" t="s">
        <v>3046</v>
      </c>
      <c r="O6" s="1215" t="s">
        <v>2061</v>
      </c>
      <c r="P6" s="1215"/>
      <c r="Q6" s="1215"/>
    </row>
    <row r="7" spans="1:17">
      <c r="A7" s="1215"/>
      <c r="B7" s="1215"/>
      <c r="C7" s="1215"/>
      <c r="D7" s="1215"/>
      <c r="E7" s="1215"/>
      <c r="F7" s="1215" t="s">
        <v>3132</v>
      </c>
      <c r="G7" s="1216" t="s">
        <v>3134</v>
      </c>
      <c r="H7" s="1215"/>
      <c r="I7" s="1215" t="s">
        <v>3132</v>
      </c>
      <c r="J7" s="1216" t="s">
        <v>3166</v>
      </c>
      <c r="K7" s="1215"/>
      <c r="L7" s="1215" t="s">
        <v>3132</v>
      </c>
      <c r="M7" s="1215" t="s">
        <v>3134</v>
      </c>
      <c r="N7" s="1215"/>
      <c r="O7" s="1215" t="s">
        <v>3132</v>
      </c>
      <c r="P7" s="1215" t="s">
        <v>3133</v>
      </c>
      <c r="Q7" s="1215"/>
    </row>
    <row r="8" spans="1:17" ht="57" customHeight="1">
      <c r="A8" s="1215"/>
      <c r="B8" s="1215"/>
      <c r="C8" s="1215"/>
      <c r="D8" s="1215"/>
      <c r="E8" s="1215"/>
      <c r="F8" s="1215"/>
      <c r="G8" s="1216"/>
      <c r="H8" s="1215"/>
      <c r="I8" s="1215"/>
      <c r="J8" s="1216"/>
      <c r="K8" s="1215"/>
      <c r="L8" s="1215"/>
      <c r="M8" s="1215" t="s">
        <v>2055</v>
      </c>
      <c r="N8" s="1215"/>
      <c r="O8" s="1215" t="s">
        <v>2055</v>
      </c>
      <c r="P8" s="1215"/>
      <c r="Q8" s="1215"/>
    </row>
    <row r="9" spans="1:17" ht="15.75">
      <c r="A9" s="714"/>
      <c r="B9" s="714" t="s">
        <v>2067</v>
      </c>
      <c r="C9" s="730">
        <f t="shared" ref="C9:Q9" si="0">C10+C16</f>
        <v>13830</v>
      </c>
      <c r="D9" s="730">
        <f t="shared" si="0"/>
        <v>5102</v>
      </c>
      <c r="E9" s="730">
        <f t="shared" si="0"/>
        <v>2999</v>
      </c>
      <c r="F9" s="730">
        <f t="shared" si="0"/>
        <v>2067</v>
      </c>
      <c r="G9" s="730">
        <f t="shared" si="0"/>
        <v>932</v>
      </c>
      <c r="H9" s="730">
        <f t="shared" si="0"/>
        <v>3968</v>
      </c>
      <c r="I9" s="730">
        <f t="shared" si="0"/>
        <v>3205</v>
      </c>
      <c r="J9" s="730">
        <f t="shared" si="0"/>
        <v>763</v>
      </c>
      <c r="K9" s="730">
        <f t="shared" si="0"/>
        <v>842</v>
      </c>
      <c r="L9" s="730">
        <f t="shared" si="0"/>
        <v>629</v>
      </c>
      <c r="M9" s="730">
        <f t="shared" si="0"/>
        <v>213</v>
      </c>
      <c r="N9" s="730">
        <f t="shared" si="0"/>
        <v>919</v>
      </c>
      <c r="O9" s="730">
        <f t="shared" si="0"/>
        <v>574</v>
      </c>
      <c r="P9" s="730">
        <f t="shared" si="0"/>
        <v>345</v>
      </c>
      <c r="Q9" s="699">
        <f t="shared" si="0"/>
        <v>0</v>
      </c>
    </row>
    <row r="10" spans="1:17" ht="15.75">
      <c r="A10" s="714" t="s">
        <v>1909</v>
      </c>
      <c r="B10" s="731" t="s">
        <v>3083</v>
      </c>
      <c r="C10" s="730">
        <f>D10+E10+H10+K10+N10</f>
        <v>7029</v>
      </c>
      <c r="D10" s="730">
        <f>SUM(D11:D15)</f>
        <v>0</v>
      </c>
      <c r="E10" s="730">
        <f>SUM(E11:E15)</f>
        <v>2999</v>
      </c>
      <c r="F10" s="730">
        <f>SUM(F11:F15)</f>
        <v>2067</v>
      </c>
      <c r="G10" s="730">
        <f>SUM(G11:G15)</f>
        <v>932</v>
      </c>
      <c r="H10" s="730">
        <f>SUM(I10:J10)</f>
        <v>3030</v>
      </c>
      <c r="I10" s="730">
        <f>SUM(I11:I15)</f>
        <v>2939</v>
      </c>
      <c r="J10" s="730">
        <f>SUM(J11:J15)</f>
        <v>91</v>
      </c>
      <c r="K10" s="730">
        <f>SUM(L10:M10)</f>
        <v>650</v>
      </c>
      <c r="L10" s="730">
        <f>SUM(L11:L15)</f>
        <v>501</v>
      </c>
      <c r="M10" s="730">
        <f>SUM(M11:M15)</f>
        <v>149</v>
      </c>
      <c r="N10" s="730">
        <f>SUM(O10:P10)</f>
        <v>350</v>
      </c>
      <c r="O10" s="730">
        <f>SUM(O11:O15)</f>
        <v>230</v>
      </c>
      <c r="P10" s="730">
        <f t="shared" ref="P10:Q10" si="1">SUM(P11:P15)</f>
        <v>120</v>
      </c>
      <c r="Q10" s="700">
        <f t="shared" si="1"/>
        <v>0</v>
      </c>
    </row>
    <row r="11" spans="1:17" ht="31.5">
      <c r="A11" s="732">
        <v>1</v>
      </c>
      <c r="B11" s="733" t="s">
        <v>3091</v>
      </c>
      <c r="C11" s="734">
        <f t="shared" ref="C11:C28" si="2">D11+E11+H11+K11+N11</f>
        <v>3134</v>
      </c>
      <c r="D11" s="734"/>
      <c r="E11" s="734">
        <f>SUM(F11:G11)</f>
        <v>2067</v>
      </c>
      <c r="F11" s="734">
        <v>2067</v>
      </c>
      <c r="G11" s="734"/>
      <c r="H11" s="734">
        <f t="shared" ref="H11:H15" si="3">SUM(I11:J11)</f>
        <v>1067</v>
      </c>
      <c r="I11" s="734">
        <v>1067</v>
      </c>
      <c r="J11" s="734"/>
      <c r="K11" s="734">
        <f t="shared" ref="K11:K15" si="4">SUM(L11:M11)</f>
        <v>0</v>
      </c>
      <c r="L11" s="734"/>
      <c r="M11" s="734"/>
      <c r="N11" s="734">
        <f t="shared" ref="N11:N15" si="5">SUM(O11:P11)</f>
        <v>0</v>
      </c>
      <c r="O11" s="734"/>
      <c r="P11" s="734"/>
      <c r="Q11" s="701"/>
    </row>
    <row r="12" spans="1:17" ht="31.5">
      <c r="A12" s="732">
        <v>2</v>
      </c>
      <c r="B12" s="733" t="s">
        <v>3092</v>
      </c>
      <c r="C12" s="734">
        <f t="shared" si="2"/>
        <v>944</v>
      </c>
      <c r="D12" s="734"/>
      <c r="E12" s="734">
        <f t="shared" ref="E12:E15" si="6">SUM(F12:G12)</f>
        <v>0</v>
      </c>
      <c r="F12" s="734"/>
      <c r="G12" s="734"/>
      <c r="H12" s="734">
        <f t="shared" si="3"/>
        <v>445</v>
      </c>
      <c r="I12" s="734">
        <v>445</v>
      </c>
      <c r="J12" s="734"/>
      <c r="K12" s="734">
        <f t="shared" si="4"/>
        <v>149</v>
      </c>
      <c r="L12" s="734"/>
      <c r="M12" s="734">
        <v>149</v>
      </c>
      <c r="N12" s="734">
        <f t="shared" si="5"/>
        <v>350</v>
      </c>
      <c r="O12" s="734">
        <v>230</v>
      </c>
      <c r="P12" s="734">
        <v>120</v>
      </c>
      <c r="Q12" s="701"/>
    </row>
    <row r="13" spans="1:17" ht="31.5">
      <c r="A13" s="732">
        <v>3</v>
      </c>
      <c r="B13" s="733" t="s">
        <v>3093</v>
      </c>
      <c r="C13" s="734">
        <f t="shared" si="2"/>
        <v>1518</v>
      </c>
      <c r="D13" s="734"/>
      <c r="E13" s="734">
        <f t="shared" si="6"/>
        <v>0</v>
      </c>
      <c r="F13" s="734"/>
      <c r="G13" s="734"/>
      <c r="H13" s="734">
        <f t="shared" si="3"/>
        <v>1518</v>
      </c>
      <c r="I13" s="734">
        <v>1427</v>
      </c>
      <c r="J13" s="734">
        <v>91</v>
      </c>
      <c r="K13" s="734">
        <f t="shared" si="4"/>
        <v>0</v>
      </c>
      <c r="L13" s="734"/>
      <c r="M13" s="734"/>
      <c r="N13" s="734">
        <f t="shared" si="5"/>
        <v>0</v>
      </c>
      <c r="O13" s="734"/>
      <c r="P13" s="734"/>
      <c r="Q13" s="701"/>
    </row>
    <row r="14" spans="1:17" ht="15.75">
      <c r="A14" s="735">
        <v>4</v>
      </c>
      <c r="B14" s="720" t="s">
        <v>3094</v>
      </c>
      <c r="C14" s="734">
        <f t="shared" si="2"/>
        <v>501</v>
      </c>
      <c r="D14" s="736"/>
      <c r="E14" s="734">
        <f t="shared" si="6"/>
        <v>0</v>
      </c>
      <c r="F14" s="736"/>
      <c r="G14" s="736"/>
      <c r="H14" s="734">
        <f t="shared" si="3"/>
        <v>0</v>
      </c>
      <c r="I14" s="736"/>
      <c r="J14" s="736"/>
      <c r="K14" s="734">
        <f t="shared" si="4"/>
        <v>501</v>
      </c>
      <c r="L14" s="736">
        <v>501</v>
      </c>
      <c r="M14" s="736"/>
      <c r="N14" s="734">
        <f t="shared" si="5"/>
        <v>0</v>
      </c>
      <c r="O14" s="736"/>
      <c r="P14" s="736"/>
      <c r="Q14" s="702"/>
    </row>
    <row r="15" spans="1:17" ht="15.75">
      <c r="A15" s="735">
        <v>5</v>
      </c>
      <c r="B15" s="720" t="s">
        <v>3200</v>
      </c>
      <c r="C15" s="734">
        <f t="shared" si="2"/>
        <v>932</v>
      </c>
      <c r="D15" s="736"/>
      <c r="E15" s="734">
        <f t="shared" si="6"/>
        <v>932</v>
      </c>
      <c r="F15" s="736"/>
      <c r="G15" s="736">
        <v>932</v>
      </c>
      <c r="H15" s="734">
        <f t="shared" si="3"/>
        <v>0</v>
      </c>
      <c r="I15" s="736"/>
      <c r="J15" s="736"/>
      <c r="K15" s="734">
        <f t="shared" si="4"/>
        <v>0</v>
      </c>
      <c r="L15" s="736"/>
      <c r="M15" s="736"/>
      <c r="N15" s="734">
        <f t="shared" si="5"/>
        <v>0</v>
      </c>
      <c r="O15" s="736"/>
      <c r="P15" s="736"/>
      <c r="Q15" s="702"/>
    </row>
    <row r="16" spans="1:17" ht="15.75">
      <c r="A16" s="737" t="s">
        <v>1923</v>
      </c>
      <c r="B16" s="738" t="s">
        <v>3085</v>
      </c>
      <c r="C16" s="730">
        <f t="shared" si="2"/>
        <v>6801</v>
      </c>
      <c r="D16" s="739">
        <f>SUM(D17:D28)</f>
        <v>5102</v>
      </c>
      <c r="E16" s="730">
        <f t="shared" ref="E16:E17" si="7">F16+G16</f>
        <v>0</v>
      </c>
      <c r="F16" s="739">
        <f>SUM(F17:F28)</f>
        <v>0</v>
      </c>
      <c r="G16" s="739">
        <f>SUM(G17:G28)</f>
        <v>0</v>
      </c>
      <c r="H16" s="730">
        <f t="shared" ref="H16:H28" si="8">I16+J16</f>
        <v>938</v>
      </c>
      <c r="I16" s="739">
        <f>SUM(I17:I28)</f>
        <v>266</v>
      </c>
      <c r="J16" s="739">
        <f>SUM(J17:J28)</f>
        <v>672</v>
      </c>
      <c r="K16" s="730">
        <f t="shared" ref="K16:K28" si="9">L16+M16</f>
        <v>192</v>
      </c>
      <c r="L16" s="739">
        <f>SUM(L17:L28)</f>
        <v>128</v>
      </c>
      <c r="M16" s="739">
        <f t="shared" ref="M16:P16" si="10">SUM(M17:M28)</f>
        <v>64</v>
      </c>
      <c r="N16" s="739">
        <f t="shared" si="10"/>
        <v>569</v>
      </c>
      <c r="O16" s="739">
        <f t="shared" si="10"/>
        <v>344</v>
      </c>
      <c r="P16" s="739">
        <f t="shared" si="10"/>
        <v>225</v>
      </c>
      <c r="Q16" s="703"/>
    </row>
    <row r="17" spans="1:17" ht="15.75">
      <c r="A17" s="740" t="s">
        <v>2330</v>
      </c>
      <c r="B17" s="729" t="s">
        <v>44</v>
      </c>
      <c r="C17" s="734">
        <f t="shared" si="2"/>
        <v>583</v>
      </c>
      <c r="D17" s="736">
        <v>439</v>
      </c>
      <c r="E17" s="734">
        <f t="shared" si="7"/>
        <v>0</v>
      </c>
      <c r="F17" s="736"/>
      <c r="G17" s="741"/>
      <c r="H17" s="734">
        <f t="shared" si="8"/>
        <v>78</v>
      </c>
      <c r="I17" s="736">
        <v>23</v>
      </c>
      <c r="J17" s="741">
        <v>55</v>
      </c>
      <c r="K17" s="734">
        <f t="shared" si="9"/>
        <v>17</v>
      </c>
      <c r="L17" s="736">
        <v>11</v>
      </c>
      <c r="M17" s="736">
        <v>6</v>
      </c>
      <c r="N17" s="736">
        <f>O17+P17</f>
        <v>49</v>
      </c>
      <c r="O17" s="736">
        <v>30</v>
      </c>
      <c r="P17" s="736">
        <v>19</v>
      </c>
      <c r="Q17" s="704"/>
    </row>
    <row r="18" spans="1:17" ht="15.75">
      <c r="A18" s="740">
        <v>2</v>
      </c>
      <c r="B18" s="742" t="s">
        <v>2910</v>
      </c>
      <c r="C18" s="734">
        <f t="shared" si="2"/>
        <v>663</v>
      </c>
      <c r="D18" s="736">
        <v>524</v>
      </c>
      <c r="E18" s="734">
        <f>F18+G18</f>
        <v>0</v>
      </c>
      <c r="F18" s="736"/>
      <c r="G18" s="741"/>
      <c r="H18" s="734">
        <f>I18+J18</f>
        <v>76</v>
      </c>
      <c r="I18" s="736">
        <v>21</v>
      </c>
      <c r="J18" s="741">
        <v>55</v>
      </c>
      <c r="K18" s="734">
        <f>L18+M18</f>
        <v>18</v>
      </c>
      <c r="L18" s="736">
        <v>12</v>
      </c>
      <c r="M18" s="736">
        <v>6</v>
      </c>
      <c r="N18" s="736">
        <f>O18+P18</f>
        <v>45</v>
      </c>
      <c r="O18" s="736">
        <v>25</v>
      </c>
      <c r="P18" s="736">
        <v>20</v>
      </c>
      <c r="Q18" s="704"/>
    </row>
    <row r="19" spans="1:17" ht="15.75">
      <c r="A19" s="740">
        <v>3</v>
      </c>
      <c r="B19" s="729" t="s">
        <v>2908</v>
      </c>
      <c r="C19" s="734">
        <f t="shared" si="2"/>
        <v>523</v>
      </c>
      <c r="D19" s="736">
        <v>388</v>
      </c>
      <c r="E19" s="734">
        <f t="shared" ref="E19:E28" si="11">F19+G19</f>
        <v>0</v>
      </c>
      <c r="F19" s="736"/>
      <c r="G19" s="741"/>
      <c r="H19" s="734">
        <f t="shared" si="8"/>
        <v>76</v>
      </c>
      <c r="I19" s="736">
        <v>21</v>
      </c>
      <c r="J19" s="741">
        <v>55</v>
      </c>
      <c r="K19" s="734">
        <f t="shared" si="9"/>
        <v>14</v>
      </c>
      <c r="L19" s="736">
        <v>9</v>
      </c>
      <c r="M19" s="736">
        <v>5</v>
      </c>
      <c r="N19" s="736">
        <f t="shared" ref="N19:N28" si="12">O19+P19</f>
        <v>45</v>
      </c>
      <c r="O19" s="736">
        <v>30</v>
      </c>
      <c r="P19" s="736">
        <v>15</v>
      </c>
      <c r="Q19" s="704"/>
    </row>
    <row r="20" spans="1:17" ht="15.75">
      <c r="A20" s="740">
        <v>4</v>
      </c>
      <c r="B20" s="729" t="s">
        <v>67</v>
      </c>
      <c r="C20" s="734">
        <f t="shared" si="2"/>
        <v>521</v>
      </c>
      <c r="D20" s="736">
        <v>390</v>
      </c>
      <c r="E20" s="734">
        <f t="shared" si="11"/>
        <v>0</v>
      </c>
      <c r="F20" s="736"/>
      <c r="G20" s="741"/>
      <c r="H20" s="734">
        <f t="shared" si="8"/>
        <v>72</v>
      </c>
      <c r="I20" s="736">
        <v>23</v>
      </c>
      <c r="J20" s="741">
        <v>49</v>
      </c>
      <c r="K20" s="734">
        <f t="shared" si="9"/>
        <v>14</v>
      </c>
      <c r="L20" s="736">
        <v>9</v>
      </c>
      <c r="M20" s="736">
        <v>5</v>
      </c>
      <c r="N20" s="736">
        <f t="shared" si="12"/>
        <v>45</v>
      </c>
      <c r="O20" s="736">
        <v>30</v>
      </c>
      <c r="P20" s="736">
        <v>15</v>
      </c>
      <c r="Q20" s="704"/>
    </row>
    <row r="21" spans="1:17" ht="15.75">
      <c r="A21" s="740">
        <v>5</v>
      </c>
      <c r="B21" s="742" t="s">
        <v>2540</v>
      </c>
      <c r="C21" s="734">
        <f t="shared" si="2"/>
        <v>583</v>
      </c>
      <c r="D21" s="736">
        <v>439</v>
      </c>
      <c r="E21" s="734">
        <f t="shared" si="11"/>
        <v>0</v>
      </c>
      <c r="F21" s="736"/>
      <c r="G21" s="741"/>
      <c r="H21" s="734">
        <f t="shared" si="8"/>
        <v>78</v>
      </c>
      <c r="I21" s="736">
        <v>23</v>
      </c>
      <c r="J21" s="741">
        <v>55</v>
      </c>
      <c r="K21" s="734">
        <f t="shared" si="9"/>
        <v>17</v>
      </c>
      <c r="L21" s="736">
        <v>11</v>
      </c>
      <c r="M21" s="736">
        <v>6</v>
      </c>
      <c r="N21" s="736">
        <f t="shared" si="12"/>
        <v>49</v>
      </c>
      <c r="O21" s="736">
        <v>30</v>
      </c>
      <c r="P21" s="736">
        <v>19</v>
      </c>
      <c r="Q21" s="704"/>
    </row>
    <row r="22" spans="1:17" ht="15.75">
      <c r="A22" s="740">
        <v>6</v>
      </c>
      <c r="B22" s="729" t="s">
        <v>98</v>
      </c>
      <c r="C22" s="734">
        <f t="shared" si="2"/>
        <v>470</v>
      </c>
      <c r="D22" s="736">
        <v>345</v>
      </c>
      <c r="E22" s="734">
        <f t="shared" si="11"/>
        <v>0</v>
      </c>
      <c r="F22" s="736"/>
      <c r="G22" s="741"/>
      <c r="H22" s="734">
        <f t="shared" si="8"/>
        <v>72</v>
      </c>
      <c r="I22" s="736">
        <v>23</v>
      </c>
      <c r="J22" s="741">
        <v>49</v>
      </c>
      <c r="K22" s="734">
        <f t="shared" si="9"/>
        <v>13</v>
      </c>
      <c r="L22" s="736">
        <v>9</v>
      </c>
      <c r="M22" s="736">
        <v>4</v>
      </c>
      <c r="N22" s="736">
        <f t="shared" si="12"/>
        <v>40</v>
      </c>
      <c r="O22" s="736">
        <v>25</v>
      </c>
      <c r="P22" s="736">
        <v>15</v>
      </c>
      <c r="Q22" s="704"/>
    </row>
    <row r="23" spans="1:17" ht="15.75">
      <c r="A23" s="740">
        <v>7</v>
      </c>
      <c r="B23" s="742" t="s">
        <v>3072</v>
      </c>
      <c r="C23" s="734">
        <f t="shared" si="2"/>
        <v>516</v>
      </c>
      <c r="D23" s="736">
        <v>388</v>
      </c>
      <c r="E23" s="734">
        <f t="shared" si="11"/>
        <v>0</v>
      </c>
      <c r="F23" s="736"/>
      <c r="G23" s="741"/>
      <c r="H23" s="734">
        <f t="shared" si="8"/>
        <v>78</v>
      </c>
      <c r="I23" s="736">
        <v>23</v>
      </c>
      <c r="J23" s="741">
        <v>55</v>
      </c>
      <c r="K23" s="734">
        <f t="shared" si="9"/>
        <v>15</v>
      </c>
      <c r="L23" s="736">
        <v>10</v>
      </c>
      <c r="M23" s="736">
        <v>5</v>
      </c>
      <c r="N23" s="736">
        <f t="shared" si="12"/>
        <v>35</v>
      </c>
      <c r="O23" s="736">
        <v>17</v>
      </c>
      <c r="P23" s="736">
        <v>18</v>
      </c>
      <c r="Q23" s="704"/>
    </row>
    <row r="24" spans="1:17" ht="15.75">
      <c r="A24" s="740">
        <v>8</v>
      </c>
      <c r="B24" s="742" t="s">
        <v>2867</v>
      </c>
      <c r="C24" s="734">
        <f t="shared" si="2"/>
        <v>510</v>
      </c>
      <c r="D24" s="736">
        <v>375</v>
      </c>
      <c r="E24" s="734">
        <f t="shared" si="11"/>
        <v>0</v>
      </c>
      <c r="F24" s="736"/>
      <c r="G24" s="741"/>
      <c r="H24" s="734">
        <f t="shared" si="8"/>
        <v>82</v>
      </c>
      <c r="I24" s="736">
        <v>21</v>
      </c>
      <c r="J24" s="741">
        <v>61</v>
      </c>
      <c r="K24" s="734">
        <f t="shared" si="9"/>
        <v>15</v>
      </c>
      <c r="L24" s="736">
        <v>10</v>
      </c>
      <c r="M24" s="736">
        <v>5</v>
      </c>
      <c r="N24" s="736">
        <f t="shared" si="12"/>
        <v>38</v>
      </c>
      <c r="O24" s="736">
        <v>24</v>
      </c>
      <c r="P24" s="736">
        <v>14</v>
      </c>
      <c r="Q24" s="704"/>
    </row>
    <row r="25" spans="1:17" ht="15.75">
      <c r="A25" s="740">
        <v>9</v>
      </c>
      <c r="B25" s="742" t="s">
        <v>2883</v>
      </c>
      <c r="C25" s="734">
        <f t="shared" si="2"/>
        <v>525</v>
      </c>
      <c r="D25" s="736">
        <v>388</v>
      </c>
      <c r="E25" s="734">
        <f t="shared" si="11"/>
        <v>0</v>
      </c>
      <c r="F25" s="736"/>
      <c r="G25" s="741"/>
      <c r="H25" s="734">
        <f t="shared" si="8"/>
        <v>76</v>
      </c>
      <c r="I25" s="736">
        <v>21</v>
      </c>
      <c r="J25" s="741">
        <v>55</v>
      </c>
      <c r="K25" s="734">
        <f t="shared" si="9"/>
        <v>15</v>
      </c>
      <c r="L25" s="736">
        <v>10</v>
      </c>
      <c r="M25" s="736">
        <v>5</v>
      </c>
      <c r="N25" s="736">
        <f t="shared" si="12"/>
        <v>46</v>
      </c>
      <c r="O25" s="736">
        <v>30</v>
      </c>
      <c r="P25" s="736">
        <v>16</v>
      </c>
      <c r="Q25" s="704"/>
    </row>
    <row r="26" spans="1:17" ht="15.75">
      <c r="A26" s="740">
        <v>10</v>
      </c>
      <c r="B26" s="742" t="s">
        <v>88</v>
      </c>
      <c r="C26" s="734">
        <f t="shared" si="2"/>
        <v>473</v>
      </c>
      <c r="D26" s="736">
        <v>338</v>
      </c>
      <c r="E26" s="734">
        <f t="shared" si="11"/>
        <v>0</v>
      </c>
      <c r="F26" s="736"/>
      <c r="G26" s="741"/>
      <c r="H26" s="734">
        <f t="shared" si="8"/>
        <v>76</v>
      </c>
      <c r="I26" s="736">
        <v>21</v>
      </c>
      <c r="J26" s="741">
        <v>55</v>
      </c>
      <c r="K26" s="734">
        <f t="shared" si="9"/>
        <v>13</v>
      </c>
      <c r="L26" s="736">
        <v>9</v>
      </c>
      <c r="M26" s="736">
        <v>4</v>
      </c>
      <c r="N26" s="736">
        <f t="shared" si="12"/>
        <v>46</v>
      </c>
      <c r="O26" s="736">
        <v>30</v>
      </c>
      <c r="P26" s="736">
        <v>16</v>
      </c>
      <c r="Q26" s="704"/>
    </row>
    <row r="27" spans="1:17" ht="15.75">
      <c r="A27" s="740">
        <v>11</v>
      </c>
      <c r="B27" s="742" t="s">
        <v>2874</v>
      </c>
      <c r="C27" s="734">
        <f t="shared" si="2"/>
        <v>648</v>
      </c>
      <c r="D27" s="736">
        <v>488</v>
      </c>
      <c r="E27" s="734">
        <f t="shared" si="11"/>
        <v>0</v>
      </c>
      <c r="F27" s="736"/>
      <c r="G27" s="741"/>
      <c r="H27" s="734">
        <f t="shared" si="8"/>
        <v>81</v>
      </c>
      <c r="I27" s="736">
        <v>20</v>
      </c>
      <c r="J27" s="741">
        <v>61</v>
      </c>
      <c r="K27" s="734">
        <f t="shared" si="9"/>
        <v>18</v>
      </c>
      <c r="L27" s="736">
        <v>12</v>
      </c>
      <c r="M27" s="736">
        <v>6</v>
      </c>
      <c r="N27" s="736">
        <f t="shared" si="12"/>
        <v>61</v>
      </c>
      <c r="O27" s="736">
        <v>38</v>
      </c>
      <c r="P27" s="736">
        <v>23</v>
      </c>
      <c r="Q27" s="704"/>
    </row>
    <row r="28" spans="1:17" ht="15.75">
      <c r="A28" s="740">
        <v>12</v>
      </c>
      <c r="B28" s="742" t="s">
        <v>2886</v>
      </c>
      <c r="C28" s="734">
        <f t="shared" si="2"/>
        <v>786</v>
      </c>
      <c r="D28" s="736">
        <v>600</v>
      </c>
      <c r="E28" s="734">
        <f t="shared" si="11"/>
        <v>0</v>
      </c>
      <c r="F28" s="736"/>
      <c r="G28" s="741"/>
      <c r="H28" s="734">
        <f t="shared" si="8"/>
        <v>93</v>
      </c>
      <c r="I28" s="736">
        <v>26</v>
      </c>
      <c r="J28" s="741">
        <v>67</v>
      </c>
      <c r="K28" s="734">
        <f t="shared" si="9"/>
        <v>23</v>
      </c>
      <c r="L28" s="736">
        <v>16</v>
      </c>
      <c r="M28" s="736">
        <v>7</v>
      </c>
      <c r="N28" s="736">
        <f t="shared" si="12"/>
        <v>70</v>
      </c>
      <c r="O28" s="736">
        <v>35</v>
      </c>
      <c r="P28" s="736">
        <v>35</v>
      </c>
      <c r="Q28" s="705"/>
    </row>
    <row r="29" spans="1:17" ht="15.75">
      <c r="A29" s="674"/>
      <c r="B29" s="695"/>
      <c r="C29" s="696"/>
      <c r="D29" s="696"/>
      <c r="E29" s="697"/>
      <c r="F29" s="696"/>
      <c r="G29" s="709"/>
      <c r="H29" s="697"/>
      <c r="I29" s="696"/>
      <c r="J29" s="709"/>
      <c r="K29" s="697"/>
      <c r="L29" s="696"/>
      <c r="M29" s="696"/>
      <c r="N29" s="696"/>
      <c r="O29" s="696"/>
      <c r="P29" s="696"/>
      <c r="Q29" s="698"/>
    </row>
    <row r="30" spans="1:17" ht="16.5">
      <c r="A30" s="710" t="s">
        <v>3212</v>
      </c>
      <c r="B30" s="710"/>
      <c r="C30" s="710"/>
      <c r="D30" s="710"/>
      <c r="E30" s="710"/>
      <c r="F30" s="710"/>
      <c r="G30" s="710"/>
      <c r="H30" s="710"/>
      <c r="I30" s="710"/>
      <c r="J30" s="710"/>
      <c r="K30" s="710"/>
      <c r="L30" s="710"/>
      <c r="M30" s="710"/>
      <c r="N30" s="710"/>
      <c r="O30" s="710"/>
      <c r="P30" s="710"/>
      <c r="Q30" s="710"/>
    </row>
    <row r="31" spans="1:17" ht="15">
      <c r="A31" s="751">
        <v>1</v>
      </c>
      <c r="B31" s="1214" t="s">
        <v>3117</v>
      </c>
      <c r="C31" s="1214"/>
      <c r="D31" s="1214"/>
      <c r="E31" s="1214"/>
      <c r="F31" s="1214"/>
      <c r="G31" s="1214"/>
      <c r="H31" s="1214"/>
      <c r="I31" s="1214"/>
      <c r="J31" s="1214"/>
      <c r="K31" s="1214"/>
      <c r="L31" s="1214"/>
      <c r="M31" s="1214"/>
      <c r="N31" s="1214"/>
      <c r="O31" s="1214"/>
      <c r="P31" s="752"/>
      <c r="Q31" s="752"/>
    </row>
    <row r="32" spans="1:17" ht="15">
      <c r="A32" s="753" t="s">
        <v>2126</v>
      </c>
      <c r="B32" s="1213" t="s">
        <v>3118</v>
      </c>
      <c r="C32" s="1213"/>
      <c r="D32" s="1213"/>
      <c r="E32" s="1213"/>
      <c r="F32" s="1213"/>
      <c r="G32" s="1213"/>
      <c r="H32" s="1213"/>
      <c r="I32" s="1213"/>
      <c r="J32" s="1213"/>
      <c r="K32" s="1213"/>
      <c r="L32" s="1213"/>
      <c r="M32" s="1213"/>
      <c r="N32" s="1213"/>
      <c r="O32" s="1213"/>
      <c r="P32" s="754"/>
      <c r="Q32" s="754"/>
    </row>
    <row r="33" spans="1:17" ht="15">
      <c r="A33" s="751">
        <v>2</v>
      </c>
      <c r="B33" s="1214" t="s">
        <v>3119</v>
      </c>
      <c r="C33" s="1214"/>
      <c r="D33" s="1214"/>
      <c r="E33" s="1214"/>
      <c r="F33" s="1214"/>
      <c r="G33" s="1214"/>
      <c r="H33" s="1214"/>
      <c r="I33" s="1214"/>
      <c r="J33" s="1214"/>
      <c r="K33" s="1214"/>
      <c r="L33" s="1214"/>
      <c r="M33" s="1214"/>
      <c r="N33" s="1214"/>
      <c r="O33" s="1214"/>
      <c r="P33" s="752"/>
      <c r="Q33" s="752"/>
    </row>
    <row r="34" spans="1:17" ht="15">
      <c r="A34" s="751">
        <v>3</v>
      </c>
      <c r="B34" s="1214" t="s">
        <v>3120</v>
      </c>
      <c r="C34" s="1214"/>
      <c r="D34" s="1214"/>
      <c r="E34" s="1214"/>
      <c r="F34" s="1214"/>
      <c r="G34" s="1214"/>
      <c r="H34" s="1214"/>
      <c r="I34" s="1214"/>
      <c r="J34" s="1214"/>
      <c r="K34" s="1214"/>
      <c r="L34" s="1214"/>
      <c r="M34" s="1214"/>
      <c r="N34" s="1214"/>
      <c r="O34" s="1214"/>
      <c r="P34" s="752"/>
      <c r="Q34" s="752"/>
    </row>
    <row r="35" spans="1:17" ht="15">
      <c r="A35" s="753" t="s">
        <v>2126</v>
      </c>
      <c r="B35" s="1213" t="s">
        <v>3121</v>
      </c>
      <c r="C35" s="1213"/>
      <c r="D35" s="1213"/>
      <c r="E35" s="1213"/>
      <c r="F35" s="1213"/>
      <c r="G35" s="1213"/>
      <c r="H35" s="1213"/>
      <c r="I35" s="1213"/>
      <c r="J35" s="1213"/>
      <c r="K35" s="1213"/>
      <c r="L35" s="1213"/>
      <c r="M35" s="1213"/>
      <c r="N35" s="1213"/>
      <c r="O35" s="1213"/>
      <c r="P35" s="754"/>
      <c r="Q35" s="754"/>
    </row>
    <row r="36" spans="1:17" ht="15">
      <c r="A36" s="753" t="s">
        <v>2126</v>
      </c>
      <c r="B36" s="1213" t="s">
        <v>3246</v>
      </c>
      <c r="C36" s="1213"/>
      <c r="D36" s="1213"/>
      <c r="E36" s="1213"/>
      <c r="F36" s="1213"/>
      <c r="G36" s="1213"/>
      <c r="H36" s="1213"/>
      <c r="I36" s="1213"/>
      <c r="J36" s="1213"/>
      <c r="K36" s="1213"/>
      <c r="L36" s="1213"/>
      <c r="M36" s="1213"/>
      <c r="N36" s="1213"/>
      <c r="O36" s="1213"/>
      <c r="P36" s="754"/>
      <c r="Q36" s="754"/>
    </row>
    <row r="37" spans="1:17" ht="15">
      <c r="A37" s="751">
        <v>4</v>
      </c>
      <c r="B37" s="1214" t="s">
        <v>3088</v>
      </c>
      <c r="C37" s="1214"/>
      <c r="D37" s="1214"/>
      <c r="E37" s="1214"/>
      <c r="F37" s="1214"/>
      <c r="G37" s="1214"/>
      <c r="H37" s="1214"/>
      <c r="I37" s="1214"/>
      <c r="J37" s="1214"/>
      <c r="K37" s="1214"/>
      <c r="L37" s="1214"/>
      <c r="M37" s="1214"/>
      <c r="N37" s="1214"/>
      <c r="O37" s="1214"/>
      <c r="P37" s="752"/>
      <c r="Q37" s="752"/>
    </row>
    <row r="38" spans="1:17" ht="15">
      <c r="A38" s="753" t="s">
        <v>2126</v>
      </c>
      <c r="B38" s="1213" t="s">
        <v>3122</v>
      </c>
      <c r="C38" s="1213"/>
      <c r="D38" s="1213"/>
      <c r="E38" s="1213"/>
      <c r="F38" s="1213"/>
      <c r="G38" s="1213"/>
      <c r="H38" s="1213"/>
      <c r="I38" s="1213"/>
      <c r="J38" s="1213"/>
      <c r="K38" s="1213"/>
      <c r="L38" s="1213"/>
      <c r="M38" s="1213"/>
      <c r="N38" s="1213"/>
      <c r="O38" s="1213"/>
      <c r="P38" s="754"/>
      <c r="Q38" s="754"/>
    </row>
    <row r="39" spans="1:17" ht="15">
      <c r="A39" s="753" t="s">
        <v>2126</v>
      </c>
      <c r="B39" s="1213" t="s">
        <v>3123</v>
      </c>
      <c r="C39" s="1213"/>
      <c r="D39" s="1213"/>
      <c r="E39" s="1213"/>
      <c r="F39" s="1213"/>
      <c r="G39" s="1213"/>
      <c r="H39" s="1213"/>
      <c r="I39" s="1213"/>
      <c r="J39" s="1213"/>
      <c r="K39" s="1213"/>
      <c r="L39" s="1213"/>
      <c r="M39" s="1213"/>
      <c r="N39" s="1213"/>
      <c r="O39" s="1213"/>
      <c r="P39" s="754"/>
      <c r="Q39" s="754"/>
    </row>
    <row r="40" spans="1:17" ht="15">
      <c r="A40" s="753" t="s">
        <v>2126</v>
      </c>
      <c r="B40" s="1213" t="s">
        <v>3124</v>
      </c>
      <c r="C40" s="1213"/>
      <c r="D40" s="1213"/>
      <c r="E40" s="1213"/>
      <c r="F40" s="1213"/>
      <c r="G40" s="1213"/>
      <c r="H40" s="1213"/>
      <c r="I40" s="1213"/>
      <c r="J40" s="1213"/>
      <c r="K40" s="1213"/>
      <c r="L40" s="1213"/>
      <c r="M40" s="1213"/>
      <c r="N40" s="1213"/>
      <c r="O40" s="1213"/>
      <c r="P40" s="754"/>
      <c r="Q40" s="754"/>
    </row>
    <row r="41" spans="1:17" ht="15">
      <c r="A41" s="751">
        <v>5</v>
      </c>
      <c r="B41" s="1214" t="s">
        <v>3247</v>
      </c>
      <c r="C41" s="1214"/>
      <c r="D41" s="1214"/>
      <c r="E41" s="1214"/>
      <c r="F41" s="1214"/>
      <c r="G41" s="1214"/>
      <c r="H41" s="1214"/>
      <c r="I41" s="1214"/>
      <c r="J41" s="1214"/>
      <c r="K41" s="1214"/>
      <c r="L41" s="1214"/>
      <c r="M41" s="1214"/>
      <c r="N41" s="1214"/>
      <c r="O41" s="1214"/>
      <c r="P41" s="752"/>
      <c r="Q41" s="752"/>
    </row>
    <row r="42" spans="1:17" ht="15">
      <c r="A42" s="751">
        <v>6</v>
      </c>
      <c r="B42" s="1214" t="s">
        <v>3089</v>
      </c>
      <c r="C42" s="1214"/>
      <c r="D42" s="1214"/>
      <c r="E42" s="1214"/>
      <c r="F42" s="1214"/>
      <c r="G42" s="1214"/>
      <c r="H42" s="1214"/>
      <c r="I42" s="1214"/>
      <c r="J42" s="1214"/>
      <c r="K42" s="1214"/>
      <c r="L42" s="1214"/>
      <c r="M42" s="1214"/>
      <c r="N42" s="1214"/>
      <c r="O42" s="1214"/>
      <c r="P42" s="752"/>
      <c r="Q42" s="752"/>
    </row>
    <row r="43" spans="1:17" ht="15">
      <c r="A43" s="753" t="s">
        <v>2126</v>
      </c>
      <c r="B43" s="1213" t="s">
        <v>3125</v>
      </c>
      <c r="C43" s="1213"/>
      <c r="D43" s="1213"/>
      <c r="E43" s="1213"/>
      <c r="F43" s="1213"/>
      <c r="G43" s="1213"/>
      <c r="H43" s="1213"/>
      <c r="I43" s="1213"/>
      <c r="J43" s="1213"/>
      <c r="K43" s="1213"/>
      <c r="L43" s="1213"/>
      <c r="M43" s="1213"/>
      <c r="N43" s="1213"/>
      <c r="O43" s="1213"/>
      <c r="P43" s="754"/>
      <c r="Q43" s="754"/>
    </row>
    <row r="44" spans="1:17" ht="15">
      <c r="A44" s="753" t="s">
        <v>2126</v>
      </c>
      <c r="B44" s="1213" t="s">
        <v>3126</v>
      </c>
      <c r="C44" s="1213"/>
      <c r="D44" s="1213"/>
      <c r="E44" s="1213"/>
      <c r="F44" s="1213"/>
      <c r="G44" s="1213"/>
      <c r="H44" s="1213"/>
      <c r="I44" s="1213"/>
      <c r="J44" s="1213"/>
      <c r="K44" s="1213"/>
      <c r="L44" s="1213"/>
      <c r="M44" s="1213"/>
      <c r="N44" s="1213"/>
      <c r="O44" s="1213"/>
      <c r="P44" s="754"/>
      <c r="Q44" s="754"/>
    </row>
    <row r="45" spans="1:17" ht="15">
      <c r="A45" s="751">
        <v>7</v>
      </c>
      <c r="B45" s="1214" t="s">
        <v>3090</v>
      </c>
      <c r="C45" s="1214"/>
      <c r="D45" s="1214"/>
      <c r="E45" s="1214"/>
      <c r="F45" s="1214"/>
      <c r="G45" s="1214"/>
      <c r="H45" s="1214"/>
      <c r="I45" s="1214"/>
      <c r="J45" s="1214"/>
      <c r="K45" s="1214"/>
      <c r="L45" s="1214"/>
      <c r="M45" s="1214"/>
      <c r="N45" s="1214"/>
      <c r="O45" s="1214"/>
      <c r="P45" s="752"/>
      <c r="Q45" s="752"/>
    </row>
    <row r="46" spans="1:17" ht="15">
      <c r="A46" s="753" t="s">
        <v>2126</v>
      </c>
      <c r="B46" s="1213" t="s">
        <v>3127</v>
      </c>
      <c r="C46" s="1213"/>
      <c r="D46" s="1213"/>
      <c r="E46" s="1213"/>
      <c r="F46" s="1213"/>
      <c r="G46" s="1213"/>
      <c r="H46" s="1213"/>
      <c r="I46" s="1213"/>
      <c r="J46" s="1213"/>
      <c r="K46" s="1213"/>
      <c r="L46" s="1213"/>
      <c r="M46" s="1213"/>
      <c r="N46" s="1213"/>
      <c r="O46" s="1213"/>
      <c r="P46" s="754"/>
      <c r="Q46" s="754"/>
    </row>
    <row r="47" spans="1:17" ht="15">
      <c r="A47" s="753" t="s">
        <v>2126</v>
      </c>
      <c r="B47" s="1213" t="s">
        <v>3128</v>
      </c>
      <c r="C47" s="1213"/>
      <c r="D47" s="1213"/>
      <c r="E47" s="1213"/>
      <c r="F47" s="1213"/>
      <c r="G47" s="1213"/>
      <c r="H47" s="1213"/>
      <c r="I47" s="1213"/>
      <c r="J47" s="1213"/>
      <c r="K47" s="1213"/>
      <c r="L47" s="1213"/>
      <c r="M47" s="1213"/>
      <c r="N47" s="1213"/>
      <c r="O47" s="1213"/>
      <c r="P47" s="754"/>
      <c r="Q47" s="754"/>
    </row>
    <row r="48" spans="1:17" hidden="1"/>
    <row r="49" hidden="1"/>
    <row r="50" hidden="1"/>
    <row r="51" hidden="1"/>
    <row r="52" hidden="1"/>
    <row r="53" hidden="1"/>
    <row r="54" hidden="1"/>
    <row r="55" hidden="1"/>
    <row r="56" hidden="1"/>
    <row r="57" hidden="1"/>
    <row r="58" hidden="1"/>
    <row r="59" hidden="1"/>
    <row r="60" hidden="1"/>
    <row r="61" hidden="1"/>
    <row r="62" hidden="1"/>
    <row r="63" hidden="1"/>
  </sheetData>
  <mergeCells count="43">
    <mergeCell ref="A1:O1"/>
    <mergeCell ref="A2:O2"/>
    <mergeCell ref="A3:O3"/>
    <mergeCell ref="H4:O4"/>
    <mergeCell ref="J7:J8"/>
    <mergeCell ref="L7:L8"/>
    <mergeCell ref="M7:M8"/>
    <mergeCell ref="O7:O8"/>
    <mergeCell ref="D5:P5"/>
    <mergeCell ref="P7:P8"/>
    <mergeCell ref="A5:A8"/>
    <mergeCell ref="B5:B8"/>
    <mergeCell ref="C5:C8"/>
    <mergeCell ref="Q5:Q8"/>
    <mergeCell ref="D6:D8"/>
    <mergeCell ref="E6:E8"/>
    <mergeCell ref="F6:G6"/>
    <mergeCell ref="H6:H8"/>
    <mergeCell ref="I6:J6"/>
    <mergeCell ref="K6:K8"/>
    <mergeCell ref="L6:M6"/>
    <mergeCell ref="N6:N8"/>
    <mergeCell ref="O6:P6"/>
    <mergeCell ref="F7:F8"/>
    <mergeCell ref="G7:G8"/>
    <mergeCell ref="I7:I8"/>
    <mergeCell ref="B31:O31"/>
    <mergeCell ref="B32:O32"/>
    <mergeCell ref="B33:O33"/>
    <mergeCell ref="B34:O34"/>
    <mergeCell ref="B35:O35"/>
    <mergeCell ref="B36:O36"/>
    <mergeCell ref="B37:O37"/>
    <mergeCell ref="B38:O38"/>
    <mergeCell ref="B39:O39"/>
    <mergeCell ref="B40:O40"/>
    <mergeCell ref="B46:O46"/>
    <mergeCell ref="B47:O47"/>
    <mergeCell ref="B41:O41"/>
    <mergeCell ref="B42:O42"/>
    <mergeCell ref="B43:O43"/>
    <mergeCell ref="B44:O44"/>
    <mergeCell ref="B45:O45"/>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033" t="s">
        <v>2056</v>
      </c>
      <c r="B1" s="1033"/>
      <c r="C1" s="1033"/>
      <c r="D1" s="1033"/>
      <c r="E1" s="1033"/>
      <c r="F1" s="1033"/>
      <c r="G1" s="1033"/>
      <c r="H1" s="1033"/>
      <c r="I1" s="1033"/>
      <c r="J1" s="1033"/>
      <c r="K1" s="1033"/>
      <c r="L1" s="1033"/>
      <c r="M1" s="1033"/>
      <c r="N1" s="1033"/>
      <c r="O1" s="1033"/>
      <c r="P1" s="1033"/>
      <c r="Q1" s="1033"/>
      <c r="R1" s="1033"/>
      <c r="S1" s="1033"/>
      <c r="T1" s="1033"/>
      <c r="U1" s="1033"/>
      <c r="V1" s="1033"/>
    </row>
    <row r="2" spans="1:24" s="1" customFormat="1" ht="55.15" customHeight="1">
      <c r="A2" s="1041" t="s">
        <v>1882</v>
      </c>
      <c r="B2" s="1041"/>
      <c r="C2" s="1041"/>
      <c r="D2" s="1041"/>
      <c r="E2" s="1041"/>
      <c r="F2" s="1041"/>
      <c r="G2" s="1041"/>
      <c r="H2" s="1041"/>
      <c r="I2" s="1041"/>
      <c r="J2" s="1041"/>
      <c r="K2" s="1041"/>
      <c r="L2" s="1041"/>
      <c r="M2" s="1041"/>
      <c r="N2" s="1041"/>
      <c r="O2" s="1041"/>
      <c r="P2" s="1041"/>
      <c r="Q2" s="1041"/>
      <c r="R2" s="1041"/>
      <c r="S2" s="1041"/>
      <c r="T2" s="1041"/>
      <c r="U2" s="1041"/>
      <c r="V2" s="2"/>
    </row>
    <row r="3" spans="1:24" s="1" customFormat="1">
      <c r="A3" s="3"/>
      <c r="B3" s="3"/>
      <c r="C3" s="4"/>
      <c r="D3" s="3"/>
      <c r="E3" s="70"/>
      <c r="F3" s="71"/>
      <c r="G3" s="71"/>
      <c r="H3" s="71"/>
      <c r="I3" s="71"/>
      <c r="J3" s="71"/>
      <c r="K3" s="71"/>
      <c r="M3" s="1068"/>
      <c r="N3" s="1068"/>
      <c r="O3" s="1068"/>
      <c r="P3" s="1068"/>
      <c r="Q3" s="1068"/>
      <c r="R3" s="1068"/>
      <c r="S3" s="1068"/>
      <c r="T3" s="1068"/>
      <c r="U3" s="2"/>
      <c r="V3" s="2"/>
    </row>
    <row r="4" spans="1:24" s="5" customFormat="1" ht="15.6" customHeight="1">
      <c r="A4" s="1035" t="s">
        <v>1883</v>
      </c>
      <c r="B4" s="1035" t="s">
        <v>1884</v>
      </c>
      <c r="C4" s="1036" t="s">
        <v>1885</v>
      </c>
      <c r="D4" s="1035" t="s">
        <v>1886</v>
      </c>
      <c r="E4" s="1036" t="s">
        <v>1887</v>
      </c>
      <c r="F4" s="1040" t="s">
        <v>1888</v>
      </c>
      <c r="G4" s="1045" t="s">
        <v>1889</v>
      </c>
      <c r="H4" s="1046"/>
      <c r="I4" s="1046"/>
      <c r="J4" s="1046"/>
      <c r="K4" s="1047"/>
      <c r="L4" s="1052" t="s">
        <v>1890</v>
      </c>
      <c r="M4" s="1040" t="s">
        <v>1891</v>
      </c>
      <c r="N4" s="1053" t="s">
        <v>1892</v>
      </c>
      <c r="O4" s="1053" t="s">
        <v>1893</v>
      </c>
      <c r="P4" s="1035" t="s">
        <v>1889</v>
      </c>
      <c r="Q4" s="1035"/>
      <c r="R4" s="1035"/>
      <c r="S4" s="1035"/>
      <c r="T4" s="1035"/>
      <c r="U4" s="1035"/>
      <c r="V4" s="1042" t="s">
        <v>1894</v>
      </c>
    </row>
    <row r="5" spans="1:24" s="5" customFormat="1" ht="15.6" customHeight="1">
      <c r="A5" s="1035"/>
      <c r="B5" s="1035"/>
      <c r="C5" s="1037"/>
      <c r="D5" s="1035"/>
      <c r="E5" s="1037"/>
      <c r="F5" s="1040"/>
      <c r="G5" s="1048"/>
      <c r="H5" s="1049"/>
      <c r="I5" s="1049"/>
      <c r="J5" s="1049"/>
      <c r="K5" s="1050"/>
      <c r="L5" s="1052"/>
      <c r="M5" s="1040"/>
      <c r="N5" s="1054"/>
      <c r="O5" s="1054"/>
      <c r="P5" s="1035"/>
      <c r="Q5" s="1035"/>
      <c r="R5" s="1035"/>
      <c r="S5" s="1035"/>
      <c r="T5" s="1035"/>
      <c r="U5" s="1035"/>
      <c r="V5" s="1043"/>
    </row>
    <row r="6" spans="1:24" s="5" customFormat="1" ht="51" customHeight="1">
      <c r="A6" s="1035"/>
      <c r="B6" s="1035"/>
      <c r="C6" s="1037"/>
      <c r="D6" s="1035"/>
      <c r="E6" s="1037"/>
      <c r="F6" s="1040"/>
      <c r="G6" s="1040" t="s">
        <v>1895</v>
      </c>
      <c r="H6" s="1040"/>
      <c r="I6" s="1040" t="s">
        <v>1896</v>
      </c>
      <c r="J6" s="1040" t="s">
        <v>1897</v>
      </c>
      <c r="K6" s="1053" t="s">
        <v>1898</v>
      </c>
      <c r="L6" s="1052"/>
      <c r="M6" s="1040"/>
      <c r="N6" s="1054"/>
      <c r="O6" s="1054"/>
      <c r="P6" s="1036" t="s">
        <v>1899</v>
      </c>
      <c r="Q6" s="1063" t="s">
        <v>1900</v>
      </c>
      <c r="R6" s="1064"/>
      <c r="S6" s="1065"/>
      <c r="T6" s="1040" t="s">
        <v>1901</v>
      </c>
      <c r="U6" s="1039" t="s">
        <v>1902</v>
      </c>
      <c r="V6" s="1043"/>
    </row>
    <row r="7" spans="1:24" s="5" customFormat="1" ht="27.6" customHeight="1">
      <c r="A7" s="1035"/>
      <c r="B7" s="1035"/>
      <c r="C7" s="1037"/>
      <c r="D7" s="1035"/>
      <c r="E7" s="1037"/>
      <c r="F7" s="1040"/>
      <c r="G7" s="1040" t="s">
        <v>1903</v>
      </c>
      <c r="H7" s="1040" t="s">
        <v>1904</v>
      </c>
      <c r="I7" s="1040"/>
      <c r="J7" s="1040"/>
      <c r="K7" s="1054"/>
      <c r="L7" s="1052"/>
      <c r="M7" s="1040"/>
      <c r="N7" s="1054"/>
      <c r="O7" s="1054"/>
      <c r="P7" s="1037"/>
      <c r="Q7" s="1035" t="s">
        <v>1905</v>
      </c>
      <c r="R7" s="1062" t="s">
        <v>1906</v>
      </c>
      <c r="S7" s="1062" t="s">
        <v>1907</v>
      </c>
      <c r="T7" s="1040"/>
      <c r="U7" s="1039"/>
      <c r="V7" s="1043"/>
    </row>
    <row r="8" spans="1:24" s="5" customFormat="1" ht="36" customHeight="1">
      <c r="A8" s="1035"/>
      <c r="B8" s="1035"/>
      <c r="C8" s="1038"/>
      <c r="D8" s="1035"/>
      <c r="E8" s="1038"/>
      <c r="F8" s="1040"/>
      <c r="G8" s="1040"/>
      <c r="H8" s="1040"/>
      <c r="I8" s="1040"/>
      <c r="J8" s="1040"/>
      <c r="K8" s="1055"/>
      <c r="L8" s="1052"/>
      <c r="M8" s="1040"/>
      <c r="N8" s="1055"/>
      <c r="O8" s="1055"/>
      <c r="P8" s="1038"/>
      <c r="Q8" s="1035"/>
      <c r="R8" s="1062"/>
      <c r="S8" s="1062"/>
      <c r="T8" s="1040"/>
      <c r="U8" s="1039"/>
      <c r="V8" s="1044"/>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066"/>
      <c r="G113" s="1066"/>
      <c r="L113" s="56"/>
      <c r="M113" s="56"/>
      <c r="N113" s="56"/>
      <c r="O113" s="56"/>
      <c r="T113" s="56"/>
      <c r="U113" s="57"/>
      <c r="V113" s="57"/>
    </row>
    <row r="114" spans="1:22" s="58" customFormat="1">
      <c r="A114" s="56"/>
      <c r="C114" s="59"/>
      <c r="E114" s="51"/>
      <c r="F114" s="1066"/>
      <c r="G114" s="1066"/>
      <c r="L114" s="56"/>
      <c r="M114" s="56"/>
      <c r="N114" s="56"/>
      <c r="O114" s="56"/>
      <c r="T114" s="56"/>
      <c r="U114" s="57"/>
      <c r="V114" s="57"/>
    </row>
    <row r="115" spans="1:22" s="58" customFormat="1">
      <c r="A115" s="56"/>
      <c r="C115" s="59"/>
      <c r="E115" s="51"/>
      <c r="F115" s="1066"/>
      <c r="G115" s="1066"/>
      <c r="L115" s="56"/>
      <c r="M115" s="56"/>
      <c r="N115" s="56"/>
      <c r="O115" s="56"/>
      <c r="T115" s="56"/>
      <c r="U115" s="57"/>
      <c r="V115" s="57"/>
    </row>
    <row r="116" spans="1:22" s="58" customFormat="1">
      <c r="A116" s="56"/>
      <c r="C116" s="59"/>
      <c r="E116" s="51"/>
      <c r="F116" s="1066"/>
      <c r="G116" s="1066"/>
      <c r="L116" s="56"/>
      <c r="M116" s="56"/>
      <c r="N116" s="56"/>
      <c r="O116" s="56"/>
      <c r="T116" s="56"/>
      <c r="U116" s="57"/>
      <c r="V116" s="57"/>
    </row>
  </sheetData>
  <mergeCells count="33">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 ref="I6:I8"/>
    <mergeCell ref="J6:J8"/>
    <mergeCell ref="K6:K8"/>
    <mergeCell ref="N4:N8"/>
    <mergeCell ref="O4:O8"/>
    <mergeCell ref="P4:U5"/>
    <mergeCell ref="P6:P8"/>
    <mergeCell ref="Q6:S6"/>
    <mergeCell ref="L4:L8"/>
    <mergeCell ref="M4:M8"/>
    <mergeCell ref="G6:H6"/>
    <mergeCell ref="F113:G113"/>
    <mergeCell ref="F114:G114"/>
    <mergeCell ref="F115:G115"/>
    <mergeCell ref="F116:G116"/>
    <mergeCell ref="G7:G8"/>
    <mergeCell ref="H7:H8"/>
  </mergeCells>
  <phoneticPr fontId="0" type="noConversion"/>
  <pageMargins left="0.7" right="0.7" top="0.75" bottom="0.75" header="0.3" footer="0.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56"/>
  <sheetViews>
    <sheetView zoomScale="78" zoomScaleNormal="85" workbookViewId="0">
      <pane ySplit="7" topLeftCell="A23" activePane="bottomLeft" state="frozenSplit"/>
      <selection pane="bottomLeft" activeCell="A8" sqref="A8:V28"/>
    </sheetView>
  </sheetViews>
  <sheetFormatPr defaultColWidth="7" defaultRowHeight="12.7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5" width="0" style="652" hidden="1" customWidth="1"/>
    <col min="46" max="16384" width="7" style="652"/>
  </cols>
  <sheetData>
    <row r="1" spans="1:23" s="678" customFormat="1" ht="21.95" customHeight="1">
      <c r="A1" s="1097" t="s">
        <v>3184</v>
      </c>
      <c r="B1" s="1097"/>
      <c r="C1" s="1097"/>
      <c r="D1" s="1097"/>
      <c r="E1" s="1097"/>
      <c r="F1" s="1097"/>
      <c r="G1" s="1097"/>
      <c r="H1" s="1097"/>
      <c r="I1" s="1097"/>
      <c r="J1" s="1097"/>
      <c r="K1" s="1097"/>
      <c r="L1" s="1097"/>
      <c r="M1" s="1097"/>
      <c r="N1" s="1097"/>
      <c r="O1" s="1097"/>
      <c r="P1" s="1097"/>
      <c r="Q1" s="1097"/>
      <c r="R1" s="1097"/>
      <c r="S1" s="1097"/>
      <c r="T1" s="1097"/>
      <c r="U1" s="1097"/>
    </row>
    <row r="2" spans="1:23" s="678" customFormat="1" ht="41.25" customHeight="1">
      <c r="A2" s="1194" t="s">
        <v>3241</v>
      </c>
      <c r="B2" s="1194"/>
      <c r="C2" s="1194"/>
      <c r="D2" s="1194"/>
      <c r="E2" s="1194"/>
      <c r="F2" s="1194"/>
      <c r="G2" s="1194"/>
      <c r="H2" s="1194"/>
      <c r="I2" s="1194"/>
      <c r="J2" s="1194"/>
      <c r="K2" s="1194"/>
      <c r="L2" s="1194"/>
      <c r="M2" s="1194"/>
      <c r="N2" s="1194"/>
      <c r="O2" s="1194"/>
      <c r="P2" s="1194"/>
      <c r="Q2" s="1194"/>
      <c r="R2" s="1194"/>
      <c r="S2" s="1194"/>
      <c r="T2" s="1194"/>
      <c r="U2" s="1194"/>
      <c r="V2" s="690"/>
    </row>
    <row r="3" spans="1:23" s="655" customFormat="1" ht="21" customHeight="1">
      <c r="A3" s="1099" t="str">
        <f>' PL VIII SNGN'!A3</f>
        <v>(Kèm theo Nghị quyết số:         /NQ - HĐND ngày    /      /2023 của HDND huyện Đăk Glei)</v>
      </c>
      <c r="B3" s="1099"/>
      <c r="C3" s="1099"/>
      <c r="D3" s="1099"/>
      <c r="E3" s="1099"/>
      <c r="F3" s="1099"/>
      <c r="G3" s="1099"/>
      <c r="H3" s="1099"/>
      <c r="I3" s="1099"/>
      <c r="J3" s="1099"/>
      <c r="K3" s="1099"/>
      <c r="L3" s="1099"/>
      <c r="M3" s="1099"/>
      <c r="N3" s="1099"/>
      <c r="O3" s="1099"/>
      <c r="P3" s="1099"/>
      <c r="Q3" s="1099"/>
      <c r="R3" s="1099"/>
      <c r="S3" s="1099"/>
      <c r="T3" s="1099"/>
      <c r="U3" s="1099"/>
      <c r="V3" s="673"/>
    </row>
    <row r="4" spans="1:23" ht="20.25" customHeight="1">
      <c r="A4" s="672"/>
      <c r="B4" s="672"/>
      <c r="C4" s="672"/>
      <c r="D4" s="672"/>
      <c r="E4" s="672"/>
      <c r="F4" s="672"/>
      <c r="G4" s="672"/>
      <c r="H4" s="672"/>
      <c r="I4" s="672"/>
      <c r="J4" s="672"/>
      <c r="K4" s="672"/>
      <c r="L4" s="672"/>
      <c r="M4" s="672"/>
      <c r="N4" s="672"/>
      <c r="O4" s="672"/>
      <c r="P4" s="672"/>
      <c r="Q4" s="672"/>
      <c r="S4" s="1221" t="s">
        <v>2057</v>
      </c>
      <c r="T4" s="1221"/>
      <c r="U4" s="1221"/>
    </row>
    <row r="5" spans="1:23" ht="24.75" customHeight="1">
      <c r="A5" s="1173" t="s">
        <v>1883</v>
      </c>
      <c r="B5" s="1170" t="s">
        <v>3116</v>
      </c>
      <c r="C5" s="1170" t="s">
        <v>3042</v>
      </c>
      <c r="D5" s="1170" t="s">
        <v>3213</v>
      </c>
      <c r="E5" s="1170"/>
      <c r="F5" s="1170"/>
      <c r="G5" s="1170"/>
      <c r="H5" s="1170"/>
      <c r="I5" s="1170"/>
      <c r="J5" s="1170"/>
      <c r="K5" s="1170"/>
      <c r="L5" s="1170"/>
      <c r="M5" s="1170"/>
      <c r="N5" s="1170"/>
      <c r="O5" s="1170"/>
      <c r="P5" s="1170"/>
      <c r="Q5" s="1170"/>
      <c r="R5" s="1170"/>
      <c r="S5" s="1170"/>
      <c r="T5" s="1170"/>
      <c r="U5" s="1170"/>
      <c r="V5" s="1170"/>
    </row>
    <row r="6" spans="1:23" ht="23.25" customHeight="1">
      <c r="A6" s="1173"/>
      <c r="B6" s="1170"/>
      <c r="C6" s="1170"/>
      <c r="D6" s="1170" t="s">
        <v>3044</v>
      </c>
      <c r="E6" s="1212" t="s">
        <v>2061</v>
      </c>
      <c r="F6" s="1212"/>
      <c r="G6" s="1170" t="s">
        <v>3045</v>
      </c>
      <c r="H6" s="1170" t="s">
        <v>3112</v>
      </c>
      <c r="I6" s="1212" t="s">
        <v>2061</v>
      </c>
      <c r="J6" s="1212"/>
      <c r="K6" s="1170" t="s">
        <v>3214</v>
      </c>
      <c r="L6" s="1170" t="s">
        <v>3113</v>
      </c>
      <c r="M6" s="1212" t="s">
        <v>2061</v>
      </c>
      <c r="N6" s="1212"/>
      <c r="O6" s="1212"/>
      <c r="P6" s="1222" t="s">
        <v>3114</v>
      </c>
      <c r="Q6" s="1222" t="s">
        <v>3115</v>
      </c>
      <c r="R6" s="1222" t="s">
        <v>3248</v>
      </c>
      <c r="S6" s="1222" t="s">
        <v>3216</v>
      </c>
      <c r="T6" s="1223" t="s">
        <v>2061</v>
      </c>
      <c r="U6" s="1223"/>
      <c r="V6" s="1223"/>
    </row>
    <row r="7" spans="1:23" ht="66" customHeight="1">
      <c r="A7" s="1173"/>
      <c r="B7" s="1170"/>
      <c r="C7" s="1170"/>
      <c r="D7" s="1170"/>
      <c r="E7" s="713" t="s">
        <v>3096</v>
      </c>
      <c r="F7" s="713" t="s">
        <v>3097</v>
      </c>
      <c r="G7" s="1170"/>
      <c r="H7" s="1170"/>
      <c r="I7" s="713" t="s">
        <v>3132</v>
      </c>
      <c r="J7" s="713" t="s">
        <v>3134</v>
      </c>
      <c r="K7" s="1170"/>
      <c r="L7" s="1170"/>
      <c r="M7" s="713" t="s">
        <v>3132</v>
      </c>
      <c r="N7" s="713" t="s">
        <v>3166</v>
      </c>
      <c r="O7" s="713" t="s">
        <v>3215</v>
      </c>
      <c r="P7" s="1222"/>
      <c r="Q7" s="1222"/>
      <c r="R7" s="1222"/>
      <c r="S7" s="1222"/>
      <c r="T7" s="713" t="s">
        <v>3132</v>
      </c>
      <c r="U7" s="713" t="s">
        <v>3134</v>
      </c>
      <c r="V7" s="713" t="s">
        <v>3166</v>
      </c>
    </row>
    <row r="8" spans="1:23" s="654" customFormat="1" ht="24" customHeight="1">
      <c r="A8" s="913"/>
      <c r="B8" s="913" t="s">
        <v>2067</v>
      </c>
      <c r="C8" s="914">
        <f t="shared" ref="C8:V8" si="0">C9+C16</f>
        <v>32295</v>
      </c>
      <c r="D8" s="914">
        <f t="shared" si="0"/>
        <v>4476</v>
      </c>
      <c r="E8" s="914">
        <f t="shared" si="0"/>
        <v>3259</v>
      </c>
      <c r="F8" s="914">
        <f t="shared" si="0"/>
        <v>1217</v>
      </c>
      <c r="G8" s="914">
        <f t="shared" si="0"/>
        <v>40</v>
      </c>
      <c r="H8" s="914">
        <f t="shared" si="0"/>
        <v>19479</v>
      </c>
      <c r="I8" s="914">
        <f t="shared" si="0"/>
        <v>9875</v>
      </c>
      <c r="J8" s="914">
        <f t="shared" si="0"/>
        <v>9604</v>
      </c>
      <c r="K8" s="914">
        <f t="shared" si="0"/>
        <v>3594</v>
      </c>
      <c r="L8" s="914">
        <f t="shared" si="0"/>
        <v>883</v>
      </c>
      <c r="M8" s="914">
        <f t="shared" si="0"/>
        <v>326</v>
      </c>
      <c r="N8" s="914">
        <f t="shared" si="0"/>
        <v>0</v>
      </c>
      <c r="O8" s="914">
        <f t="shared" si="0"/>
        <v>557</v>
      </c>
      <c r="P8" s="914">
        <f t="shared" si="0"/>
        <v>691</v>
      </c>
      <c r="Q8" s="914">
        <f t="shared" si="0"/>
        <v>1574</v>
      </c>
      <c r="R8" s="914">
        <f t="shared" si="0"/>
        <v>315</v>
      </c>
      <c r="S8" s="914">
        <f t="shared" si="0"/>
        <v>1243</v>
      </c>
      <c r="T8" s="914">
        <f t="shared" si="0"/>
        <v>823</v>
      </c>
      <c r="U8" s="914">
        <f t="shared" si="0"/>
        <v>155</v>
      </c>
      <c r="V8" s="914">
        <f t="shared" si="0"/>
        <v>265</v>
      </c>
      <c r="W8" s="656"/>
    </row>
    <row r="9" spans="1:23" s="654" customFormat="1" ht="39.950000000000003" customHeight="1">
      <c r="A9" s="913" t="s">
        <v>1909</v>
      </c>
      <c r="B9" s="915" t="s">
        <v>3098</v>
      </c>
      <c r="C9" s="914">
        <f>SUM(C10:C15)</f>
        <v>3133</v>
      </c>
      <c r="D9" s="914">
        <f>SUM(E9:F9)</f>
        <v>0</v>
      </c>
      <c r="E9" s="914">
        <f>SUM(E10:E15)</f>
        <v>0</v>
      </c>
      <c r="F9" s="914"/>
      <c r="G9" s="914">
        <f>SUM(G10:G15)</f>
        <v>40</v>
      </c>
      <c r="H9" s="914">
        <f>SUM(I9:J9)</f>
        <v>0</v>
      </c>
      <c r="I9" s="914">
        <f>SUM(I10:I15)</f>
        <v>0</v>
      </c>
      <c r="J9" s="914">
        <f>SUM(J10:J15)</f>
        <v>0</v>
      </c>
      <c r="K9" s="914">
        <f>SUM(K10:K15)</f>
        <v>0</v>
      </c>
      <c r="L9" s="914">
        <f>SUM(M9:O9)</f>
        <v>883</v>
      </c>
      <c r="M9" s="914">
        <f t="shared" ref="M9:R9" si="1">SUM(M10:M15)</f>
        <v>326</v>
      </c>
      <c r="N9" s="914">
        <f t="shared" si="1"/>
        <v>0</v>
      </c>
      <c r="O9" s="914">
        <f t="shared" si="1"/>
        <v>557</v>
      </c>
      <c r="P9" s="914">
        <f t="shared" si="1"/>
        <v>691</v>
      </c>
      <c r="Q9" s="914">
        <f t="shared" si="1"/>
        <v>630</v>
      </c>
      <c r="R9" s="914">
        <f t="shared" si="1"/>
        <v>315</v>
      </c>
      <c r="S9" s="914">
        <f>SUM(T9:V9)</f>
        <v>574</v>
      </c>
      <c r="T9" s="914">
        <f>SUM(T10:T15)</f>
        <v>328</v>
      </c>
      <c r="U9" s="914">
        <f>SUM(U10:U15)</f>
        <v>155</v>
      </c>
      <c r="V9" s="914">
        <f>SUM(V10:V15)</f>
        <v>91</v>
      </c>
      <c r="W9" s="656"/>
    </row>
    <row r="10" spans="1:23" s="658" customFormat="1" ht="24.95" customHeight="1">
      <c r="A10" s="916" t="s">
        <v>2330</v>
      </c>
      <c r="B10" s="917" t="s">
        <v>3099</v>
      </c>
      <c r="C10" s="914">
        <f>D10+G10+H10+K10+L10+P10+Q10+R10+S10</f>
        <v>1127</v>
      </c>
      <c r="D10" s="918"/>
      <c r="E10" s="918"/>
      <c r="F10" s="918"/>
      <c r="G10" s="918"/>
      <c r="H10" s="918"/>
      <c r="I10" s="918"/>
      <c r="J10" s="918"/>
      <c r="K10" s="918"/>
      <c r="L10" s="918">
        <f t="shared" ref="L10:L15" si="2">SUM(M10:O10)</f>
        <v>557</v>
      </c>
      <c r="M10" s="918"/>
      <c r="N10" s="918"/>
      <c r="O10" s="918">
        <v>557</v>
      </c>
      <c r="P10" s="918"/>
      <c r="Q10" s="918"/>
      <c r="R10" s="918">
        <v>315</v>
      </c>
      <c r="S10" s="918">
        <f>SUM(T10:V10)</f>
        <v>255</v>
      </c>
      <c r="T10" s="918">
        <v>164</v>
      </c>
      <c r="U10" s="918"/>
      <c r="V10" s="918">
        <v>91</v>
      </c>
      <c r="W10" s="657"/>
    </row>
    <row r="11" spans="1:23" s="658" customFormat="1" ht="39.950000000000003" customHeight="1">
      <c r="A11" s="916" t="s">
        <v>2337</v>
      </c>
      <c r="B11" s="919" t="s">
        <v>3100</v>
      </c>
      <c r="C11" s="914">
        <f t="shared" ref="C11:C28" si="3">D11+G11+H11+K11+L11+P11+Q11+R11+S11</f>
        <v>326</v>
      </c>
      <c r="D11" s="918"/>
      <c r="E11" s="918"/>
      <c r="F11" s="918"/>
      <c r="G11" s="918"/>
      <c r="H11" s="918"/>
      <c r="I11" s="918"/>
      <c r="J11" s="918"/>
      <c r="K11" s="918"/>
      <c r="L11" s="918">
        <f t="shared" si="2"/>
        <v>326</v>
      </c>
      <c r="M11" s="918">
        <v>326</v>
      </c>
      <c r="N11" s="918"/>
      <c r="O11" s="918"/>
      <c r="P11" s="918"/>
      <c r="Q11" s="918"/>
      <c r="R11" s="918"/>
      <c r="S11" s="918">
        <f t="shared" ref="S11:S15" si="4">SUM(T11:V11)</f>
        <v>0</v>
      </c>
      <c r="T11" s="918"/>
      <c r="U11" s="918"/>
      <c r="V11" s="918"/>
      <c r="W11" s="657"/>
    </row>
    <row r="12" spans="1:23" s="658" customFormat="1" ht="39.950000000000003" customHeight="1">
      <c r="A12" s="916" t="s">
        <v>2372</v>
      </c>
      <c r="B12" s="919" t="s">
        <v>3094</v>
      </c>
      <c r="C12" s="914">
        <f t="shared" si="3"/>
        <v>846</v>
      </c>
      <c r="D12" s="918"/>
      <c r="E12" s="918"/>
      <c r="F12" s="918"/>
      <c r="G12" s="918"/>
      <c r="H12" s="918"/>
      <c r="I12" s="918"/>
      <c r="J12" s="918"/>
      <c r="K12" s="918"/>
      <c r="L12" s="918">
        <f t="shared" si="2"/>
        <v>0</v>
      </c>
      <c r="M12" s="918"/>
      <c r="N12" s="918"/>
      <c r="O12" s="918"/>
      <c r="P12" s="918">
        <v>691</v>
      </c>
      <c r="Q12" s="918"/>
      <c r="R12" s="918"/>
      <c r="S12" s="918">
        <f t="shared" si="4"/>
        <v>155</v>
      </c>
      <c r="T12" s="918"/>
      <c r="U12" s="918">
        <v>155</v>
      </c>
      <c r="V12" s="918"/>
      <c r="W12" s="657"/>
    </row>
    <row r="13" spans="1:23" s="658" customFormat="1" ht="39.950000000000003" customHeight="1">
      <c r="A13" s="916" t="s">
        <v>2534</v>
      </c>
      <c r="B13" s="919" t="s">
        <v>3101</v>
      </c>
      <c r="C13" s="914">
        <f t="shared" si="3"/>
        <v>630</v>
      </c>
      <c r="D13" s="918"/>
      <c r="E13" s="918"/>
      <c r="F13" s="918"/>
      <c r="G13" s="918"/>
      <c r="H13" s="918"/>
      <c r="I13" s="918"/>
      <c r="J13" s="918"/>
      <c r="K13" s="918"/>
      <c r="L13" s="918">
        <f t="shared" si="2"/>
        <v>0</v>
      </c>
      <c r="M13" s="918"/>
      <c r="N13" s="918"/>
      <c r="O13" s="918"/>
      <c r="P13" s="918"/>
      <c r="Q13" s="918">
        <v>630</v>
      </c>
      <c r="R13" s="918"/>
      <c r="S13" s="918">
        <f t="shared" si="4"/>
        <v>0</v>
      </c>
      <c r="T13" s="918"/>
      <c r="U13" s="918"/>
      <c r="V13" s="918"/>
      <c r="W13" s="657"/>
    </row>
    <row r="14" spans="1:23" s="658" customFormat="1" ht="39.950000000000003" customHeight="1">
      <c r="A14" s="916" t="s">
        <v>2538</v>
      </c>
      <c r="B14" s="919" t="s">
        <v>3221</v>
      </c>
      <c r="C14" s="914">
        <f>D14+G14+H14+K14+L14+P14+Q14+R14+S14</f>
        <v>164</v>
      </c>
      <c r="D14" s="918"/>
      <c r="E14" s="918"/>
      <c r="F14" s="918"/>
      <c r="G14" s="918"/>
      <c r="H14" s="918"/>
      <c r="I14" s="918"/>
      <c r="J14" s="918"/>
      <c r="K14" s="918"/>
      <c r="L14" s="918">
        <f t="shared" si="2"/>
        <v>0</v>
      </c>
      <c r="M14" s="918"/>
      <c r="N14" s="918"/>
      <c r="O14" s="918"/>
      <c r="P14" s="918"/>
      <c r="Q14" s="918"/>
      <c r="R14" s="918"/>
      <c r="S14" s="918">
        <f t="shared" si="4"/>
        <v>164</v>
      </c>
      <c r="T14" s="918">
        <v>164</v>
      </c>
      <c r="U14" s="918"/>
      <c r="V14" s="918"/>
      <c r="W14" s="657"/>
    </row>
    <row r="15" spans="1:23" s="658" customFormat="1" ht="60" customHeight="1">
      <c r="A15" s="916" t="s">
        <v>2558</v>
      </c>
      <c r="B15" s="919" t="s">
        <v>3249</v>
      </c>
      <c r="C15" s="914">
        <f t="shared" si="3"/>
        <v>40</v>
      </c>
      <c r="D15" s="918"/>
      <c r="E15" s="918"/>
      <c r="F15" s="918"/>
      <c r="G15" s="918">
        <v>40</v>
      </c>
      <c r="H15" s="918"/>
      <c r="I15" s="918"/>
      <c r="J15" s="918"/>
      <c r="K15" s="918"/>
      <c r="L15" s="918">
        <f t="shared" si="2"/>
        <v>0</v>
      </c>
      <c r="M15" s="918"/>
      <c r="N15" s="918"/>
      <c r="O15" s="918"/>
      <c r="P15" s="918"/>
      <c r="Q15" s="918"/>
      <c r="R15" s="918"/>
      <c r="S15" s="918">
        <f t="shared" si="4"/>
        <v>0</v>
      </c>
      <c r="T15" s="918"/>
      <c r="U15" s="918"/>
      <c r="V15" s="918"/>
      <c r="W15" s="657"/>
    </row>
    <row r="16" spans="1:23" s="658" customFormat="1" ht="39.950000000000003" customHeight="1">
      <c r="A16" s="920" t="s">
        <v>1923</v>
      </c>
      <c r="B16" s="921" t="s">
        <v>3085</v>
      </c>
      <c r="C16" s="914">
        <f t="shared" si="3"/>
        <v>29162</v>
      </c>
      <c r="D16" s="914">
        <f t="shared" ref="D16:V16" si="5">SUM(D17:D28)</f>
        <v>4476</v>
      </c>
      <c r="E16" s="914">
        <f t="shared" si="5"/>
        <v>3259</v>
      </c>
      <c r="F16" s="914">
        <f t="shared" si="5"/>
        <v>1217</v>
      </c>
      <c r="G16" s="914"/>
      <c r="H16" s="914">
        <f t="shared" si="5"/>
        <v>19479</v>
      </c>
      <c r="I16" s="914">
        <f t="shared" si="5"/>
        <v>9875</v>
      </c>
      <c r="J16" s="914">
        <f t="shared" si="5"/>
        <v>9604</v>
      </c>
      <c r="K16" s="914">
        <f t="shared" si="5"/>
        <v>3594</v>
      </c>
      <c r="L16" s="914">
        <f t="shared" si="5"/>
        <v>0</v>
      </c>
      <c r="M16" s="914">
        <f t="shared" si="5"/>
        <v>0</v>
      </c>
      <c r="N16" s="914">
        <f t="shared" si="5"/>
        <v>0</v>
      </c>
      <c r="O16" s="914">
        <f t="shared" si="5"/>
        <v>0</v>
      </c>
      <c r="P16" s="914">
        <f t="shared" si="5"/>
        <v>0</v>
      </c>
      <c r="Q16" s="914">
        <f t="shared" si="5"/>
        <v>944</v>
      </c>
      <c r="R16" s="914">
        <f t="shared" si="5"/>
        <v>0</v>
      </c>
      <c r="S16" s="914">
        <f>SUM(T16:V16)</f>
        <v>669</v>
      </c>
      <c r="T16" s="914">
        <f t="shared" si="5"/>
        <v>495</v>
      </c>
      <c r="U16" s="914">
        <f t="shared" si="5"/>
        <v>0</v>
      </c>
      <c r="V16" s="914">
        <f t="shared" si="5"/>
        <v>174</v>
      </c>
      <c r="W16" s="657"/>
    </row>
    <row r="17" spans="1:23" s="654" customFormat="1" ht="39.950000000000003" customHeight="1">
      <c r="A17" s="922">
        <v>1</v>
      </c>
      <c r="B17" s="919" t="s">
        <v>44</v>
      </c>
      <c r="C17" s="914">
        <f t="shared" si="3"/>
        <v>3732</v>
      </c>
      <c r="D17" s="918">
        <f>SUM(E17:F17)</f>
        <v>392</v>
      </c>
      <c r="E17" s="918">
        <v>332</v>
      </c>
      <c r="F17" s="918">
        <v>60</v>
      </c>
      <c r="G17" s="918"/>
      <c r="H17" s="918">
        <f>SUM(I17:J17)</f>
        <v>2856</v>
      </c>
      <c r="I17" s="918">
        <v>1975</v>
      </c>
      <c r="J17" s="918">
        <v>881</v>
      </c>
      <c r="K17" s="918">
        <v>328</v>
      </c>
      <c r="L17" s="918"/>
      <c r="M17" s="918"/>
      <c r="N17" s="918"/>
      <c r="O17" s="918"/>
      <c r="P17" s="918"/>
      <c r="Q17" s="918">
        <v>92</v>
      </c>
      <c r="R17" s="918"/>
      <c r="S17" s="918">
        <f t="shared" ref="S17:S28" si="6">SUM(T17:V17)</f>
        <v>64</v>
      </c>
      <c r="T17" s="918">
        <v>46</v>
      </c>
      <c r="U17" s="918"/>
      <c r="V17" s="918">
        <v>18</v>
      </c>
      <c r="W17" s="656"/>
    </row>
    <row r="18" spans="1:23" ht="36" customHeight="1">
      <c r="A18" s="922">
        <v>2</v>
      </c>
      <c r="B18" s="919" t="s">
        <v>2910</v>
      </c>
      <c r="C18" s="914">
        <f t="shared" si="3"/>
        <v>407</v>
      </c>
      <c r="D18" s="918">
        <f t="shared" ref="D18:D28" si="7">SUM(E18:F18)</f>
        <v>131</v>
      </c>
      <c r="E18" s="918">
        <v>101</v>
      </c>
      <c r="F18" s="918">
        <v>30</v>
      </c>
      <c r="G18" s="918"/>
      <c r="H18" s="918">
        <f>SUM(I18:J18)</f>
        <v>142</v>
      </c>
      <c r="I18" s="918">
        <v>0</v>
      </c>
      <c r="J18" s="918">
        <v>142</v>
      </c>
      <c r="K18" s="918">
        <v>60</v>
      </c>
      <c r="L18" s="918"/>
      <c r="M18" s="918"/>
      <c r="N18" s="918"/>
      <c r="O18" s="918"/>
      <c r="P18" s="918"/>
      <c r="Q18" s="918">
        <v>18</v>
      </c>
      <c r="R18" s="918"/>
      <c r="S18" s="918">
        <f t="shared" si="6"/>
        <v>56</v>
      </c>
      <c r="T18" s="918">
        <v>52</v>
      </c>
      <c r="U18" s="918"/>
      <c r="V18" s="918">
        <v>4</v>
      </c>
      <c r="W18" s="659">
        <v>23750</v>
      </c>
    </row>
    <row r="19" spans="1:23" ht="36" customHeight="1">
      <c r="A19" s="923">
        <v>3</v>
      </c>
      <c r="B19" s="919" t="s">
        <v>2908</v>
      </c>
      <c r="C19" s="914">
        <f t="shared" si="3"/>
        <v>1188</v>
      </c>
      <c r="D19" s="918">
        <f t="shared" si="7"/>
        <v>261</v>
      </c>
      <c r="E19" s="918">
        <v>171</v>
      </c>
      <c r="F19" s="918">
        <v>90</v>
      </c>
      <c r="G19" s="918"/>
      <c r="H19" s="918">
        <f t="shared" ref="H19:H28" si="8">SUM(I19:J19)</f>
        <v>567</v>
      </c>
      <c r="I19" s="918">
        <v>0</v>
      </c>
      <c r="J19" s="918">
        <v>567</v>
      </c>
      <c r="K19" s="918">
        <v>246</v>
      </c>
      <c r="L19" s="918"/>
      <c r="M19" s="918"/>
      <c r="N19" s="918"/>
      <c r="O19" s="918"/>
      <c r="P19" s="918"/>
      <c r="Q19" s="918">
        <v>74</v>
      </c>
      <c r="R19" s="918"/>
      <c r="S19" s="918">
        <f t="shared" si="6"/>
        <v>40</v>
      </c>
      <c r="T19" s="918">
        <v>36</v>
      </c>
      <c r="U19" s="918"/>
      <c r="V19" s="918">
        <v>4</v>
      </c>
      <c r="W19" s="659">
        <f>W18-C17</f>
        <v>20018</v>
      </c>
    </row>
    <row r="20" spans="1:23" ht="36" customHeight="1">
      <c r="A20" s="922">
        <v>4</v>
      </c>
      <c r="B20" s="919" t="s">
        <v>67</v>
      </c>
      <c r="C20" s="914">
        <f t="shared" si="3"/>
        <v>59</v>
      </c>
      <c r="D20" s="918">
        <f t="shared" si="7"/>
        <v>0</v>
      </c>
      <c r="E20" s="918"/>
      <c r="F20" s="918"/>
      <c r="G20" s="918"/>
      <c r="H20" s="918"/>
      <c r="I20" s="918"/>
      <c r="J20" s="918"/>
      <c r="K20" s="918"/>
      <c r="L20" s="918"/>
      <c r="M20" s="918"/>
      <c r="N20" s="918"/>
      <c r="O20" s="918"/>
      <c r="P20" s="918"/>
      <c r="Q20" s="918"/>
      <c r="R20" s="918"/>
      <c r="S20" s="918">
        <f t="shared" si="6"/>
        <v>59</v>
      </c>
      <c r="T20" s="918">
        <v>55</v>
      </c>
      <c r="U20" s="918"/>
      <c r="V20" s="918">
        <v>4</v>
      </c>
      <c r="W20" s="659"/>
    </row>
    <row r="21" spans="1:23" ht="36" customHeight="1">
      <c r="A21" s="923">
        <v>5</v>
      </c>
      <c r="B21" s="919" t="s">
        <v>2540</v>
      </c>
      <c r="C21" s="914">
        <f t="shared" si="3"/>
        <v>4074</v>
      </c>
      <c r="D21" s="918">
        <f t="shared" si="7"/>
        <v>513</v>
      </c>
      <c r="E21" s="918">
        <v>332</v>
      </c>
      <c r="F21" s="918">
        <v>181</v>
      </c>
      <c r="G21" s="918"/>
      <c r="H21" s="918">
        <f t="shared" si="8"/>
        <v>3014</v>
      </c>
      <c r="I21" s="918">
        <v>1975</v>
      </c>
      <c r="J21" s="918">
        <v>1039</v>
      </c>
      <c r="K21" s="918">
        <v>387</v>
      </c>
      <c r="L21" s="918"/>
      <c r="M21" s="918"/>
      <c r="N21" s="918"/>
      <c r="O21" s="918"/>
      <c r="P21" s="918"/>
      <c r="Q21" s="918">
        <v>100</v>
      </c>
      <c r="R21" s="918"/>
      <c r="S21" s="918">
        <f t="shared" si="6"/>
        <v>60</v>
      </c>
      <c r="T21" s="918">
        <v>42</v>
      </c>
      <c r="U21" s="918"/>
      <c r="V21" s="918">
        <v>18</v>
      </c>
      <c r="W21" s="659"/>
    </row>
    <row r="22" spans="1:23" ht="36" customHeight="1">
      <c r="A22" s="922">
        <v>6</v>
      </c>
      <c r="B22" s="919" t="s">
        <v>98</v>
      </c>
      <c r="C22" s="914">
        <f t="shared" si="3"/>
        <v>3010</v>
      </c>
      <c r="D22" s="918">
        <f t="shared" si="7"/>
        <v>431</v>
      </c>
      <c r="E22" s="918">
        <v>331</v>
      </c>
      <c r="F22" s="918">
        <v>100</v>
      </c>
      <c r="G22" s="918"/>
      <c r="H22" s="918">
        <f t="shared" si="8"/>
        <v>2068</v>
      </c>
      <c r="I22" s="924">
        <v>1152</v>
      </c>
      <c r="J22" s="918">
        <v>916</v>
      </c>
      <c r="K22" s="918">
        <v>357</v>
      </c>
      <c r="L22" s="918"/>
      <c r="M22" s="918"/>
      <c r="N22" s="918"/>
      <c r="O22" s="918"/>
      <c r="P22" s="918"/>
      <c r="Q22" s="918">
        <v>100</v>
      </c>
      <c r="R22" s="918"/>
      <c r="S22" s="918">
        <f t="shared" si="6"/>
        <v>54</v>
      </c>
      <c r="T22" s="918">
        <v>36</v>
      </c>
      <c r="U22" s="918"/>
      <c r="V22" s="918">
        <v>18</v>
      </c>
      <c r="W22" s="659"/>
    </row>
    <row r="23" spans="1:23" ht="36" customHeight="1">
      <c r="A23" s="923">
        <v>7</v>
      </c>
      <c r="B23" s="919" t="s">
        <v>3072</v>
      </c>
      <c r="C23" s="914">
        <f t="shared" si="3"/>
        <v>1868</v>
      </c>
      <c r="D23" s="918">
        <f t="shared" si="7"/>
        <v>422</v>
      </c>
      <c r="E23" s="918">
        <v>332</v>
      </c>
      <c r="F23" s="918">
        <v>90</v>
      </c>
      <c r="G23" s="918"/>
      <c r="H23" s="918">
        <f t="shared" si="8"/>
        <v>937</v>
      </c>
      <c r="I23" s="918"/>
      <c r="J23" s="918">
        <v>937</v>
      </c>
      <c r="K23" s="918">
        <v>362</v>
      </c>
      <c r="L23" s="918"/>
      <c r="M23" s="918"/>
      <c r="N23" s="918"/>
      <c r="O23" s="918"/>
      <c r="P23" s="918"/>
      <c r="Q23" s="918">
        <v>100</v>
      </c>
      <c r="R23" s="918"/>
      <c r="S23" s="918">
        <f t="shared" si="6"/>
        <v>47</v>
      </c>
      <c r="T23" s="918">
        <v>29</v>
      </c>
      <c r="U23" s="918"/>
      <c r="V23" s="918">
        <v>18</v>
      </c>
      <c r="W23" s="659"/>
    </row>
    <row r="24" spans="1:23" ht="36" customHeight="1">
      <c r="A24" s="922">
        <v>8</v>
      </c>
      <c r="B24" s="919" t="s">
        <v>2867</v>
      </c>
      <c r="C24" s="914">
        <f t="shared" si="3"/>
        <v>2469</v>
      </c>
      <c r="D24" s="918">
        <f t="shared" si="7"/>
        <v>422</v>
      </c>
      <c r="E24" s="918">
        <v>332</v>
      </c>
      <c r="F24" s="918">
        <v>90</v>
      </c>
      <c r="G24" s="918"/>
      <c r="H24" s="918">
        <f t="shared" si="8"/>
        <v>1574</v>
      </c>
      <c r="I24" s="924">
        <v>658</v>
      </c>
      <c r="J24" s="918">
        <v>916</v>
      </c>
      <c r="K24" s="918">
        <v>337</v>
      </c>
      <c r="L24" s="918"/>
      <c r="M24" s="918"/>
      <c r="N24" s="918"/>
      <c r="O24" s="918"/>
      <c r="P24" s="918"/>
      <c r="Q24" s="918">
        <v>92</v>
      </c>
      <c r="R24" s="918"/>
      <c r="S24" s="918">
        <f t="shared" si="6"/>
        <v>44</v>
      </c>
      <c r="T24" s="918">
        <v>26</v>
      </c>
      <c r="U24" s="918"/>
      <c r="V24" s="918">
        <v>18</v>
      </c>
      <c r="W24" s="659"/>
    </row>
    <row r="25" spans="1:23" ht="36" customHeight="1">
      <c r="A25" s="923">
        <v>9</v>
      </c>
      <c r="B25" s="919" t="s">
        <v>2883</v>
      </c>
      <c r="C25" s="914">
        <f t="shared" si="3"/>
        <v>3764</v>
      </c>
      <c r="D25" s="918">
        <f t="shared" si="7"/>
        <v>422</v>
      </c>
      <c r="E25" s="918">
        <v>332</v>
      </c>
      <c r="F25" s="918">
        <v>90</v>
      </c>
      <c r="G25" s="918"/>
      <c r="H25" s="918">
        <f t="shared" si="8"/>
        <v>2863</v>
      </c>
      <c r="I25" s="924">
        <v>1975</v>
      </c>
      <c r="J25" s="918">
        <v>888</v>
      </c>
      <c r="K25" s="918">
        <v>330</v>
      </c>
      <c r="L25" s="918"/>
      <c r="M25" s="918"/>
      <c r="N25" s="918"/>
      <c r="O25" s="918"/>
      <c r="P25" s="918"/>
      <c r="Q25" s="918">
        <v>92</v>
      </c>
      <c r="R25" s="918"/>
      <c r="S25" s="918">
        <f t="shared" si="6"/>
        <v>57</v>
      </c>
      <c r="T25" s="918">
        <v>39</v>
      </c>
      <c r="U25" s="918"/>
      <c r="V25" s="918">
        <v>18</v>
      </c>
      <c r="W25" s="659"/>
    </row>
    <row r="26" spans="1:23" ht="36" customHeight="1">
      <c r="A26" s="922">
        <v>10</v>
      </c>
      <c r="B26" s="919" t="s">
        <v>88</v>
      </c>
      <c r="C26" s="914">
        <f t="shared" si="3"/>
        <v>2739</v>
      </c>
      <c r="D26" s="918">
        <f t="shared" si="7"/>
        <v>468</v>
      </c>
      <c r="E26" s="918">
        <v>332</v>
      </c>
      <c r="F26" s="918">
        <v>136</v>
      </c>
      <c r="G26" s="918"/>
      <c r="H26" s="918">
        <f t="shared" si="8"/>
        <v>1785</v>
      </c>
      <c r="I26" s="924">
        <v>824</v>
      </c>
      <c r="J26" s="918">
        <v>961</v>
      </c>
      <c r="K26" s="918">
        <v>347</v>
      </c>
      <c r="L26" s="918"/>
      <c r="M26" s="918"/>
      <c r="N26" s="918"/>
      <c r="O26" s="918"/>
      <c r="P26" s="918"/>
      <c r="Q26" s="918">
        <v>92</v>
      </c>
      <c r="R26" s="918"/>
      <c r="S26" s="918">
        <f t="shared" si="6"/>
        <v>47</v>
      </c>
      <c r="T26" s="918">
        <v>29</v>
      </c>
      <c r="U26" s="918"/>
      <c r="V26" s="918">
        <v>18</v>
      </c>
      <c r="W26" s="659"/>
    </row>
    <row r="27" spans="1:23" ht="36" customHeight="1">
      <c r="A27" s="923">
        <v>11</v>
      </c>
      <c r="B27" s="919" t="s">
        <v>2874</v>
      </c>
      <c r="C27" s="914">
        <f t="shared" si="3"/>
        <v>2883</v>
      </c>
      <c r="D27" s="918">
        <f t="shared" si="7"/>
        <v>468</v>
      </c>
      <c r="E27" s="918">
        <v>332</v>
      </c>
      <c r="F27" s="918">
        <v>136</v>
      </c>
      <c r="G27" s="918"/>
      <c r="H27" s="918">
        <f t="shared" si="8"/>
        <v>1835</v>
      </c>
      <c r="I27" s="924">
        <v>658</v>
      </c>
      <c r="J27" s="918">
        <v>1177</v>
      </c>
      <c r="K27" s="918">
        <v>420</v>
      </c>
      <c r="L27" s="918"/>
      <c r="M27" s="918"/>
      <c r="N27" s="918"/>
      <c r="O27" s="918"/>
      <c r="P27" s="918"/>
      <c r="Q27" s="918">
        <v>92</v>
      </c>
      <c r="R27" s="918"/>
      <c r="S27" s="918">
        <f t="shared" si="6"/>
        <v>68</v>
      </c>
      <c r="T27" s="918">
        <v>50</v>
      </c>
      <c r="U27" s="918"/>
      <c r="V27" s="918">
        <v>18</v>
      </c>
      <c r="W27" s="659"/>
    </row>
    <row r="28" spans="1:23" ht="36" customHeight="1">
      <c r="A28" s="922">
        <v>12</v>
      </c>
      <c r="B28" s="919" t="s">
        <v>2886</v>
      </c>
      <c r="C28" s="914">
        <f t="shared" si="3"/>
        <v>2969</v>
      </c>
      <c r="D28" s="918">
        <f t="shared" si="7"/>
        <v>546</v>
      </c>
      <c r="E28" s="918">
        <v>332</v>
      </c>
      <c r="F28" s="918">
        <v>214</v>
      </c>
      <c r="G28" s="918"/>
      <c r="H28" s="918">
        <f t="shared" si="8"/>
        <v>1838</v>
      </c>
      <c r="I28" s="924">
        <v>658</v>
      </c>
      <c r="J28" s="918">
        <v>1180</v>
      </c>
      <c r="K28" s="918">
        <v>420</v>
      </c>
      <c r="L28" s="918"/>
      <c r="M28" s="918"/>
      <c r="N28" s="918"/>
      <c r="O28" s="918"/>
      <c r="P28" s="918"/>
      <c r="Q28" s="918">
        <v>92</v>
      </c>
      <c r="R28" s="918"/>
      <c r="S28" s="918">
        <f t="shared" si="6"/>
        <v>73</v>
      </c>
      <c r="T28" s="918">
        <v>55</v>
      </c>
      <c r="U28" s="918"/>
      <c r="V28" s="918">
        <v>18</v>
      </c>
      <c r="W28" s="659"/>
    </row>
    <row r="29" spans="1:23" ht="26.25"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20.25" customHeight="1">
      <c r="A30" s="685" t="s">
        <v>3107</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220" t="s">
        <v>3038</v>
      </c>
      <c r="C31" s="1220"/>
      <c r="D31" s="1220"/>
      <c r="E31" s="1220"/>
      <c r="F31" s="1220"/>
      <c r="G31" s="1220"/>
      <c r="H31" s="1220"/>
      <c r="I31" s="1220"/>
      <c r="J31" s="1220"/>
      <c r="K31" s="1220"/>
      <c r="L31" s="1220"/>
      <c r="M31" s="1220"/>
      <c r="N31" s="1220"/>
      <c r="O31" s="1220"/>
      <c r="P31" s="1220"/>
      <c r="Q31" s="1220"/>
      <c r="R31" s="1220"/>
      <c r="S31" s="1220"/>
      <c r="T31" s="1220"/>
      <c r="U31" s="665"/>
      <c r="V31" s="665"/>
    </row>
    <row r="32" spans="1:23" s="666" customFormat="1" ht="15.75">
      <c r="A32" s="687">
        <v>2</v>
      </c>
      <c r="B32" s="1220" t="s">
        <v>3030</v>
      </c>
      <c r="C32" s="1220"/>
      <c r="D32" s="1220"/>
      <c r="E32" s="1220"/>
      <c r="F32" s="1220"/>
      <c r="G32" s="1220"/>
      <c r="H32" s="1220"/>
      <c r="I32" s="1220"/>
      <c r="J32" s="1220"/>
      <c r="K32" s="1220"/>
      <c r="L32" s="1220"/>
      <c r="M32" s="1220"/>
      <c r="N32" s="1220"/>
      <c r="O32" s="1220"/>
      <c r="P32" s="1220"/>
      <c r="Q32" s="1220"/>
      <c r="R32" s="1220"/>
      <c r="S32" s="1220"/>
      <c r="T32" s="1220"/>
      <c r="U32" s="1220"/>
      <c r="V32" s="1220"/>
    </row>
    <row r="33" spans="1:22" s="666" customFormat="1" ht="15.75">
      <c r="A33" s="687">
        <v>3</v>
      </c>
      <c r="B33" s="1220" t="s">
        <v>3031</v>
      </c>
      <c r="C33" s="1220"/>
      <c r="D33" s="1220"/>
      <c r="E33" s="1220"/>
      <c r="F33" s="1220"/>
      <c r="G33" s="1220"/>
      <c r="H33" s="1220"/>
      <c r="I33" s="1220"/>
      <c r="J33" s="1220"/>
      <c r="K33" s="1220"/>
      <c r="L33" s="1220"/>
      <c r="M33" s="1220"/>
      <c r="N33" s="1220"/>
      <c r="O33" s="1220"/>
      <c r="P33" s="1220"/>
      <c r="Q33" s="1220"/>
      <c r="R33" s="1220"/>
      <c r="S33" s="1220"/>
      <c r="T33" s="1220"/>
      <c r="U33" s="1220"/>
      <c r="V33" s="1220"/>
    </row>
    <row r="34" spans="1:22" s="668" customFormat="1" ht="15.75">
      <c r="A34" s="688" t="s">
        <v>2126</v>
      </c>
      <c r="B34" s="1218" t="s">
        <v>3108</v>
      </c>
      <c r="C34" s="1218"/>
      <c r="D34" s="1218"/>
      <c r="E34" s="1218"/>
      <c r="F34" s="1218"/>
      <c r="G34" s="1218"/>
      <c r="H34" s="1218"/>
      <c r="I34" s="1218"/>
      <c r="J34" s="1218"/>
      <c r="K34" s="1218"/>
      <c r="L34" s="1218"/>
      <c r="M34" s="1218"/>
      <c r="N34" s="1218"/>
      <c r="O34" s="1218"/>
      <c r="P34" s="1218"/>
      <c r="Q34" s="1218"/>
      <c r="R34" s="1218"/>
      <c r="S34" s="1218"/>
      <c r="T34" s="1218"/>
      <c r="U34" s="1218"/>
      <c r="V34" s="1218"/>
    </row>
    <row r="35" spans="1:22" s="668" customFormat="1" ht="15.75">
      <c r="A35" s="688" t="s">
        <v>2126</v>
      </c>
      <c r="B35" s="1218" t="s">
        <v>3047</v>
      </c>
      <c r="C35" s="1218"/>
      <c r="D35" s="1218"/>
      <c r="E35" s="1218"/>
      <c r="F35" s="1218"/>
      <c r="G35" s="1218"/>
      <c r="H35" s="1218"/>
      <c r="I35" s="1218"/>
      <c r="J35" s="1218"/>
      <c r="K35" s="1218"/>
      <c r="L35" s="1218"/>
      <c r="M35" s="1218"/>
      <c r="N35" s="1218"/>
      <c r="O35" s="1218"/>
      <c r="P35" s="1218"/>
      <c r="Q35" s="1218"/>
      <c r="R35" s="1218"/>
      <c r="S35" s="1218"/>
      <c r="T35" s="1218"/>
      <c r="U35" s="1218"/>
      <c r="V35" s="1218"/>
    </row>
    <row r="36" spans="1:22" s="666" customFormat="1" ht="15.75">
      <c r="A36" s="687">
        <v>4</v>
      </c>
      <c r="B36" s="1220" t="s">
        <v>3048</v>
      </c>
      <c r="C36" s="1220"/>
      <c r="D36" s="1220"/>
      <c r="E36" s="1220"/>
      <c r="F36" s="1220"/>
      <c r="G36" s="1220"/>
      <c r="H36" s="1220"/>
      <c r="I36" s="1220"/>
      <c r="J36" s="1220"/>
      <c r="K36" s="1220"/>
      <c r="L36" s="1220"/>
      <c r="M36" s="1220"/>
      <c r="N36" s="1220"/>
      <c r="O36" s="1220"/>
      <c r="P36" s="1220"/>
      <c r="Q36" s="1220"/>
      <c r="R36" s="1220"/>
      <c r="S36" s="1220"/>
      <c r="T36" s="1220"/>
      <c r="U36" s="1220"/>
      <c r="V36" s="1220"/>
    </row>
    <row r="37" spans="1:22" s="668" customFormat="1" ht="15.75">
      <c r="A37" s="688" t="s">
        <v>2126</v>
      </c>
      <c r="B37" s="1218" t="s">
        <v>3049</v>
      </c>
      <c r="C37" s="1218"/>
      <c r="D37" s="1218"/>
      <c r="E37" s="1218"/>
      <c r="F37" s="1218"/>
      <c r="G37" s="1218"/>
      <c r="H37" s="1218"/>
      <c r="I37" s="1218"/>
      <c r="J37" s="1218"/>
      <c r="K37" s="1218"/>
      <c r="L37" s="1218"/>
      <c r="M37" s="1218"/>
      <c r="N37" s="1218"/>
      <c r="O37" s="1218"/>
      <c r="P37" s="1218"/>
      <c r="Q37" s="1218"/>
      <c r="R37" s="1218"/>
      <c r="S37" s="1218"/>
      <c r="T37" s="1218"/>
      <c r="U37" s="1218"/>
      <c r="V37" s="1218"/>
    </row>
    <row r="38" spans="1:22" s="666" customFormat="1" ht="15.75">
      <c r="A38" s="687">
        <v>5</v>
      </c>
      <c r="B38" s="1220" t="s">
        <v>3032</v>
      </c>
      <c r="C38" s="1220"/>
      <c r="D38" s="1220"/>
      <c r="E38" s="1220"/>
      <c r="F38" s="1220"/>
      <c r="G38" s="1220"/>
      <c r="H38" s="1220"/>
      <c r="I38" s="1220"/>
      <c r="J38" s="1220"/>
      <c r="K38" s="1220"/>
      <c r="L38" s="1220"/>
      <c r="M38" s="1220"/>
      <c r="N38" s="1220"/>
      <c r="O38" s="1220"/>
      <c r="P38" s="1220"/>
      <c r="Q38" s="1220"/>
      <c r="R38" s="1220"/>
      <c r="S38" s="1220"/>
      <c r="T38" s="1220"/>
      <c r="U38" s="1220"/>
      <c r="V38" s="1220"/>
    </row>
    <row r="39" spans="1:22" s="668" customFormat="1" ht="15.75">
      <c r="A39" s="688" t="s">
        <v>2126</v>
      </c>
      <c r="B39" s="1218" t="s">
        <v>3050</v>
      </c>
      <c r="C39" s="1218"/>
      <c r="D39" s="1218"/>
      <c r="E39" s="1218"/>
      <c r="F39" s="1218"/>
      <c r="G39" s="1218"/>
      <c r="H39" s="1218"/>
      <c r="I39" s="1218"/>
      <c r="J39" s="1218"/>
      <c r="K39" s="1218"/>
      <c r="L39" s="1218"/>
      <c r="M39" s="1218"/>
      <c r="N39" s="1218"/>
      <c r="O39" s="1218"/>
      <c r="P39" s="1218"/>
      <c r="Q39" s="1218"/>
      <c r="R39" s="1218"/>
      <c r="S39" s="1218"/>
      <c r="T39" s="1218"/>
      <c r="U39" s="1218"/>
      <c r="V39" s="1218"/>
    </row>
    <row r="40" spans="1:22" s="669" customFormat="1" ht="15.75">
      <c r="A40" s="688" t="s">
        <v>2126</v>
      </c>
      <c r="B40" s="1218" t="s">
        <v>3109</v>
      </c>
      <c r="C40" s="1218"/>
      <c r="D40" s="1218"/>
      <c r="E40" s="1218"/>
      <c r="F40" s="1218"/>
      <c r="G40" s="1218"/>
      <c r="H40" s="1218"/>
      <c r="I40" s="1218"/>
      <c r="J40" s="1218"/>
      <c r="K40" s="1218"/>
      <c r="L40" s="1218"/>
      <c r="M40" s="1218"/>
      <c r="N40" s="1218"/>
      <c r="O40" s="1218"/>
      <c r="P40" s="1218"/>
      <c r="Q40" s="1218"/>
      <c r="R40" s="1218"/>
      <c r="S40" s="1218"/>
      <c r="T40" s="1218"/>
      <c r="U40" s="1218"/>
      <c r="V40" s="1218"/>
    </row>
    <row r="41" spans="1:22" s="669" customFormat="1" ht="15.75">
      <c r="A41" s="688" t="s">
        <v>2126</v>
      </c>
      <c r="B41" s="1218" t="s">
        <v>3110</v>
      </c>
      <c r="C41" s="1218"/>
      <c r="D41" s="1218"/>
      <c r="E41" s="1218"/>
      <c r="F41" s="1218"/>
      <c r="G41" s="1218"/>
      <c r="H41" s="1218"/>
      <c r="I41" s="1218"/>
      <c r="J41" s="1218"/>
      <c r="K41" s="1218"/>
      <c r="L41" s="1218"/>
      <c r="M41" s="1218"/>
      <c r="N41" s="1218"/>
      <c r="O41" s="1218"/>
      <c r="P41" s="1218"/>
      <c r="Q41" s="1218"/>
      <c r="R41" s="1218"/>
      <c r="S41" s="1218"/>
      <c r="T41" s="1218"/>
      <c r="U41" s="1218"/>
      <c r="V41" s="1218"/>
    </row>
    <row r="42" spans="1:22" s="670" customFormat="1" ht="15.75">
      <c r="A42" s="688" t="s">
        <v>2126</v>
      </c>
      <c r="B42" s="1218" t="s">
        <v>3111</v>
      </c>
      <c r="C42" s="1218"/>
      <c r="D42" s="1218"/>
      <c r="E42" s="1218"/>
      <c r="F42" s="1218"/>
      <c r="G42" s="1218"/>
      <c r="H42" s="1218"/>
      <c r="I42" s="1218"/>
      <c r="J42" s="1218"/>
      <c r="K42" s="1218"/>
      <c r="L42" s="1218"/>
      <c r="M42" s="1218"/>
      <c r="N42" s="1218"/>
      <c r="O42" s="1218"/>
      <c r="P42" s="1218"/>
      <c r="Q42" s="1218"/>
      <c r="R42" s="1218"/>
      <c r="S42" s="1218"/>
      <c r="T42" s="1218"/>
      <c r="U42" s="1218"/>
      <c r="V42" s="1218"/>
    </row>
    <row r="43" spans="1:22" s="670" customFormat="1" ht="15.75">
      <c r="A43" s="755">
        <v>6</v>
      </c>
      <c r="B43" s="756" t="s">
        <v>3033</v>
      </c>
      <c r="C43" s="756"/>
      <c r="D43" s="756"/>
      <c r="E43" s="756"/>
      <c r="F43" s="756"/>
      <c r="G43" s="756"/>
      <c r="H43" s="756"/>
      <c r="I43" s="756"/>
      <c r="J43" s="756"/>
      <c r="K43" s="756"/>
      <c r="L43" s="756"/>
      <c r="M43" s="756"/>
      <c r="N43" s="756"/>
      <c r="O43" s="756"/>
      <c r="P43" s="756"/>
      <c r="Q43" s="756"/>
      <c r="R43" s="667"/>
      <c r="S43" s="669"/>
      <c r="T43" s="669"/>
      <c r="U43" s="669"/>
      <c r="V43" s="669"/>
    </row>
    <row r="44" spans="1:22" s="670" customFormat="1" ht="15.75">
      <c r="A44" s="755">
        <v>7</v>
      </c>
      <c r="B44" s="756" t="s">
        <v>3037</v>
      </c>
      <c r="C44" s="756"/>
      <c r="D44" s="756"/>
      <c r="E44" s="756"/>
      <c r="F44" s="756"/>
      <c r="G44" s="756"/>
      <c r="H44" s="756"/>
      <c r="I44" s="756"/>
      <c r="J44" s="756"/>
      <c r="K44" s="756"/>
      <c r="L44" s="756"/>
      <c r="M44" s="756"/>
      <c r="N44" s="756"/>
      <c r="O44" s="756"/>
      <c r="P44" s="756"/>
      <c r="Q44" s="756"/>
      <c r="R44" s="671"/>
      <c r="S44" s="669"/>
      <c r="T44" s="669"/>
      <c r="U44" s="669"/>
      <c r="V44" s="669"/>
    </row>
    <row r="45" spans="1:22" s="669" customFormat="1" ht="15.75">
      <c r="A45" s="755">
        <v>8</v>
      </c>
      <c r="B45" s="756" t="s">
        <v>3250</v>
      </c>
      <c r="C45" s="756"/>
      <c r="D45" s="756"/>
      <c r="E45" s="756"/>
      <c r="F45" s="756"/>
      <c r="G45" s="756"/>
      <c r="H45" s="756"/>
      <c r="I45" s="756"/>
      <c r="J45" s="756"/>
      <c r="K45" s="756"/>
      <c r="L45" s="756"/>
      <c r="M45" s="756"/>
      <c r="N45" s="756"/>
      <c r="O45" s="756"/>
      <c r="P45" s="756"/>
      <c r="Q45" s="756"/>
    </row>
    <row r="46" spans="1:22" s="669" customFormat="1" ht="15.75">
      <c r="A46" s="755">
        <v>9</v>
      </c>
      <c r="B46" s="756" t="s">
        <v>3034</v>
      </c>
      <c r="C46" s="756"/>
      <c r="D46" s="756"/>
      <c r="E46" s="756"/>
      <c r="F46" s="756"/>
      <c r="G46" s="756"/>
      <c r="H46" s="756"/>
      <c r="I46" s="756"/>
      <c r="J46" s="756"/>
      <c r="K46" s="756"/>
      <c r="L46" s="756"/>
      <c r="M46" s="756"/>
      <c r="N46" s="756"/>
      <c r="O46" s="756"/>
      <c r="P46" s="756"/>
      <c r="Q46" s="756"/>
      <c r="R46" s="670"/>
      <c r="S46" s="670"/>
      <c r="T46" s="670"/>
      <c r="U46" s="670"/>
      <c r="V46" s="670"/>
    </row>
    <row r="47" spans="1:22" s="669" customFormat="1" ht="15.75">
      <c r="A47" s="757" t="s">
        <v>2126</v>
      </c>
      <c r="B47" s="758" t="s">
        <v>3051</v>
      </c>
      <c r="C47" s="756"/>
      <c r="D47" s="756"/>
      <c r="E47" s="756"/>
      <c r="F47" s="756"/>
      <c r="G47" s="756"/>
      <c r="H47" s="756"/>
      <c r="I47" s="756"/>
      <c r="J47" s="756"/>
      <c r="K47" s="756"/>
      <c r="L47" s="756"/>
      <c r="M47" s="756"/>
      <c r="N47" s="756"/>
      <c r="O47" s="756"/>
      <c r="P47" s="756"/>
      <c r="Q47" s="756"/>
      <c r="R47" s="652"/>
      <c r="S47" s="652"/>
      <c r="T47" s="652"/>
      <c r="U47" s="652"/>
      <c r="V47" s="652"/>
    </row>
    <row r="48" spans="1:22" s="670" customFormat="1" ht="15.75">
      <c r="A48" s="757" t="s">
        <v>2126</v>
      </c>
      <c r="B48" s="758" t="s">
        <v>3251</v>
      </c>
      <c r="C48" s="756"/>
      <c r="D48" s="756"/>
      <c r="E48" s="756"/>
      <c r="F48" s="756"/>
      <c r="G48" s="756"/>
      <c r="H48" s="756"/>
      <c r="I48" s="756"/>
      <c r="J48" s="756"/>
      <c r="K48" s="756"/>
      <c r="L48" s="756"/>
      <c r="M48" s="756"/>
      <c r="N48" s="756"/>
      <c r="O48" s="756"/>
      <c r="P48" s="756"/>
      <c r="Q48" s="756"/>
      <c r="R48" s="652"/>
      <c r="S48" s="652"/>
      <c r="T48" s="652"/>
      <c r="U48" s="652"/>
      <c r="V48" s="652"/>
    </row>
    <row r="49" spans="1:17" ht="15">
      <c r="A49" s="755">
        <v>10</v>
      </c>
      <c r="B49" s="756" t="s">
        <v>3035</v>
      </c>
      <c r="C49" s="758"/>
      <c r="D49" s="758"/>
      <c r="E49" s="758"/>
      <c r="F49" s="758"/>
      <c r="G49" s="758"/>
      <c r="H49" s="758"/>
      <c r="I49" s="758"/>
      <c r="J49" s="758"/>
      <c r="K49" s="758"/>
      <c r="L49" s="758"/>
      <c r="M49" s="758"/>
      <c r="N49" s="758"/>
      <c r="O49" s="758"/>
      <c r="P49" s="758"/>
      <c r="Q49" s="758"/>
    </row>
    <row r="50" spans="1:17" ht="15">
      <c r="A50" s="757" t="s">
        <v>2126</v>
      </c>
      <c r="B50" s="1219" t="s">
        <v>3252</v>
      </c>
      <c r="C50" s="1219"/>
      <c r="D50" s="1219"/>
      <c r="E50" s="1219"/>
      <c r="F50" s="1219"/>
      <c r="G50" s="1219"/>
      <c r="H50" s="1219"/>
      <c r="I50" s="1219"/>
      <c r="J50" s="1219"/>
      <c r="K50" s="1219"/>
      <c r="L50" s="1219"/>
      <c r="M50" s="1219"/>
      <c r="N50" s="1219"/>
      <c r="O50" s="1219"/>
      <c r="P50" s="1219"/>
      <c r="Q50" s="1219"/>
    </row>
    <row r="51" spans="1:17" ht="15">
      <c r="A51" s="757" t="s">
        <v>2126</v>
      </c>
      <c r="B51" s="758" t="s">
        <v>3036</v>
      </c>
      <c r="C51" s="758"/>
      <c r="D51" s="758"/>
      <c r="E51" s="758"/>
      <c r="F51" s="758"/>
      <c r="G51" s="758"/>
      <c r="H51" s="758"/>
      <c r="I51" s="758"/>
      <c r="J51" s="758"/>
      <c r="K51" s="758"/>
      <c r="L51" s="758"/>
      <c r="M51" s="758"/>
      <c r="N51" s="758"/>
      <c r="O51" s="758"/>
      <c r="P51" s="758"/>
      <c r="Q51" s="758"/>
    </row>
    <row r="52" spans="1:17" ht="15">
      <c r="A52" s="757" t="s">
        <v>2126</v>
      </c>
      <c r="B52" s="758" t="s">
        <v>3253</v>
      </c>
      <c r="C52" s="759"/>
      <c r="D52" s="759"/>
      <c r="E52" s="759"/>
      <c r="F52" s="759"/>
      <c r="G52" s="759"/>
      <c r="H52" s="759"/>
      <c r="I52" s="759"/>
      <c r="J52" s="759"/>
      <c r="K52" s="759"/>
      <c r="L52" s="759"/>
      <c r="M52" s="759"/>
      <c r="N52" s="759"/>
      <c r="O52" s="759"/>
      <c r="P52" s="759"/>
      <c r="Q52" s="759"/>
    </row>
    <row r="53" spans="1:17">
      <c r="A53" s="653"/>
    </row>
    <row r="54" spans="1:17">
      <c r="A54" s="653"/>
    </row>
    <row r="55" spans="1:17">
      <c r="A55" s="653"/>
    </row>
    <row r="56" spans="1:17">
      <c r="A56" s="653"/>
    </row>
  </sheetData>
  <mergeCells count="34">
    <mergeCell ref="A1:U1"/>
    <mergeCell ref="P6:P7"/>
    <mergeCell ref="G6:G7"/>
    <mergeCell ref="R6:R7"/>
    <mergeCell ref="D6:D7"/>
    <mergeCell ref="L6:L7"/>
    <mergeCell ref="M6:O6"/>
    <mergeCell ref="S6:S7"/>
    <mergeCell ref="T6:V6"/>
    <mergeCell ref="Q6:Q7"/>
    <mergeCell ref="A2:U2"/>
    <mergeCell ref="A3:U3"/>
    <mergeCell ref="A5:A7"/>
    <mergeCell ref="B5:B7"/>
    <mergeCell ref="C5:C7"/>
    <mergeCell ref="E6:F6"/>
    <mergeCell ref="K6:K7"/>
    <mergeCell ref="S4:U4"/>
    <mergeCell ref="D5:V5"/>
    <mergeCell ref="H6:H7"/>
    <mergeCell ref="I6:J6"/>
    <mergeCell ref="B42:V42"/>
    <mergeCell ref="B50:Q50"/>
    <mergeCell ref="B31:T31"/>
    <mergeCell ref="B32:V32"/>
    <mergeCell ref="B33:V33"/>
    <mergeCell ref="B34:V34"/>
    <mergeCell ref="B35:V35"/>
    <mergeCell ref="B36:V36"/>
    <mergeCell ref="B37:V37"/>
    <mergeCell ref="B38:V38"/>
    <mergeCell ref="B39:V39"/>
    <mergeCell ref="B40:V40"/>
    <mergeCell ref="B41:V41"/>
  </mergeCells>
  <phoneticPr fontId="110" type="noConversion"/>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28"/>
  <sheetViews>
    <sheetView topLeftCell="A4" workbookViewId="0">
      <selection activeCell="A3" sqref="A3:I3"/>
    </sheetView>
  </sheetViews>
  <sheetFormatPr defaultColWidth="8.25" defaultRowHeight="12.75"/>
  <cols>
    <col min="1" max="1" width="5" style="682" customWidth="1"/>
    <col min="2" max="2" width="22.25" style="683" customWidth="1"/>
    <col min="3" max="4" width="8.125" style="683" customWidth="1"/>
    <col min="5" max="5" width="9.75" style="683" customWidth="1"/>
    <col min="6" max="6" width="10.25" style="683" customWidth="1"/>
    <col min="7" max="7" width="8.125" style="683" customWidth="1"/>
    <col min="8" max="8" width="8" style="683" customWidth="1"/>
    <col min="9" max="9" width="4.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89" customFormat="1" ht="15.75" customHeight="1">
      <c r="A1" s="1224" t="s">
        <v>3172</v>
      </c>
      <c r="B1" s="1224"/>
      <c r="C1" s="1224"/>
      <c r="D1" s="1224"/>
      <c r="E1" s="1224"/>
      <c r="F1" s="1224"/>
      <c r="G1" s="1224"/>
      <c r="H1" s="1224"/>
      <c r="I1" s="1224"/>
      <c r="J1" s="684"/>
      <c r="K1" s="684"/>
      <c r="L1" s="684"/>
      <c r="M1" s="684"/>
    </row>
    <row r="2" spans="1:13" s="689" customFormat="1" ht="60" customHeight="1">
      <c r="A2" s="1194" t="s">
        <v>3286</v>
      </c>
      <c r="B2" s="1194"/>
      <c r="C2" s="1194"/>
      <c r="D2" s="1194"/>
      <c r="E2" s="1194"/>
      <c r="F2" s="1194"/>
      <c r="G2" s="1194"/>
      <c r="H2" s="1194"/>
      <c r="I2" s="1194"/>
      <c r="J2" s="644"/>
      <c r="K2" s="644"/>
      <c r="L2" s="644"/>
      <c r="M2" s="644"/>
    </row>
    <row r="3" spans="1:13" s="689" customFormat="1" ht="18.75">
      <c r="A3" s="1138" t="str">
        <f>'PL IX SN MN '!A3:U3</f>
        <v>(Kèm theo Nghị quyết số:         /NQ - HĐND ngày    /      /2023 của HDND huyện Đăk Glei)</v>
      </c>
      <c r="B3" s="1138"/>
      <c r="C3" s="1138"/>
      <c r="D3" s="1138"/>
      <c r="E3" s="1138"/>
      <c r="F3" s="1138"/>
      <c r="G3" s="1138"/>
      <c r="H3" s="1138"/>
      <c r="I3" s="1138"/>
      <c r="J3" s="644"/>
      <c r="K3" s="644"/>
      <c r="L3" s="644"/>
      <c r="M3" s="644"/>
    </row>
    <row r="4" spans="1:13" s="648" customFormat="1" ht="21" customHeight="1">
      <c r="B4" s="694"/>
      <c r="C4" s="694"/>
      <c r="D4" s="694"/>
      <c r="E4" s="694"/>
      <c r="F4" s="694"/>
      <c r="G4" s="1211" t="s">
        <v>2057</v>
      </c>
      <c r="H4" s="1211"/>
      <c r="I4" s="1211"/>
    </row>
    <row r="5" spans="1:13" s="649" customFormat="1" ht="21" customHeight="1">
      <c r="A5" s="1170" t="s">
        <v>2294</v>
      </c>
      <c r="B5" s="1170" t="s">
        <v>3082</v>
      </c>
      <c r="C5" s="1170" t="s">
        <v>2097</v>
      </c>
      <c r="D5" s="1170"/>
      <c r="E5" s="1170"/>
      <c r="F5" s="1170"/>
      <c r="G5" s="1170"/>
      <c r="H5" s="1170"/>
      <c r="I5" s="1170" t="s">
        <v>1894</v>
      </c>
    </row>
    <row r="6" spans="1:13" s="649" customFormat="1" ht="93" customHeight="1">
      <c r="A6" s="1170"/>
      <c r="B6" s="1170"/>
      <c r="C6" s="1170"/>
      <c r="D6" s="1170" t="s">
        <v>3242</v>
      </c>
      <c r="E6" s="1170" t="s">
        <v>3243</v>
      </c>
      <c r="F6" s="1170" t="s">
        <v>3244</v>
      </c>
      <c r="G6" s="1170" t="s">
        <v>3245</v>
      </c>
      <c r="H6" s="1170" t="s">
        <v>3197</v>
      </c>
      <c r="I6" s="1170"/>
    </row>
    <row r="7" spans="1:13" s="649" customFormat="1" ht="126" customHeight="1">
      <c r="A7" s="1170"/>
      <c r="B7" s="1170"/>
      <c r="C7" s="1170"/>
      <c r="D7" s="1170"/>
      <c r="E7" s="1170"/>
      <c r="F7" s="1170"/>
      <c r="G7" s="1170"/>
      <c r="H7" s="1170"/>
      <c r="I7" s="1170"/>
    </row>
    <row r="8" spans="1:13" s="650" customFormat="1" ht="21.95" customHeight="1">
      <c r="A8" s="715" t="s">
        <v>2073</v>
      </c>
      <c r="B8" s="727" t="s">
        <v>3201</v>
      </c>
      <c r="C8" s="721">
        <f>C9+C10</f>
        <v>2840</v>
      </c>
      <c r="D8" s="721">
        <f t="shared" ref="D8:H8" si="0">D9+D10</f>
        <v>500</v>
      </c>
      <c r="E8" s="721">
        <f t="shared" si="0"/>
        <v>130</v>
      </c>
      <c r="F8" s="721">
        <f t="shared" si="0"/>
        <v>600</v>
      </c>
      <c r="G8" s="721">
        <f t="shared" si="0"/>
        <v>0</v>
      </c>
      <c r="H8" s="721">
        <f t="shared" si="0"/>
        <v>1610</v>
      </c>
      <c r="I8" s="722"/>
    </row>
    <row r="9" spans="1:13" s="648" customFormat="1" ht="39.950000000000003" customHeight="1">
      <c r="A9" s="740" t="s">
        <v>2330</v>
      </c>
      <c r="B9" s="724" t="s">
        <v>3217</v>
      </c>
      <c r="C9" s="725">
        <v>652</v>
      </c>
      <c r="D9" s="725"/>
      <c r="E9" s="725"/>
      <c r="F9" s="725"/>
      <c r="G9" s="725"/>
      <c r="H9" s="725">
        <v>652</v>
      </c>
      <c r="I9" s="726"/>
    </row>
    <row r="10" spans="1:13" s="648" customFormat="1" ht="21.95" customHeight="1">
      <c r="A10" s="740" t="s">
        <v>2337</v>
      </c>
      <c r="B10" s="724" t="s">
        <v>3218</v>
      </c>
      <c r="C10" s="725">
        <f>SUM(D10:H10)</f>
        <v>2188</v>
      </c>
      <c r="D10" s="725">
        <f t="shared" ref="D10:F10" si="1">D11-D9</f>
        <v>500</v>
      </c>
      <c r="E10" s="725">
        <f t="shared" si="1"/>
        <v>130</v>
      </c>
      <c r="F10" s="725">
        <f t="shared" si="1"/>
        <v>600</v>
      </c>
      <c r="G10" s="725"/>
      <c r="H10" s="725">
        <f>H11-H9</f>
        <v>958</v>
      </c>
      <c r="I10" s="726"/>
    </row>
    <row r="11" spans="1:13" s="650" customFormat="1" ht="39.950000000000003" customHeight="1">
      <c r="A11" s="715" t="s">
        <v>2074</v>
      </c>
      <c r="B11" s="727" t="s">
        <v>3219</v>
      </c>
      <c r="C11" s="721">
        <f>C12+C17</f>
        <v>2840</v>
      </c>
      <c r="D11" s="721">
        <f t="shared" ref="D11:H11" si="2">D12+D17</f>
        <v>500</v>
      </c>
      <c r="E11" s="721">
        <f t="shared" si="2"/>
        <v>130</v>
      </c>
      <c r="F11" s="721">
        <f t="shared" si="2"/>
        <v>600</v>
      </c>
      <c r="G11" s="721">
        <f t="shared" si="2"/>
        <v>0</v>
      </c>
      <c r="H11" s="721">
        <f t="shared" si="2"/>
        <v>1610</v>
      </c>
      <c r="I11" s="722"/>
    </row>
    <row r="12" spans="1:13" s="650" customFormat="1" ht="21.95" customHeight="1">
      <c r="A12" s="715" t="s">
        <v>1909</v>
      </c>
      <c r="B12" s="727" t="s">
        <v>3083</v>
      </c>
      <c r="C12" s="721">
        <f>SUM(C13:C16)</f>
        <v>930</v>
      </c>
      <c r="D12" s="721">
        <f t="shared" ref="D12:I12" si="3">SUM(D13:D16)</f>
        <v>500</v>
      </c>
      <c r="E12" s="721">
        <f t="shared" si="3"/>
        <v>130</v>
      </c>
      <c r="F12" s="721">
        <f t="shared" si="3"/>
        <v>50</v>
      </c>
      <c r="G12" s="721">
        <f t="shared" si="3"/>
        <v>0</v>
      </c>
      <c r="H12" s="721">
        <f t="shared" si="3"/>
        <v>250</v>
      </c>
      <c r="I12" s="722">
        <f t="shared" si="3"/>
        <v>0</v>
      </c>
    </row>
    <row r="13" spans="1:13" s="648" customFormat="1" ht="39.950000000000003" customHeight="1">
      <c r="A13" s="743">
        <v>1</v>
      </c>
      <c r="B13" s="724" t="s">
        <v>3084</v>
      </c>
      <c r="C13" s="725">
        <f t="shared" ref="C13:C18" si="4">SUM(D13:I13)</f>
        <v>550</v>
      </c>
      <c r="D13" s="725">
        <v>500</v>
      </c>
      <c r="E13" s="725"/>
      <c r="F13" s="725"/>
      <c r="G13" s="725"/>
      <c r="H13" s="725">
        <v>50</v>
      </c>
      <c r="I13" s="726"/>
    </row>
    <row r="14" spans="1:13" s="648" customFormat="1" ht="39.950000000000003" customHeight="1">
      <c r="A14" s="743">
        <v>2</v>
      </c>
      <c r="B14" s="720" t="s">
        <v>3094</v>
      </c>
      <c r="C14" s="725">
        <f t="shared" si="4"/>
        <v>280</v>
      </c>
      <c r="D14" s="725"/>
      <c r="E14" s="725">
        <v>80</v>
      </c>
      <c r="F14" s="725"/>
      <c r="G14" s="725"/>
      <c r="H14" s="725">
        <v>200</v>
      </c>
      <c r="I14" s="726"/>
    </row>
    <row r="15" spans="1:13" s="648" customFormat="1" ht="31.5">
      <c r="A15" s="743">
        <v>3</v>
      </c>
      <c r="B15" s="724" t="s">
        <v>3196</v>
      </c>
      <c r="C15" s="725">
        <f t="shared" si="4"/>
        <v>50</v>
      </c>
      <c r="D15" s="725"/>
      <c r="E15" s="725">
        <v>50</v>
      </c>
      <c r="F15" s="725"/>
      <c r="G15" s="725"/>
      <c r="H15" s="725"/>
      <c r="I15" s="726"/>
    </row>
    <row r="16" spans="1:13" s="648" customFormat="1" ht="21.95" customHeight="1">
      <c r="A16" s="743">
        <v>4</v>
      </c>
      <c r="B16" s="724" t="s">
        <v>3223</v>
      </c>
      <c r="C16" s="725">
        <f t="shared" si="4"/>
        <v>50</v>
      </c>
      <c r="D16" s="725"/>
      <c r="E16" s="725"/>
      <c r="F16" s="725">
        <v>50</v>
      </c>
      <c r="G16" s="725"/>
      <c r="H16" s="725"/>
      <c r="I16" s="726"/>
    </row>
    <row r="17" spans="1:9" s="650" customFormat="1" ht="47.25">
      <c r="A17" s="715" t="s">
        <v>1923</v>
      </c>
      <c r="B17" s="727" t="s">
        <v>3254</v>
      </c>
      <c r="C17" s="721">
        <f t="shared" si="4"/>
        <v>1910</v>
      </c>
      <c r="D17" s="721"/>
      <c r="E17" s="721">
        <f>SUM(E18:E28)</f>
        <v>0</v>
      </c>
      <c r="F17" s="721">
        <f t="shared" ref="F17:I17" si="5">SUM(F18:F28)</f>
        <v>550</v>
      </c>
      <c r="G17" s="721">
        <f t="shared" si="5"/>
        <v>0</v>
      </c>
      <c r="H17" s="721">
        <f t="shared" si="5"/>
        <v>1360</v>
      </c>
      <c r="I17" s="722">
        <f t="shared" si="5"/>
        <v>0</v>
      </c>
    </row>
    <row r="18" spans="1:9" s="648" customFormat="1" ht="21.95" customHeight="1">
      <c r="A18" s="740">
        <v>1</v>
      </c>
      <c r="B18" s="760" t="s">
        <v>3087</v>
      </c>
      <c r="C18" s="761">
        <f t="shared" si="4"/>
        <v>180</v>
      </c>
      <c r="D18" s="761"/>
      <c r="E18" s="761"/>
      <c r="F18" s="761"/>
      <c r="G18" s="761"/>
      <c r="H18" s="761">
        <v>180</v>
      </c>
      <c r="I18" s="726"/>
    </row>
    <row r="19" spans="1:9" s="648" customFormat="1" ht="21.95" customHeight="1">
      <c r="A19" s="740">
        <v>2</v>
      </c>
      <c r="B19" s="760" t="s">
        <v>3095</v>
      </c>
      <c r="C19" s="761">
        <f t="shared" ref="C19:C28" si="6">SUM(D19:I19)</f>
        <v>160</v>
      </c>
      <c r="D19" s="761"/>
      <c r="E19" s="761"/>
      <c r="F19" s="761">
        <v>80</v>
      </c>
      <c r="G19" s="761"/>
      <c r="H19" s="761">
        <v>80</v>
      </c>
      <c r="I19" s="726"/>
    </row>
    <row r="20" spans="1:9" s="648" customFormat="1" ht="21.95" customHeight="1">
      <c r="A20" s="740">
        <v>3</v>
      </c>
      <c r="B20" s="760" t="s">
        <v>3086</v>
      </c>
      <c r="C20" s="761">
        <f t="shared" si="6"/>
        <v>160</v>
      </c>
      <c r="D20" s="761"/>
      <c r="E20" s="761"/>
      <c r="F20" s="761">
        <v>50</v>
      </c>
      <c r="G20" s="761"/>
      <c r="H20" s="761">
        <v>110</v>
      </c>
      <c r="I20" s="726"/>
    </row>
    <row r="21" spans="1:9" s="651" customFormat="1" ht="21.95" customHeight="1">
      <c r="A21" s="740">
        <v>4</v>
      </c>
      <c r="B21" s="760" t="s">
        <v>3078</v>
      </c>
      <c r="C21" s="761">
        <f t="shared" si="6"/>
        <v>160</v>
      </c>
      <c r="D21" s="761"/>
      <c r="E21" s="761"/>
      <c r="F21" s="761">
        <v>50</v>
      </c>
      <c r="G21" s="761"/>
      <c r="H21" s="761">
        <v>110</v>
      </c>
      <c r="I21" s="726"/>
    </row>
    <row r="22" spans="1:9" s="651" customFormat="1" ht="21.95" customHeight="1">
      <c r="A22" s="740">
        <v>5</v>
      </c>
      <c r="B22" s="762" t="s">
        <v>98</v>
      </c>
      <c r="C22" s="761">
        <f t="shared" si="6"/>
        <v>130</v>
      </c>
      <c r="D22" s="761"/>
      <c r="E22" s="761"/>
      <c r="F22" s="761">
        <v>50</v>
      </c>
      <c r="G22" s="761"/>
      <c r="H22" s="761">
        <v>80</v>
      </c>
      <c r="I22" s="726"/>
    </row>
    <row r="23" spans="1:9" s="651" customFormat="1" ht="21.95" customHeight="1">
      <c r="A23" s="740">
        <v>6</v>
      </c>
      <c r="B23" s="762" t="s">
        <v>3072</v>
      </c>
      <c r="C23" s="761">
        <f t="shared" si="6"/>
        <v>170</v>
      </c>
      <c r="D23" s="761"/>
      <c r="E23" s="761"/>
      <c r="F23" s="761">
        <v>80</v>
      </c>
      <c r="G23" s="761"/>
      <c r="H23" s="761">
        <v>90</v>
      </c>
      <c r="I23" s="726"/>
    </row>
    <row r="24" spans="1:9" s="651" customFormat="1" ht="21.95" customHeight="1">
      <c r="A24" s="740">
        <v>7</v>
      </c>
      <c r="B24" s="762" t="s">
        <v>2867</v>
      </c>
      <c r="C24" s="761">
        <f t="shared" si="6"/>
        <v>140</v>
      </c>
      <c r="D24" s="761"/>
      <c r="E24" s="761"/>
      <c r="F24" s="761">
        <v>60</v>
      </c>
      <c r="G24" s="761"/>
      <c r="H24" s="761">
        <v>80</v>
      </c>
      <c r="I24" s="726"/>
    </row>
    <row r="25" spans="1:9" s="651" customFormat="1" ht="21.95" customHeight="1">
      <c r="A25" s="740">
        <v>8</v>
      </c>
      <c r="B25" s="762" t="s">
        <v>2883</v>
      </c>
      <c r="C25" s="761">
        <f t="shared" si="6"/>
        <v>200</v>
      </c>
      <c r="D25" s="761"/>
      <c r="E25" s="761"/>
      <c r="F25" s="761">
        <v>60</v>
      </c>
      <c r="G25" s="761"/>
      <c r="H25" s="761">
        <f>80+51+9</f>
        <v>140</v>
      </c>
      <c r="I25" s="726"/>
    </row>
    <row r="26" spans="1:9" s="651" customFormat="1" ht="21.95" customHeight="1">
      <c r="A26" s="740">
        <v>9</v>
      </c>
      <c r="B26" s="762" t="s">
        <v>88</v>
      </c>
      <c r="C26" s="761">
        <f t="shared" si="6"/>
        <v>290</v>
      </c>
      <c r="D26" s="761"/>
      <c r="E26" s="761"/>
      <c r="F26" s="761">
        <v>40</v>
      </c>
      <c r="G26" s="761"/>
      <c r="H26" s="761">
        <f>130+120</f>
        <v>250</v>
      </c>
      <c r="I26" s="726"/>
    </row>
    <row r="27" spans="1:9" s="651" customFormat="1" ht="21.95" customHeight="1">
      <c r="A27" s="740">
        <v>10</v>
      </c>
      <c r="B27" s="762" t="s">
        <v>2874</v>
      </c>
      <c r="C27" s="761">
        <f t="shared" si="6"/>
        <v>140</v>
      </c>
      <c r="D27" s="761"/>
      <c r="E27" s="761"/>
      <c r="F27" s="761">
        <v>40</v>
      </c>
      <c r="G27" s="761"/>
      <c r="H27" s="761">
        <v>100</v>
      </c>
      <c r="I27" s="726"/>
    </row>
    <row r="28" spans="1:9" s="651" customFormat="1" ht="21.95" customHeight="1">
      <c r="A28" s="740">
        <v>11</v>
      </c>
      <c r="B28" s="762" t="s">
        <v>2886</v>
      </c>
      <c r="C28" s="761">
        <f t="shared" si="6"/>
        <v>180</v>
      </c>
      <c r="D28" s="761"/>
      <c r="E28" s="761"/>
      <c r="F28" s="761">
        <v>40</v>
      </c>
      <c r="G28" s="761"/>
      <c r="H28" s="761">
        <v>140</v>
      </c>
      <c r="I28" s="726"/>
    </row>
  </sheetData>
  <mergeCells count="14">
    <mergeCell ref="A1:I1"/>
    <mergeCell ref="A2:I2"/>
    <mergeCell ref="A3:I3"/>
    <mergeCell ref="F6:F7"/>
    <mergeCell ref="G6:G7"/>
    <mergeCell ref="H6:H7"/>
    <mergeCell ref="D6:D7"/>
    <mergeCell ref="E6:E7"/>
    <mergeCell ref="G4:I4"/>
    <mergeCell ref="A5:A7"/>
    <mergeCell ref="B5:B7"/>
    <mergeCell ref="C5:C7"/>
    <mergeCell ref="I5:I7"/>
    <mergeCell ref="D5:H5"/>
  </mergeCells>
  <phoneticPr fontId="110" type="noConversion"/>
  <pageMargins left="0.63" right="0.2" top="0.5" bottom="0.25" header="0.3" footer="0.3"/>
  <pageSetup paperSize="9"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47"/>
  <sheetViews>
    <sheetView zoomScaleNormal="100" workbookViewId="0">
      <selection activeCell="D29" sqref="D29"/>
    </sheetView>
  </sheetViews>
  <sheetFormatPr defaultColWidth="7" defaultRowHeight="12.75"/>
  <cols>
    <col min="1" max="1" width="4.375" style="706" customWidth="1"/>
    <col min="2" max="2" width="28.75" style="706" customWidth="1"/>
    <col min="3" max="3" width="9.375" style="706" customWidth="1"/>
    <col min="4" max="4" width="8.375" style="706" customWidth="1"/>
    <col min="5" max="5" width="9.375" style="706" customWidth="1"/>
    <col min="6" max="6" width="7.5" style="706" customWidth="1"/>
    <col min="7" max="11" width="7.375" style="706" customWidth="1"/>
    <col min="12" max="12" width="6.375" style="706" customWidth="1"/>
    <col min="13" max="13" width="7.375" style="706" customWidth="1"/>
    <col min="14" max="14" width="7.5" style="706" customWidth="1"/>
    <col min="15" max="15" width="10.875" style="706" customWidth="1"/>
    <col min="16" max="64" width="7" style="706" customWidth="1"/>
    <col min="65" max="65" width="11.125" style="706" customWidth="1"/>
    <col min="66" max="66" width="3.125" style="706" customWidth="1"/>
    <col min="67" max="16384" width="7" style="706"/>
  </cols>
  <sheetData>
    <row r="1" spans="1:17" s="691" customFormat="1" ht="18.75">
      <c r="A1" s="1224" t="s">
        <v>3183</v>
      </c>
      <c r="B1" s="1224"/>
      <c r="C1" s="1224"/>
      <c r="D1" s="1224"/>
      <c r="E1" s="1224"/>
      <c r="F1" s="1224"/>
      <c r="G1" s="1224"/>
      <c r="H1" s="1224"/>
      <c r="I1" s="1224"/>
      <c r="J1" s="1224"/>
      <c r="K1" s="1224"/>
      <c r="L1" s="1224"/>
      <c r="M1" s="1224"/>
      <c r="N1" s="1224"/>
      <c r="O1" s="1224"/>
    </row>
    <row r="2" spans="1:17" s="691" customFormat="1" ht="38.25" customHeight="1">
      <c r="A2" s="1194" t="s">
        <v>3256</v>
      </c>
      <c r="B2" s="1194"/>
      <c r="C2" s="1194"/>
      <c r="D2" s="1194"/>
      <c r="E2" s="1194"/>
      <c r="F2" s="1194"/>
      <c r="G2" s="1194"/>
      <c r="H2" s="1194"/>
      <c r="I2" s="1194"/>
      <c r="J2" s="1194"/>
      <c r="K2" s="1194"/>
      <c r="L2" s="1194"/>
      <c r="M2" s="1194"/>
      <c r="N2" s="1194"/>
      <c r="O2" s="1194"/>
    </row>
    <row r="3" spans="1:17" ht="18.75">
      <c r="A3" s="1099" t="str">
        <f>'PL II '!A3</f>
        <v>(Kèm theo Nghị quyết số:         /NQ - HĐND ngày    /      /2023 của HDND huyện Đăk Glei)</v>
      </c>
      <c r="B3" s="1099"/>
      <c r="C3" s="1099"/>
      <c r="D3" s="1099"/>
      <c r="E3" s="1099"/>
      <c r="F3" s="1099"/>
      <c r="G3" s="1099"/>
      <c r="H3" s="1099"/>
      <c r="I3" s="1099"/>
      <c r="J3" s="1099"/>
      <c r="K3" s="1099"/>
      <c r="L3" s="1099"/>
      <c r="M3" s="1099"/>
      <c r="N3" s="1099"/>
      <c r="O3" s="1099"/>
    </row>
    <row r="4" spans="1:17" ht="18.75">
      <c r="A4" s="707"/>
      <c r="B4" s="708"/>
      <c r="C4" s="708"/>
      <c r="D4" s="708"/>
      <c r="E4" s="708"/>
      <c r="F4" s="708"/>
      <c r="G4" s="708"/>
      <c r="H4" s="1217" t="s">
        <v>2057</v>
      </c>
      <c r="I4" s="1217"/>
      <c r="J4" s="1217"/>
      <c r="K4" s="1217"/>
      <c r="L4" s="1217"/>
      <c r="M4" s="1217"/>
      <c r="N4" s="1217"/>
      <c r="O4" s="1217"/>
    </row>
    <row r="5" spans="1:17" ht="15.75">
      <c r="A5" s="1215" t="s">
        <v>1883</v>
      </c>
      <c r="B5" s="1215" t="s">
        <v>3082</v>
      </c>
      <c r="C5" s="1215" t="s">
        <v>3042</v>
      </c>
      <c r="D5" s="1215" t="s">
        <v>3106</v>
      </c>
      <c r="E5" s="1215"/>
      <c r="F5" s="1215"/>
      <c r="G5" s="1215"/>
      <c r="H5" s="1215"/>
      <c r="I5" s="1215"/>
      <c r="J5" s="1215"/>
      <c r="K5" s="1215"/>
      <c r="L5" s="1215"/>
      <c r="M5" s="1215"/>
      <c r="N5" s="1215"/>
      <c r="O5" s="1215"/>
      <c r="P5" s="1215"/>
      <c r="Q5" s="1215" t="s">
        <v>1894</v>
      </c>
    </row>
    <row r="6" spans="1:17" ht="15.75">
      <c r="A6" s="1215"/>
      <c r="B6" s="1215"/>
      <c r="C6" s="1215"/>
      <c r="D6" s="1215" t="s">
        <v>3129</v>
      </c>
      <c r="E6" s="1215" t="s">
        <v>3112</v>
      </c>
      <c r="F6" s="1215" t="s">
        <v>2061</v>
      </c>
      <c r="G6" s="1215"/>
      <c r="H6" s="1215" t="s">
        <v>3130</v>
      </c>
      <c r="I6" s="1215" t="s">
        <v>2061</v>
      </c>
      <c r="J6" s="1215"/>
      <c r="K6" s="1215" t="s">
        <v>3131</v>
      </c>
      <c r="L6" s="1215" t="s">
        <v>2061</v>
      </c>
      <c r="M6" s="1215"/>
      <c r="N6" s="1215" t="s">
        <v>3046</v>
      </c>
      <c r="O6" s="1215" t="s">
        <v>2061</v>
      </c>
      <c r="P6" s="1215"/>
      <c r="Q6" s="1215"/>
    </row>
    <row r="7" spans="1:17">
      <c r="A7" s="1215"/>
      <c r="B7" s="1215"/>
      <c r="C7" s="1215"/>
      <c r="D7" s="1215"/>
      <c r="E7" s="1215"/>
      <c r="F7" s="1215" t="s">
        <v>3132</v>
      </c>
      <c r="G7" s="1216" t="s">
        <v>3134</v>
      </c>
      <c r="H7" s="1215"/>
      <c r="I7" s="1215" t="s">
        <v>3132</v>
      </c>
      <c r="J7" s="1216" t="s">
        <v>3166</v>
      </c>
      <c r="K7" s="1215"/>
      <c r="L7" s="1215" t="s">
        <v>3132</v>
      </c>
      <c r="M7" s="1215" t="s">
        <v>3134</v>
      </c>
      <c r="N7" s="1215"/>
      <c r="O7" s="1215" t="s">
        <v>3132</v>
      </c>
      <c r="P7" s="1215" t="s">
        <v>3133</v>
      </c>
      <c r="Q7" s="1215"/>
    </row>
    <row r="8" spans="1:17" ht="57" customHeight="1">
      <c r="A8" s="1215"/>
      <c r="B8" s="1215"/>
      <c r="C8" s="1215"/>
      <c r="D8" s="1215"/>
      <c r="E8" s="1215"/>
      <c r="F8" s="1215"/>
      <c r="G8" s="1216"/>
      <c r="H8" s="1215"/>
      <c r="I8" s="1215"/>
      <c r="J8" s="1216"/>
      <c r="K8" s="1215"/>
      <c r="L8" s="1215"/>
      <c r="M8" s="1215" t="s">
        <v>2055</v>
      </c>
      <c r="N8" s="1215"/>
      <c r="O8" s="1215" t="s">
        <v>2055</v>
      </c>
      <c r="P8" s="1215"/>
      <c r="Q8" s="1215"/>
    </row>
    <row r="9" spans="1:17" ht="15.75">
      <c r="A9" s="714"/>
      <c r="B9" s="714" t="s">
        <v>2067</v>
      </c>
      <c r="C9" s="730">
        <f t="shared" ref="C9:Q9" si="0">C10+C16</f>
        <v>1382.9</v>
      </c>
      <c r="D9" s="744">
        <f t="shared" si="0"/>
        <v>510.20000000000005</v>
      </c>
      <c r="E9" s="744">
        <f t="shared" si="0"/>
        <v>299.89999999999998</v>
      </c>
      <c r="F9" s="744">
        <f t="shared" si="0"/>
        <v>206.7</v>
      </c>
      <c r="G9" s="744">
        <f t="shared" si="0"/>
        <v>93.2</v>
      </c>
      <c r="H9" s="744">
        <f t="shared" si="0"/>
        <v>396.7</v>
      </c>
      <c r="I9" s="744">
        <f t="shared" si="0"/>
        <v>320.5</v>
      </c>
      <c r="J9" s="744">
        <f t="shared" si="0"/>
        <v>76.2</v>
      </c>
      <c r="K9" s="744">
        <f t="shared" si="0"/>
        <v>84.2</v>
      </c>
      <c r="L9" s="744">
        <f t="shared" si="0"/>
        <v>62.9</v>
      </c>
      <c r="M9" s="744">
        <f t="shared" si="0"/>
        <v>21.3</v>
      </c>
      <c r="N9" s="744">
        <f t="shared" si="0"/>
        <v>91.9</v>
      </c>
      <c r="O9" s="744">
        <f t="shared" si="0"/>
        <v>57.4</v>
      </c>
      <c r="P9" s="744">
        <f t="shared" si="0"/>
        <v>34.5</v>
      </c>
      <c r="Q9" s="699">
        <f t="shared" si="0"/>
        <v>0</v>
      </c>
    </row>
    <row r="10" spans="1:17" ht="15.75">
      <c r="A10" s="714" t="s">
        <v>1909</v>
      </c>
      <c r="B10" s="731" t="s">
        <v>3083</v>
      </c>
      <c r="C10" s="730">
        <f>D10+E10+H10+K10+N10</f>
        <v>702.8</v>
      </c>
      <c r="D10" s="744">
        <f>SUM(D11:D15)</f>
        <v>0</v>
      </c>
      <c r="E10" s="744">
        <f>SUM(E11:E15)</f>
        <v>299.89999999999998</v>
      </c>
      <c r="F10" s="744">
        <f>SUM(F11:F15)</f>
        <v>206.7</v>
      </c>
      <c r="G10" s="744">
        <f>SUM(G11:G15)</f>
        <v>93.2</v>
      </c>
      <c r="H10" s="744">
        <f>SUM(I10:J10)</f>
        <v>302.89999999999998</v>
      </c>
      <c r="I10" s="744">
        <f>SUM(I11:I15)</f>
        <v>293.89999999999998</v>
      </c>
      <c r="J10" s="744">
        <f>SUM(J11:J15)</f>
        <v>9</v>
      </c>
      <c r="K10" s="744">
        <f>SUM(L10:M10)</f>
        <v>65</v>
      </c>
      <c r="L10" s="744">
        <f>SUM(L11:L15)</f>
        <v>50.1</v>
      </c>
      <c r="M10" s="744">
        <f>SUM(M11:M15)</f>
        <v>14.9</v>
      </c>
      <c r="N10" s="744">
        <f>SUM(O10:P10)</f>
        <v>35</v>
      </c>
      <c r="O10" s="744">
        <f>SUM(O11:O15)</f>
        <v>23</v>
      </c>
      <c r="P10" s="744">
        <f t="shared" ref="P10:Q10" si="1">SUM(P11:P15)</f>
        <v>12</v>
      </c>
      <c r="Q10" s="700">
        <f t="shared" si="1"/>
        <v>0</v>
      </c>
    </row>
    <row r="11" spans="1:17" ht="31.5">
      <c r="A11" s="732">
        <v>1</v>
      </c>
      <c r="B11" s="733" t="s">
        <v>3091</v>
      </c>
      <c r="C11" s="734">
        <f t="shared" ref="C11:C28" si="2">D11+E11+H11+K11+N11</f>
        <v>313.39999999999998</v>
      </c>
      <c r="D11" s="745"/>
      <c r="E11" s="745">
        <f>SUM(F11:G11)</f>
        <v>206.7</v>
      </c>
      <c r="F11" s="745">
        <v>206.7</v>
      </c>
      <c r="G11" s="745"/>
      <c r="H11" s="745">
        <f t="shared" ref="H11:H13" si="3">SUM(I11:J11)</f>
        <v>106.7</v>
      </c>
      <c r="I11" s="745">
        <v>106.7</v>
      </c>
      <c r="J11" s="745"/>
      <c r="K11" s="745"/>
      <c r="L11" s="745"/>
      <c r="M11" s="745"/>
      <c r="N11" s="745"/>
      <c r="O11" s="745"/>
      <c r="P11" s="745"/>
      <c r="Q11" s="701"/>
    </row>
    <row r="12" spans="1:17" ht="31.5">
      <c r="A12" s="732">
        <v>2</v>
      </c>
      <c r="B12" s="733" t="s">
        <v>3092</v>
      </c>
      <c r="C12" s="734">
        <f t="shared" si="2"/>
        <v>94.4</v>
      </c>
      <c r="D12" s="745"/>
      <c r="E12" s="745"/>
      <c r="F12" s="745"/>
      <c r="G12" s="745"/>
      <c r="H12" s="745">
        <f t="shared" si="3"/>
        <v>44.5</v>
      </c>
      <c r="I12" s="745">
        <v>44.5</v>
      </c>
      <c r="J12" s="745"/>
      <c r="K12" s="745">
        <f t="shared" ref="K12:K14" si="4">SUM(L12:M12)</f>
        <v>14.9</v>
      </c>
      <c r="L12" s="745"/>
      <c r="M12" s="745">
        <v>14.9</v>
      </c>
      <c r="N12" s="745">
        <f t="shared" ref="N12" si="5">SUM(O12:P12)</f>
        <v>35</v>
      </c>
      <c r="O12" s="745">
        <v>23</v>
      </c>
      <c r="P12" s="745">
        <v>12</v>
      </c>
      <c r="Q12" s="701"/>
    </row>
    <row r="13" spans="1:17" ht="31.5">
      <c r="A13" s="732">
        <v>3</v>
      </c>
      <c r="B13" s="733" t="s">
        <v>3093</v>
      </c>
      <c r="C13" s="734">
        <f t="shared" si="2"/>
        <v>151.69999999999999</v>
      </c>
      <c r="D13" s="745"/>
      <c r="E13" s="745"/>
      <c r="F13" s="745"/>
      <c r="G13" s="745"/>
      <c r="H13" s="745">
        <f t="shared" si="3"/>
        <v>151.69999999999999</v>
      </c>
      <c r="I13" s="745">
        <v>142.69999999999999</v>
      </c>
      <c r="J13" s="745">
        <v>9</v>
      </c>
      <c r="K13" s="745"/>
      <c r="L13" s="745"/>
      <c r="M13" s="745"/>
      <c r="N13" s="745"/>
      <c r="O13" s="745"/>
      <c r="P13" s="745"/>
      <c r="Q13" s="701"/>
    </row>
    <row r="14" spans="1:17" ht="15.75">
      <c r="A14" s="735">
        <v>4</v>
      </c>
      <c r="B14" s="720" t="s">
        <v>3094</v>
      </c>
      <c r="C14" s="734">
        <f t="shared" si="2"/>
        <v>50.1</v>
      </c>
      <c r="D14" s="746"/>
      <c r="E14" s="745"/>
      <c r="F14" s="746"/>
      <c r="G14" s="746"/>
      <c r="H14" s="745"/>
      <c r="I14" s="746"/>
      <c r="J14" s="746"/>
      <c r="K14" s="745">
        <f t="shared" si="4"/>
        <v>50.1</v>
      </c>
      <c r="L14" s="746">
        <v>50.1</v>
      </c>
      <c r="M14" s="746"/>
      <c r="N14" s="745"/>
      <c r="O14" s="746"/>
      <c r="P14" s="746"/>
      <c r="Q14" s="702"/>
    </row>
    <row r="15" spans="1:17" ht="15.75">
      <c r="A15" s="735">
        <v>5</v>
      </c>
      <c r="B15" s="720" t="s">
        <v>3200</v>
      </c>
      <c r="C15" s="734">
        <f t="shared" si="2"/>
        <v>93.2</v>
      </c>
      <c r="D15" s="746"/>
      <c r="E15" s="745">
        <f t="shared" ref="E15" si="6">SUM(F15:G15)</f>
        <v>93.2</v>
      </c>
      <c r="F15" s="746"/>
      <c r="G15" s="746">
        <v>93.2</v>
      </c>
      <c r="H15" s="745"/>
      <c r="I15" s="746"/>
      <c r="J15" s="746"/>
      <c r="K15" s="745"/>
      <c r="L15" s="746"/>
      <c r="M15" s="746"/>
      <c r="N15" s="745"/>
      <c r="O15" s="746"/>
      <c r="P15" s="746"/>
      <c r="Q15" s="702"/>
    </row>
    <row r="16" spans="1:17" ht="15.75">
      <c r="A16" s="737" t="s">
        <v>1923</v>
      </c>
      <c r="B16" s="738" t="s">
        <v>3085</v>
      </c>
      <c r="C16" s="730">
        <f t="shared" si="2"/>
        <v>680.1</v>
      </c>
      <c r="D16" s="763">
        <f>SUM(D17:D28)</f>
        <v>510.20000000000005</v>
      </c>
      <c r="E16" s="744">
        <f t="shared" ref="E16:E17" si="7">F16+G16</f>
        <v>0</v>
      </c>
      <c r="F16" s="763">
        <f>SUM(F17:F28)</f>
        <v>0</v>
      </c>
      <c r="G16" s="763">
        <f>SUM(G17:G28)</f>
        <v>0</v>
      </c>
      <c r="H16" s="744">
        <f t="shared" ref="H16:H28" si="8">I16+J16</f>
        <v>93.800000000000011</v>
      </c>
      <c r="I16" s="763">
        <f>SUM(I17:I28)</f>
        <v>26.600000000000009</v>
      </c>
      <c r="J16" s="763">
        <f>SUM(J17:J28)</f>
        <v>67.2</v>
      </c>
      <c r="K16" s="744">
        <f t="shared" ref="K16:K28" si="9">L16+M16</f>
        <v>19.2</v>
      </c>
      <c r="L16" s="763">
        <f>SUM(L17:L28)</f>
        <v>12.799999999999999</v>
      </c>
      <c r="M16" s="763">
        <f t="shared" ref="M16:P16" si="10">SUM(M17:M28)</f>
        <v>6.4</v>
      </c>
      <c r="N16" s="763">
        <f t="shared" si="10"/>
        <v>56.9</v>
      </c>
      <c r="O16" s="763">
        <f t="shared" si="10"/>
        <v>34.4</v>
      </c>
      <c r="P16" s="764">
        <f t="shared" si="10"/>
        <v>22.500000000000004</v>
      </c>
      <c r="Q16" s="703"/>
    </row>
    <row r="17" spans="1:17" ht="15.75">
      <c r="A17" s="740" t="s">
        <v>2330</v>
      </c>
      <c r="B17" s="729" t="s">
        <v>44</v>
      </c>
      <c r="C17" s="734">
        <f t="shared" si="2"/>
        <v>58.3</v>
      </c>
      <c r="D17" s="746">
        <v>43.9</v>
      </c>
      <c r="E17" s="745">
        <f t="shared" si="7"/>
        <v>0</v>
      </c>
      <c r="F17" s="746"/>
      <c r="G17" s="765"/>
      <c r="H17" s="745">
        <f t="shared" si="8"/>
        <v>7.8</v>
      </c>
      <c r="I17" s="746">
        <v>2.2999999999999998</v>
      </c>
      <c r="J17" s="765">
        <v>5.5</v>
      </c>
      <c r="K17" s="745">
        <f t="shared" si="9"/>
        <v>1.7000000000000002</v>
      </c>
      <c r="L17" s="746">
        <v>1.1000000000000001</v>
      </c>
      <c r="M17" s="746">
        <v>0.6</v>
      </c>
      <c r="N17" s="746">
        <f>O17+P17</f>
        <v>4.9000000000000004</v>
      </c>
      <c r="O17" s="746">
        <v>3</v>
      </c>
      <c r="P17" s="766">
        <v>1.9</v>
      </c>
      <c r="Q17" s="704"/>
    </row>
    <row r="18" spans="1:17" ht="15.75">
      <c r="A18" s="740">
        <v>2</v>
      </c>
      <c r="B18" s="742" t="s">
        <v>2910</v>
      </c>
      <c r="C18" s="734">
        <f t="shared" si="2"/>
        <v>66.3</v>
      </c>
      <c r="D18" s="746">
        <v>52.4</v>
      </c>
      <c r="E18" s="745">
        <f>F18+G18</f>
        <v>0</v>
      </c>
      <c r="F18" s="746"/>
      <c r="G18" s="765"/>
      <c r="H18" s="745">
        <f>I18+J18</f>
        <v>7.6</v>
      </c>
      <c r="I18" s="746">
        <v>2.1</v>
      </c>
      <c r="J18" s="765">
        <v>5.5</v>
      </c>
      <c r="K18" s="745">
        <f>L18+M18</f>
        <v>1.7999999999999998</v>
      </c>
      <c r="L18" s="746">
        <v>1.2</v>
      </c>
      <c r="M18" s="746">
        <v>0.6</v>
      </c>
      <c r="N18" s="746">
        <f>O18+P18</f>
        <v>4.5</v>
      </c>
      <c r="O18" s="746">
        <v>2.5</v>
      </c>
      <c r="P18" s="766">
        <v>2</v>
      </c>
      <c r="Q18" s="704"/>
    </row>
    <row r="19" spans="1:17" ht="15.75">
      <c r="A19" s="740">
        <v>3</v>
      </c>
      <c r="B19" s="729" t="s">
        <v>2908</v>
      </c>
      <c r="C19" s="734">
        <f t="shared" si="2"/>
        <v>52.3</v>
      </c>
      <c r="D19" s="746">
        <v>38.799999999999997</v>
      </c>
      <c r="E19" s="745">
        <f t="shared" ref="E19:E28" si="11">F19+G19</f>
        <v>0</v>
      </c>
      <c r="F19" s="746"/>
      <c r="G19" s="765"/>
      <c r="H19" s="745">
        <f t="shared" si="8"/>
        <v>7.6</v>
      </c>
      <c r="I19" s="746">
        <v>2.1</v>
      </c>
      <c r="J19" s="765">
        <v>5.5</v>
      </c>
      <c r="K19" s="745">
        <f t="shared" si="9"/>
        <v>1.4</v>
      </c>
      <c r="L19" s="746">
        <v>0.9</v>
      </c>
      <c r="M19" s="746">
        <v>0.5</v>
      </c>
      <c r="N19" s="746">
        <f t="shared" ref="N19:N28" si="12">O19+P19</f>
        <v>4.5</v>
      </c>
      <c r="O19" s="746">
        <v>3</v>
      </c>
      <c r="P19" s="766">
        <v>1.5</v>
      </c>
      <c r="Q19" s="704"/>
    </row>
    <row r="20" spans="1:17" ht="15.75">
      <c r="A20" s="740">
        <v>4</v>
      </c>
      <c r="B20" s="729" t="s">
        <v>67</v>
      </c>
      <c r="C20" s="734">
        <f t="shared" si="2"/>
        <v>52.1</v>
      </c>
      <c r="D20" s="746">
        <v>39</v>
      </c>
      <c r="E20" s="745">
        <f t="shared" si="11"/>
        <v>0</v>
      </c>
      <c r="F20" s="746"/>
      <c r="G20" s="765"/>
      <c r="H20" s="745">
        <f t="shared" si="8"/>
        <v>7.2</v>
      </c>
      <c r="I20" s="746">
        <v>2.2999999999999998</v>
      </c>
      <c r="J20" s="765">
        <v>4.9000000000000004</v>
      </c>
      <c r="K20" s="745">
        <f t="shared" si="9"/>
        <v>1.4</v>
      </c>
      <c r="L20" s="746">
        <v>0.9</v>
      </c>
      <c r="M20" s="746">
        <v>0.5</v>
      </c>
      <c r="N20" s="746">
        <f t="shared" si="12"/>
        <v>4.5</v>
      </c>
      <c r="O20" s="746">
        <v>3</v>
      </c>
      <c r="P20" s="766">
        <v>1.5</v>
      </c>
      <c r="Q20" s="704"/>
    </row>
    <row r="21" spans="1:17" ht="15.75">
      <c r="A21" s="740">
        <v>5</v>
      </c>
      <c r="B21" s="742" t="s">
        <v>2540</v>
      </c>
      <c r="C21" s="734">
        <f t="shared" si="2"/>
        <v>58.3</v>
      </c>
      <c r="D21" s="746">
        <v>43.9</v>
      </c>
      <c r="E21" s="745">
        <f t="shared" si="11"/>
        <v>0</v>
      </c>
      <c r="F21" s="746"/>
      <c r="G21" s="765"/>
      <c r="H21" s="745">
        <f t="shared" si="8"/>
        <v>7.8</v>
      </c>
      <c r="I21" s="746">
        <v>2.2999999999999998</v>
      </c>
      <c r="J21" s="765">
        <v>5.5</v>
      </c>
      <c r="K21" s="745">
        <f t="shared" si="9"/>
        <v>1.7000000000000002</v>
      </c>
      <c r="L21" s="746">
        <v>1.1000000000000001</v>
      </c>
      <c r="M21" s="746">
        <v>0.6</v>
      </c>
      <c r="N21" s="746">
        <f t="shared" si="12"/>
        <v>4.9000000000000004</v>
      </c>
      <c r="O21" s="746">
        <v>3</v>
      </c>
      <c r="P21" s="766">
        <v>1.9</v>
      </c>
      <c r="Q21" s="704"/>
    </row>
    <row r="22" spans="1:17" ht="15.75">
      <c r="A22" s="740">
        <v>6</v>
      </c>
      <c r="B22" s="729" t="s">
        <v>98</v>
      </c>
      <c r="C22" s="734">
        <f t="shared" si="2"/>
        <v>47</v>
      </c>
      <c r="D22" s="746">
        <v>34.5</v>
      </c>
      <c r="E22" s="745">
        <f t="shared" si="11"/>
        <v>0</v>
      </c>
      <c r="F22" s="746"/>
      <c r="G22" s="765"/>
      <c r="H22" s="745">
        <f t="shared" si="8"/>
        <v>7.2</v>
      </c>
      <c r="I22" s="746">
        <v>2.2999999999999998</v>
      </c>
      <c r="J22" s="765">
        <v>4.9000000000000004</v>
      </c>
      <c r="K22" s="745">
        <f t="shared" si="9"/>
        <v>1.3</v>
      </c>
      <c r="L22" s="746">
        <v>0.9</v>
      </c>
      <c r="M22" s="746">
        <v>0.4</v>
      </c>
      <c r="N22" s="746">
        <f t="shared" si="12"/>
        <v>4</v>
      </c>
      <c r="O22" s="746">
        <v>2.5</v>
      </c>
      <c r="P22" s="766">
        <v>1.5</v>
      </c>
      <c r="Q22" s="704"/>
    </row>
    <row r="23" spans="1:17" ht="15.75">
      <c r="A23" s="740">
        <v>7</v>
      </c>
      <c r="B23" s="742" t="s">
        <v>3072</v>
      </c>
      <c r="C23" s="734">
        <f t="shared" si="2"/>
        <v>51.599999999999994</v>
      </c>
      <c r="D23" s="746">
        <v>38.799999999999997</v>
      </c>
      <c r="E23" s="745">
        <f t="shared" si="11"/>
        <v>0</v>
      </c>
      <c r="F23" s="746"/>
      <c r="G23" s="765"/>
      <c r="H23" s="745">
        <f t="shared" si="8"/>
        <v>7.8</v>
      </c>
      <c r="I23" s="746">
        <v>2.2999999999999998</v>
      </c>
      <c r="J23" s="765">
        <v>5.5</v>
      </c>
      <c r="K23" s="745">
        <f t="shared" si="9"/>
        <v>1.5</v>
      </c>
      <c r="L23" s="746">
        <v>1</v>
      </c>
      <c r="M23" s="746">
        <v>0.5</v>
      </c>
      <c r="N23" s="746">
        <f t="shared" si="12"/>
        <v>3.5</v>
      </c>
      <c r="O23" s="746">
        <v>1.7</v>
      </c>
      <c r="P23" s="766">
        <v>1.8</v>
      </c>
      <c r="Q23" s="704"/>
    </row>
    <row r="24" spans="1:17" ht="15.75">
      <c r="A24" s="740">
        <v>8</v>
      </c>
      <c r="B24" s="742" t="s">
        <v>2867</v>
      </c>
      <c r="C24" s="734">
        <f t="shared" si="2"/>
        <v>51</v>
      </c>
      <c r="D24" s="746">
        <v>37.5</v>
      </c>
      <c r="E24" s="745">
        <f t="shared" si="11"/>
        <v>0</v>
      </c>
      <c r="F24" s="746"/>
      <c r="G24" s="765"/>
      <c r="H24" s="745">
        <f t="shared" si="8"/>
        <v>8.1999999999999993</v>
      </c>
      <c r="I24" s="746">
        <v>2.1</v>
      </c>
      <c r="J24" s="765">
        <v>6.1</v>
      </c>
      <c r="K24" s="745">
        <f t="shared" si="9"/>
        <v>1.5</v>
      </c>
      <c r="L24" s="746">
        <v>1</v>
      </c>
      <c r="M24" s="746">
        <v>0.5</v>
      </c>
      <c r="N24" s="746">
        <f t="shared" si="12"/>
        <v>3.8</v>
      </c>
      <c r="O24" s="746">
        <v>2.4</v>
      </c>
      <c r="P24" s="766">
        <v>1.4</v>
      </c>
      <c r="Q24" s="704"/>
    </row>
    <row r="25" spans="1:17" ht="15.75">
      <c r="A25" s="740">
        <v>9</v>
      </c>
      <c r="B25" s="742" t="s">
        <v>2883</v>
      </c>
      <c r="C25" s="734">
        <f t="shared" si="2"/>
        <v>52.5</v>
      </c>
      <c r="D25" s="746">
        <v>38.799999999999997</v>
      </c>
      <c r="E25" s="745">
        <f t="shared" si="11"/>
        <v>0</v>
      </c>
      <c r="F25" s="746"/>
      <c r="G25" s="765"/>
      <c r="H25" s="745">
        <f t="shared" si="8"/>
        <v>7.6</v>
      </c>
      <c r="I25" s="746">
        <v>2.1</v>
      </c>
      <c r="J25" s="765">
        <v>5.5</v>
      </c>
      <c r="K25" s="745">
        <f t="shared" si="9"/>
        <v>1.5</v>
      </c>
      <c r="L25" s="746">
        <v>1</v>
      </c>
      <c r="M25" s="746">
        <v>0.5</v>
      </c>
      <c r="N25" s="746">
        <f t="shared" si="12"/>
        <v>4.5999999999999996</v>
      </c>
      <c r="O25" s="746">
        <v>3</v>
      </c>
      <c r="P25" s="766">
        <v>1.6</v>
      </c>
      <c r="Q25" s="704"/>
    </row>
    <row r="26" spans="1:17" ht="15.75">
      <c r="A26" s="740">
        <v>10</v>
      </c>
      <c r="B26" s="742" t="s">
        <v>88</v>
      </c>
      <c r="C26" s="734">
        <f t="shared" si="2"/>
        <v>47.3</v>
      </c>
      <c r="D26" s="746">
        <v>33.799999999999997</v>
      </c>
      <c r="E26" s="745">
        <f t="shared" si="11"/>
        <v>0</v>
      </c>
      <c r="F26" s="746"/>
      <c r="G26" s="765"/>
      <c r="H26" s="745">
        <f t="shared" si="8"/>
        <v>7.6</v>
      </c>
      <c r="I26" s="746">
        <v>2.1</v>
      </c>
      <c r="J26" s="765">
        <v>5.5</v>
      </c>
      <c r="K26" s="745">
        <f t="shared" si="9"/>
        <v>1.3</v>
      </c>
      <c r="L26" s="746">
        <v>0.9</v>
      </c>
      <c r="M26" s="746">
        <v>0.4</v>
      </c>
      <c r="N26" s="746">
        <f t="shared" si="12"/>
        <v>4.5999999999999996</v>
      </c>
      <c r="O26" s="746">
        <v>3</v>
      </c>
      <c r="P26" s="766">
        <v>1.6</v>
      </c>
      <c r="Q26" s="704"/>
    </row>
    <row r="27" spans="1:17" ht="15.75">
      <c r="A27" s="740">
        <v>11</v>
      </c>
      <c r="B27" s="742" t="s">
        <v>2874</v>
      </c>
      <c r="C27" s="734">
        <f t="shared" si="2"/>
        <v>64.8</v>
      </c>
      <c r="D27" s="746">
        <v>48.8</v>
      </c>
      <c r="E27" s="745">
        <f t="shared" si="11"/>
        <v>0</v>
      </c>
      <c r="F27" s="746"/>
      <c r="G27" s="765"/>
      <c r="H27" s="745">
        <f t="shared" si="8"/>
        <v>8.1</v>
      </c>
      <c r="I27" s="746">
        <v>2</v>
      </c>
      <c r="J27" s="765">
        <v>6.1</v>
      </c>
      <c r="K27" s="745">
        <f t="shared" si="9"/>
        <v>1.7999999999999998</v>
      </c>
      <c r="L27" s="746">
        <v>1.2</v>
      </c>
      <c r="M27" s="746">
        <v>0.6</v>
      </c>
      <c r="N27" s="746">
        <f t="shared" si="12"/>
        <v>6.1</v>
      </c>
      <c r="O27" s="746">
        <v>3.8</v>
      </c>
      <c r="P27" s="766">
        <v>2.2999999999999998</v>
      </c>
      <c r="Q27" s="704"/>
    </row>
    <row r="28" spans="1:17" ht="15.75">
      <c r="A28" s="740">
        <v>12</v>
      </c>
      <c r="B28" s="742" t="s">
        <v>2886</v>
      </c>
      <c r="C28" s="734">
        <f t="shared" si="2"/>
        <v>78.599999999999994</v>
      </c>
      <c r="D28" s="746">
        <v>60</v>
      </c>
      <c r="E28" s="745">
        <f t="shared" si="11"/>
        <v>0</v>
      </c>
      <c r="F28" s="746"/>
      <c r="G28" s="765"/>
      <c r="H28" s="745">
        <f t="shared" si="8"/>
        <v>9.3000000000000007</v>
      </c>
      <c r="I28" s="746">
        <v>2.6</v>
      </c>
      <c r="J28" s="765">
        <v>6.7</v>
      </c>
      <c r="K28" s="745">
        <f t="shared" si="9"/>
        <v>2.2999999999999998</v>
      </c>
      <c r="L28" s="746">
        <v>1.6</v>
      </c>
      <c r="M28" s="746">
        <v>0.7</v>
      </c>
      <c r="N28" s="746">
        <f t="shared" si="12"/>
        <v>7</v>
      </c>
      <c r="O28" s="746">
        <v>3.5</v>
      </c>
      <c r="P28" s="766">
        <v>3.5</v>
      </c>
      <c r="Q28" s="705"/>
    </row>
    <row r="29" spans="1:17" ht="15.75">
      <c r="A29" s="674"/>
      <c r="B29" s="695"/>
      <c r="C29" s="696"/>
      <c r="D29" s="696"/>
      <c r="E29" s="697"/>
      <c r="F29" s="696"/>
      <c r="G29" s="709"/>
      <c r="H29" s="697"/>
      <c r="I29" s="696"/>
      <c r="J29" s="709"/>
      <c r="K29" s="697"/>
      <c r="L29" s="696"/>
      <c r="M29" s="696"/>
      <c r="N29" s="696"/>
      <c r="O29" s="696"/>
      <c r="P29" s="696"/>
      <c r="Q29" s="698"/>
    </row>
    <row r="30" spans="1:17" ht="16.5">
      <c r="A30" s="710" t="s">
        <v>3212</v>
      </c>
      <c r="B30" s="710"/>
      <c r="C30" s="710"/>
      <c r="D30" s="710"/>
      <c r="E30" s="710"/>
      <c r="F30" s="710"/>
      <c r="G30" s="710"/>
      <c r="H30" s="710"/>
      <c r="I30" s="710"/>
      <c r="J30" s="710"/>
      <c r="K30" s="710"/>
      <c r="L30" s="710"/>
      <c r="M30" s="710"/>
      <c r="N30" s="710"/>
      <c r="O30" s="710"/>
      <c r="P30" s="710"/>
      <c r="Q30" s="710"/>
    </row>
    <row r="31" spans="1:17" ht="15">
      <c r="A31" s="751">
        <v>1</v>
      </c>
      <c r="B31" s="1214" t="s">
        <v>3117</v>
      </c>
      <c r="C31" s="1214"/>
      <c r="D31" s="1214"/>
      <c r="E31" s="1214"/>
      <c r="F31" s="1214"/>
      <c r="G31" s="1214"/>
      <c r="H31" s="1214"/>
      <c r="I31" s="1214"/>
      <c r="J31" s="1214"/>
      <c r="K31" s="1214"/>
      <c r="L31" s="1214"/>
      <c r="M31" s="1214"/>
      <c r="N31" s="1214"/>
      <c r="O31" s="1214"/>
      <c r="P31" s="752"/>
      <c r="Q31" s="752"/>
    </row>
    <row r="32" spans="1:17" ht="15">
      <c r="A32" s="753" t="s">
        <v>2126</v>
      </c>
      <c r="B32" s="1213" t="s">
        <v>3118</v>
      </c>
      <c r="C32" s="1213"/>
      <c r="D32" s="1213"/>
      <c r="E32" s="1213"/>
      <c r="F32" s="1213"/>
      <c r="G32" s="1213"/>
      <c r="H32" s="1213"/>
      <c r="I32" s="1213"/>
      <c r="J32" s="1213"/>
      <c r="K32" s="1213"/>
      <c r="L32" s="1213"/>
      <c r="M32" s="1213"/>
      <c r="N32" s="1213"/>
      <c r="O32" s="1213"/>
      <c r="P32" s="754"/>
      <c r="Q32" s="754"/>
    </row>
    <row r="33" spans="1:17" ht="15">
      <c r="A33" s="751">
        <v>2</v>
      </c>
      <c r="B33" s="1214" t="s">
        <v>3119</v>
      </c>
      <c r="C33" s="1214"/>
      <c r="D33" s="1214"/>
      <c r="E33" s="1214"/>
      <c r="F33" s="1214"/>
      <c r="G33" s="1214"/>
      <c r="H33" s="1214"/>
      <c r="I33" s="1214"/>
      <c r="J33" s="1214"/>
      <c r="K33" s="1214"/>
      <c r="L33" s="1214"/>
      <c r="M33" s="1214"/>
      <c r="N33" s="1214"/>
      <c r="O33" s="1214"/>
      <c r="P33" s="752"/>
      <c r="Q33" s="752"/>
    </row>
    <row r="34" spans="1:17" ht="15">
      <c r="A34" s="751">
        <v>3</v>
      </c>
      <c r="B34" s="1214" t="s">
        <v>3120</v>
      </c>
      <c r="C34" s="1214"/>
      <c r="D34" s="1214"/>
      <c r="E34" s="1214"/>
      <c r="F34" s="1214"/>
      <c r="G34" s="1214"/>
      <c r="H34" s="1214"/>
      <c r="I34" s="1214"/>
      <c r="J34" s="1214"/>
      <c r="K34" s="1214"/>
      <c r="L34" s="1214"/>
      <c r="M34" s="1214"/>
      <c r="N34" s="1214"/>
      <c r="O34" s="1214"/>
      <c r="P34" s="752"/>
      <c r="Q34" s="752"/>
    </row>
    <row r="35" spans="1:17" ht="15">
      <c r="A35" s="753" t="s">
        <v>2126</v>
      </c>
      <c r="B35" s="1213" t="s">
        <v>3121</v>
      </c>
      <c r="C35" s="1213"/>
      <c r="D35" s="1213"/>
      <c r="E35" s="1213"/>
      <c r="F35" s="1213"/>
      <c r="G35" s="1213"/>
      <c r="H35" s="1213"/>
      <c r="I35" s="1213"/>
      <c r="J35" s="1213"/>
      <c r="K35" s="1213"/>
      <c r="L35" s="1213"/>
      <c r="M35" s="1213"/>
      <c r="N35" s="1213"/>
      <c r="O35" s="1213"/>
      <c r="P35" s="754"/>
      <c r="Q35" s="754"/>
    </row>
    <row r="36" spans="1:17" ht="15">
      <c r="A36" s="753" t="s">
        <v>2126</v>
      </c>
      <c r="B36" s="1213" t="s">
        <v>3246</v>
      </c>
      <c r="C36" s="1213"/>
      <c r="D36" s="1213"/>
      <c r="E36" s="1213"/>
      <c r="F36" s="1213"/>
      <c r="G36" s="1213"/>
      <c r="H36" s="1213"/>
      <c r="I36" s="1213"/>
      <c r="J36" s="1213"/>
      <c r="K36" s="1213"/>
      <c r="L36" s="1213"/>
      <c r="M36" s="1213"/>
      <c r="N36" s="1213"/>
      <c r="O36" s="1213"/>
      <c r="P36" s="754"/>
      <c r="Q36" s="754"/>
    </row>
    <row r="37" spans="1:17" ht="15">
      <c r="A37" s="751">
        <v>4</v>
      </c>
      <c r="B37" s="1214" t="s">
        <v>3088</v>
      </c>
      <c r="C37" s="1214"/>
      <c r="D37" s="1214"/>
      <c r="E37" s="1214"/>
      <c r="F37" s="1214"/>
      <c r="G37" s="1214"/>
      <c r="H37" s="1214"/>
      <c r="I37" s="1214"/>
      <c r="J37" s="1214"/>
      <c r="K37" s="1214"/>
      <c r="L37" s="1214"/>
      <c r="M37" s="1214"/>
      <c r="N37" s="1214"/>
      <c r="O37" s="1214"/>
      <c r="P37" s="752"/>
      <c r="Q37" s="752"/>
    </row>
    <row r="38" spans="1:17" ht="15">
      <c r="A38" s="753" t="s">
        <v>2126</v>
      </c>
      <c r="B38" s="1213" t="s">
        <v>3122</v>
      </c>
      <c r="C38" s="1213"/>
      <c r="D38" s="1213"/>
      <c r="E38" s="1213"/>
      <c r="F38" s="1213"/>
      <c r="G38" s="1213"/>
      <c r="H38" s="1213"/>
      <c r="I38" s="1213"/>
      <c r="J38" s="1213"/>
      <c r="K38" s="1213"/>
      <c r="L38" s="1213"/>
      <c r="M38" s="1213"/>
      <c r="N38" s="1213"/>
      <c r="O38" s="1213"/>
      <c r="P38" s="754"/>
      <c r="Q38" s="754"/>
    </row>
    <row r="39" spans="1:17" ht="15">
      <c r="A39" s="753" t="s">
        <v>2126</v>
      </c>
      <c r="B39" s="1213" t="s">
        <v>3123</v>
      </c>
      <c r="C39" s="1213"/>
      <c r="D39" s="1213"/>
      <c r="E39" s="1213"/>
      <c r="F39" s="1213"/>
      <c r="G39" s="1213"/>
      <c r="H39" s="1213"/>
      <c r="I39" s="1213"/>
      <c r="J39" s="1213"/>
      <c r="K39" s="1213"/>
      <c r="L39" s="1213"/>
      <c r="M39" s="1213"/>
      <c r="N39" s="1213"/>
      <c r="O39" s="1213"/>
      <c r="P39" s="754"/>
      <c r="Q39" s="754"/>
    </row>
    <row r="40" spans="1:17" ht="15">
      <c r="A40" s="753" t="s">
        <v>2126</v>
      </c>
      <c r="B40" s="1213" t="s">
        <v>3124</v>
      </c>
      <c r="C40" s="1213"/>
      <c r="D40" s="1213"/>
      <c r="E40" s="1213"/>
      <c r="F40" s="1213"/>
      <c r="G40" s="1213"/>
      <c r="H40" s="1213"/>
      <c r="I40" s="1213"/>
      <c r="J40" s="1213"/>
      <c r="K40" s="1213"/>
      <c r="L40" s="1213"/>
      <c r="M40" s="1213"/>
      <c r="N40" s="1213"/>
      <c r="O40" s="1213"/>
      <c r="P40" s="754"/>
      <c r="Q40" s="754"/>
    </row>
    <row r="41" spans="1:17" ht="15">
      <c r="A41" s="751">
        <v>5</v>
      </c>
      <c r="B41" s="1214" t="s">
        <v>3247</v>
      </c>
      <c r="C41" s="1214"/>
      <c r="D41" s="1214"/>
      <c r="E41" s="1214"/>
      <c r="F41" s="1214"/>
      <c r="G41" s="1214"/>
      <c r="H41" s="1214"/>
      <c r="I41" s="1214"/>
      <c r="J41" s="1214"/>
      <c r="K41" s="1214"/>
      <c r="L41" s="1214"/>
      <c r="M41" s="1214"/>
      <c r="N41" s="1214"/>
      <c r="O41" s="1214"/>
      <c r="P41" s="752"/>
      <c r="Q41" s="752"/>
    </row>
    <row r="42" spans="1:17" ht="15">
      <c r="A42" s="751">
        <v>6</v>
      </c>
      <c r="B42" s="1214" t="s">
        <v>3089</v>
      </c>
      <c r="C42" s="1214"/>
      <c r="D42" s="1214"/>
      <c r="E42" s="1214"/>
      <c r="F42" s="1214"/>
      <c r="G42" s="1214"/>
      <c r="H42" s="1214"/>
      <c r="I42" s="1214"/>
      <c r="J42" s="1214"/>
      <c r="K42" s="1214"/>
      <c r="L42" s="1214"/>
      <c r="M42" s="1214"/>
      <c r="N42" s="1214"/>
      <c r="O42" s="1214"/>
      <c r="P42" s="752"/>
      <c r="Q42" s="752"/>
    </row>
    <row r="43" spans="1:17" ht="15">
      <c r="A43" s="753" t="s">
        <v>2126</v>
      </c>
      <c r="B43" s="1213" t="s">
        <v>3125</v>
      </c>
      <c r="C43" s="1213"/>
      <c r="D43" s="1213"/>
      <c r="E43" s="1213"/>
      <c r="F43" s="1213"/>
      <c r="G43" s="1213"/>
      <c r="H43" s="1213"/>
      <c r="I43" s="1213"/>
      <c r="J43" s="1213"/>
      <c r="K43" s="1213"/>
      <c r="L43" s="1213"/>
      <c r="M43" s="1213"/>
      <c r="N43" s="1213"/>
      <c r="O43" s="1213"/>
      <c r="P43" s="754"/>
      <c r="Q43" s="754"/>
    </row>
    <row r="44" spans="1:17" ht="15">
      <c r="A44" s="753" t="s">
        <v>2126</v>
      </c>
      <c r="B44" s="1213" t="s">
        <v>3126</v>
      </c>
      <c r="C44" s="1213"/>
      <c r="D44" s="1213"/>
      <c r="E44" s="1213"/>
      <c r="F44" s="1213"/>
      <c r="G44" s="1213"/>
      <c r="H44" s="1213"/>
      <c r="I44" s="1213"/>
      <c r="J44" s="1213"/>
      <c r="K44" s="1213"/>
      <c r="L44" s="1213"/>
      <c r="M44" s="1213"/>
      <c r="N44" s="1213"/>
      <c r="O44" s="1213"/>
      <c r="P44" s="754"/>
      <c r="Q44" s="754"/>
    </row>
    <row r="45" spans="1:17" ht="15">
      <c r="A45" s="751">
        <v>7</v>
      </c>
      <c r="B45" s="1214" t="s">
        <v>3090</v>
      </c>
      <c r="C45" s="1214"/>
      <c r="D45" s="1214"/>
      <c r="E45" s="1214"/>
      <c r="F45" s="1214"/>
      <c r="G45" s="1214"/>
      <c r="H45" s="1214"/>
      <c r="I45" s="1214"/>
      <c r="J45" s="1214"/>
      <c r="K45" s="1214"/>
      <c r="L45" s="1214"/>
      <c r="M45" s="1214"/>
      <c r="N45" s="1214"/>
      <c r="O45" s="1214"/>
      <c r="P45" s="752"/>
      <c r="Q45" s="752"/>
    </row>
    <row r="46" spans="1:17" ht="15">
      <c r="A46" s="753" t="s">
        <v>2126</v>
      </c>
      <c r="B46" s="1213" t="s">
        <v>3127</v>
      </c>
      <c r="C46" s="1213"/>
      <c r="D46" s="1213"/>
      <c r="E46" s="1213"/>
      <c r="F46" s="1213"/>
      <c r="G46" s="1213"/>
      <c r="H46" s="1213"/>
      <c r="I46" s="1213"/>
      <c r="J46" s="1213"/>
      <c r="K46" s="1213"/>
      <c r="L46" s="1213"/>
      <c r="M46" s="1213"/>
      <c r="N46" s="1213"/>
      <c r="O46" s="1213"/>
      <c r="P46" s="754"/>
      <c r="Q46" s="754"/>
    </row>
    <row r="47" spans="1:17" ht="15">
      <c r="A47" s="753" t="s">
        <v>2126</v>
      </c>
      <c r="B47" s="1213" t="s">
        <v>3128</v>
      </c>
      <c r="C47" s="1213"/>
      <c r="D47" s="1213"/>
      <c r="E47" s="1213"/>
      <c r="F47" s="1213"/>
      <c r="G47" s="1213"/>
      <c r="H47" s="1213"/>
      <c r="I47" s="1213"/>
      <c r="J47" s="1213"/>
      <c r="K47" s="1213"/>
      <c r="L47" s="1213"/>
      <c r="M47" s="1213"/>
      <c r="N47" s="1213"/>
      <c r="O47" s="1213"/>
      <c r="P47" s="754"/>
      <c r="Q47" s="754"/>
    </row>
  </sheetData>
  <mergeCells count="43">
    <mergeCell ref="B43:O43"/>
    <mergeCell ref="B44:O44"/>
    <mergeCell ref="B45:O45"/>
    <mergeCell ref="B46:O46"/>
    <mergeCell ref="B47:O47"/>
    <mergeCell ref="B42:O42"/>
    <mergeCell ref="B31:O31"/>
    <mergeCell ref="B32:O32"/>
    <mergeCell ref="B33:O33"/>
    <mergeCell ref="B34:O34"/>
    <mergeCell ref="B35:O35"/>
    <mergeCell ref="B36:O36"/>
    <mergeCell ref="B37:O37"/>
    <mergeCell ref="B38:O38"/>
    <mergeCell ref="B39:O39"/>
    <mergeCell ref="B40:O40"/>
    <mergeCell ref="B41:O41"/>
    <mergeCell ref="Q5:Q8"/>
    <mergeCell ref="D6:D8"/>
    <mergeCell ref="E6:E8"/>
    <mergeCell ref="F6:G6"/>
    <mergeCell ref="H6:H8"/>
    <mergeCell ref="I6:J6"/>
    <mergeCell ref="K6:K8"/>
    <mergeCell ref="L6:M6"/>
    <mergeCell ref="N6:N8"/>
    <mergeCell ref="O6:P6"/>
    <mergeCell ref="I7:I8"/>
    <mergeCell ref="J7:J8"/>
    <mergeCell ref="L7:L8"/>
    <mergeCell ref="M7:M8"/>
    <mergeCell ref="O7:O8"/>
    <mergeCell ref="A1:O1"/>
    <mergeCell ref="A2:O2"/>
    <mergeCell ref="A3:O3"/>
    <mergeCell ref="H4:O4"/>
    <mergeCell ref="A5:A8"/>
    <mergeCell ref="B5:B8"/>
    <mergeCell ref="C5:C8"/>
    <mergeCell ref="D5:P5"/>
    <mergeCell ref="F7:F8"/>
    <mergeCell ref="G7:G8"/>
    <mergeCell ref="P7:P8"/>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181"/>
  <sheetViews>
    <sheetView topLeftCell="A7" zoomScale="85" zoomScaleNormal="85" workbookViewId="0">
      <selection activeCell="AU7" sqref="AU7"/>
    </sheetView>
  </sheetViews>
  <sheetFormatPr defaultColWidth="7" defaultRowHeight="12.7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6" width="0" style="652" hidden="1" customWidth="1"/>
    <col min="47" max="16384" width="7" style="652"/>
  </cols>
  <sheetData>
    <row r="1" spans="1:23" s="678" customFormat="1" ht="21.95" customHeight="1">
      <c r="A1" s="1224" t="s">
        <v>3204</v>
      </c>
      <c r="B1" s="1224"/>
      <c r="C1" s="1224"/>
      <c r="D1" s="1224"/>
      <c r="E1" s="1224"/>
      <c r="F1" s="1224"/>
      <c r="G1" s="1224"/>
      <c r="H1" s="1224"/>
      <c r="I1" s="1224"/>
      <c r="J1" s="1224"/>
      <c r="K1" s="1224"/>
      <c r="L1" s="1224"/>
      <c r="M1" s="1224"/>
      <c r="N1" s="1224"/>
      <c r="O1" s="1224"/>
      <c r="P1" s="1224"/>
      <c r="Q1" s="1224"/>
      <c r="R1" s="1224"/>
      <c r="S1" s="1224"/>
      <c r="T1" s="1224"/>
      <c r="U1" s="1224"/>
      <c r="V1" s="1224"/>
    </row>
    <row r="2" spans="1:23" s="678" customFormat="1" ht="41.25" customHeight="1">
      <c r="A2" s="1194" t="s">
        <v>3293</v>
      </c>
      <c r="B2" s="1194"/>
      <c r="C2" s="1194"/>
      <c r="D2" s="1194"/>
      <c r="E2" s="1194"/>
      <c r="F2" s="1194"/>
      <c r="G2" s="1194"/>
      <c r="H2" s="1194"/>
      <c r="I2" s="1194"/>
      <c r="J2" s="1194"/>
      <c r="K2" s="1194"/>
      <c r="L2" s="1194"/>
      <c r="M2" s="1194"/>
      <c r="N2" s="1194"/>
      <c r="O2" s="1194"/>
      <c r="P2" s="1194"/>
      <c r="Q2" s="1194"/>
      <c r="R2" s="1194"/>
      <c r="S2" s="1194"/>
      <c r="T2" s="1194"/>
      <c r="U2" s="1194"/>
      <c r="V2" s="1194"/>
    </row>
    <row r="3" spans="1:23" s="655" customFormat="1" ht="21" customHeight="1">
      <c r="A3" s="1099" t="str">
        <f>' PL VIII SNGN'!A3</f>
        <v>(Kèm theo Nghị quyết số:         /NQ - HĐND ngày    /      /2023 của HDND huyện Đăk Glei)</v>
      </c>
      <c r="B3" s="1099"/>
      <c r="C3" s="1099"/>
      <c r="D3" s="1099"/>
      <c r="E3" s="1099"/>
      <c r="F3" s="1099"/>
      <c r="G3" s="1099"/>
      <c r="H3" s="1099"/>
      <c r="I3" s="1099"/>
      <c r="J3" s="1099"/>
      <c r="K3" s="1099"/>
      <c r="L3" s="1099"/>
      <c r="M3" s="1099"/>
      <c r="N3" s="1099"/>
      <c r="O3" s="1099"/>
      <c r="P3" s="1099"/>
      <c r="Q3" s="1099"/>
      <c r="R3" s="1099"/>
      <c r="S3" s="1099"/>
      <c r="T3" s="1099"/>
      <c r="U3" s="1099"/>
      <c r="V3" s="673"/>
    </row>
    <row r="4" spans="1:23" ht="20.25" customHeight="1">
      <c r="A4" s="672"/>
      <c r="B4" s="672"/>
      <c r="C4" s="672"/>
      <c r="D4" s="672"/>
      <c r="E4" s="672"/>
      <c r="F4" s="672"/>
      <c r="G4" s="672"/>
      <c r="H4" s="672"/>
      <c r="I4" s="672"/>
      <c r="J4" s="672"/>
      <c r="K4" s="672"/>
      <c r="L4" s="672"/>
      <c r="M4" s="672"/>
      <c r="N4" s="672"/>
      <c r="O4" s="672"/>
      <c r="P4" s="672"/>
      <c r="Q4" s="672"/>
      <c r="S4" s="1221" t="s">
        <v>2057</v>
      </c>
      <c r="T4" s="1221"/>
      <c r="U4" s="1221"/>
    </row>
    <row r="5" spans="1:23" ht="24.75" customHeight="1">
      <c r="A5" s="1173" t="s">
        <v>1883</v>
      </c>
      <c r="B5" s="1170" t="s">
        <v>3116</v>
      </c>
      <c r="C5" s="1170" t="s">
        <v>3042</v>
      </c>
      <c r="D5" s="1170" t="s">
        <v>3213</v>
      </c>
      <c r="E5" s="1170"/>
      <c r="F5" s="1170"/>
      <c r="G5" s="1170"/>
      <c r="H5" s="1170"/>
      <c r="I5" s="1170"/>
      <c r="J5" s="1170"/>
      <c r="K5" s="1170"/>
      <c r="L5" s="1170"/>
      <c r="M5" s="1170"/>
      <c r="N5" s="1170"/>
      <c r="O5" s="1170"/>
      <c r="P5" s="1170"/>
      <c r="Q5" s="1170"/>
      <c r="R5" s="1170"/>
      <c r="S5" s="1170"/>
      <c r="T5" s="1170"/>
      <c r="U5" s="1170"/>
      <c r="V5" s="1170"/>
    </row>
    <row r="6" spans="1:23" ht="23.25" customHeight="1">
      <c r="A6" s="1173"/>
      <c r="B6" s="1170"/>
      <c r="C6" s="1170"/>
      <c r="D6" s="1170" t="s">
        <v>3044</v>
      </c>
      <c r="E6" s="1212" t="s">
        <v>2061</v>
      </c>
      <c r="F6" s="1212"/>
      <c r="G6" s="1170" t="s">
        <v>3045</v>
      </c>
      <c r="H6" s="1170" t="s">
        <v>3112</v>
      </c>
      <c r="I6" s="1212" t="s">
        <v>2061</v>
      </c>
      <c r="J6" s="1212"/>
      <c r="K6" s="1170" t="s">
        <v>3214</v>
      </c>
      <c r="L6" s="1170" t="s">
        <v>3113</v>
      </c>
      <c r="M6" s="1212" t="s">
        <v>2061</v>
      </c>
      <c r="N6" s="1212"/>
      <c r="O6" s="1212"/>
      <c r="P6" s="1222" t="s">
        <v>3114</v>
      </c>
      <c r="Q6" s="1222" t="s">
        <v>3115</v>
      </c>
      <c r="R6" s="1222" t="s">
        <v>3248</v>
      </c>
      <c r="S6" s="1222" t="s">
        <v>3216</v>
      </c>
      <c r="T6" s="1223" t="s">
        <v>2061</v>
      </c>
      <c r="U6" s="1223"/>
      <c r="V6" s="1223"/>
    </row>
    <row r="7" spans="1:23" ht="110.25" customHeight="1">
      <c r="A7" s="1173"/>
      <c r="B7" s="1170"/>
      <c r="C7" s="1170"/>
      <c r="D7" s="1170"/>
      <c r="E7" s="713" t="s">
        <v>3096</v>
      </c>
      <c r="F7" s="713" t="s">
        <v>3097</v>
      </c>
      <c r="G7" s="1170"/>
      <c r="H7" s="1170"/>
      <c r="I7" s="713" t="s">
        <v>3132</v>
      </c>
      <c r="J7" s="713" t="s">
        <v>3134</v>
      </c>
      <c r="K7" s="1170"/>
      <c r="L7" s="1170"/>
      <c r="M7" s="713" t="s">
        <v>3132</v>
      </c>
      <c r="N7" s="713" t="s">
        <v>3166</v>
      </c>
      <c r="O7" s="713" t="s">
        <v>3215</v>
      </c>
      <c r="P7" s="1222"/>
      <c r="Q7" s="1222"/>
      <c r="R7" s="1222"/>
      <c r="S7" s="1222"/>
      <c r="T7" s="713" t="s">
        <v>3132</v>
      </c>
      <c r="U7" s="713" t="s">
        <v>3134</v>
      </c>
      <c r="V7" s="713" t="s">
        <v>3166</v>
      </c>
    </row>
    <row r="8" spans="1:23" s="654" customFormat="1" ht="24" customHeight="1">
      <c r="A8" s="913"/>
      <c r="B8" s="913" t="s">
        <v>2067</v>
      </c>
      <c r="C8" s="925">
        <f t="shared" ref="C8:V8" si="0">C9+C16</f>
        <v>3229.5</v>
      </c>
      <c r="D8" s="925">
        <f t="shared" si="0"/>
        <v>447.6</v>
      </c>
      <c r="E8" s="925">
        <f t="shared" si="0"/>
        <v>325.89999999999998</v>
      </c>
      <c r="F8" s="925">
        <f t="shared" si="0"/>
        <v>121.69999999999999</v>
      </c>
      <c r="G8" s="925">
        <f t="shared" si="0"/>
        <v>4</v>
      </c>
      <c r="H8" s="925">
        <f t="shared" si="0"/>
        <v>1947.9</v>
      </c>
      <c r="I8" s="925">
        <f t="shared" si="0"/>
        <v>987.49999999999989</v>
      </c>
      <c r="J8" s="925">
        <f t="shared" si="0"/>
        <v>960.4</v>
      </c>
      <c r="K8" s="925">
        <f t="shared" si="0"/>
        <v>359.4</v>
      </c>
      <c r="L8" s="925">
        <f t="shared" si="0"/>
        <v>88.300000000000011</v>
      </c>
      <c r="M8" s="925">
        <f t="shared" si="0"/>
        <v>32.6</v>
      </c>
      <c r="N8" s="925">
        <f t="shared" si="0"/>
        <v>0</v>
      </c>
      <c r="O8" s="925">
        <f t="shared" si="0"/>
        <v>55.7</v>
      </c>
      <c r="P8" s="925">
        <f t="shared" si="0"/>
        <v>69.099999999999994</v>
      </c>
      <c r="Q8" s="925">
        <f t="shared" si="0"/>
        <v>157.4</v>
      </c>
      <c r="R8" s="925">
        <f t="shared" si="0"/>
        <v>31.5</v>
      </c>
      <c r="S8" s="925">
        <f t="shared" si="0"/>
        <v>124.29999999999998</v>
      </c>
      <c r="T8" s="925">
        <f t="shared" si="0"/>
        <v>82.299999999999983</v>
      </c>
      <c r="U8" s="925">
        <f t="shared" si="0"/>
        <v>15.5</v>
      </c>
      <c r="V8" s="925">
        <f t="shared" si="0"/>
        <v>26.5</v>
      </c>
      <c r="W8" s="656"/>
    </row>
    <row r="9" spans="1:23" s="654" customFormat="1" ht="39.950000000000003" customHeight="1">
      <c r="A9" s="913" t="s">
        <v>1909</v>
      </c>
      <c r="B9" s="915" t="s">
        <v>3098</v>
      </c>
      <c r="C9" s="925">
        <f>SUM(C10:C15)</f>
        <v>313.29999999999995</v>
      </c>
      <c r="D9" s="926">
        <f>SUM(E9:F9)</f>
        <v>0</v>
      </c>
      <c r="E9" s="926">
        <f>SUM(E10:E15)</f>
        <v>0</v>
      </c>
      <c r="F9" s="926"/>
      <c r="G9" s="926">
        <f>SUM(G10:G15)</f>
        <v>4</v>
      </c>
      <c r="H9" s="926">
        <f>SUM(I9:J9)</f>
        <v>0</v>
      </c>
      <c r="I9" s="926">
        <f>SUM(I10:I15)</f>
        <v>0</v>
      </c>
      <c r="J9" s="926">
        <f>SUM(J10:J15)</f>
        <v>0</v>
      </c>
      <c r="K9" s="926">
        <f>SUM(K10:K15)</f>
        <v>0</v>
      </c>
      <c r="L9" s="926">
        <f>SUM(M9:O9)</f>
        <v>88.300000000000011</v>
      </c>
      <c r="M9" s="926">
        <f t="shared" ref="M9:R9" si="1">SUM(M10:M15)</f>
        <v>32.6</v>
      </c>
      <c r="N9" s="926">
        <f t="shared" si="1"/>
        <v>0</v>
      </c>
      <c r="O9" s="926">
        <f t="shared" si="1"/>
        <v>55.7</v>
      </c>
      <c r="P9" s="926">
        <f t="shared" si="1"/>
        <v>69.099999999999994</v>
      </c>
      <c r="Q9" s="926">
        <f t="shared" si="1"/>
        <v>63</v>
      </c>
      <c r="R9" s="926">
        <f t="shared" si="1"/>
        <v>31.5</v>
      </c>
      <c r="S9" s="926">
        <f>SUM(T9:V9)</f>
        <v>57.4</v>
      </c>
      <c r="T9" s="925">
        <f>SUM(T10:T15)</f>
        <v>32.799999999999997</v>
      </c>
      <c r="U9" s="926">
        <f>SUM(U10:U15)</f>
        <v>15.5</v>
      </c>
      <c r="V9" s="926">
        <f>SUM(V10:V15)</f>
        <v>9.1</v>
      </c>
      <c r="W9" s="656"/>
    </row>
    <row r="10" spans="1:23" s="658" customFormat="1" ht="24.95" customHeight="1">
      <c r="A10" s="916" t="s">
        <v>2330</v>
      </c>
      <c r="B10" s="917" t="s">
        <v>3099</v>
      </c>
      <c r="C10" s="925">
        <f>D10+G10+H10+K10+L10+P10+Q10+R10+S10</f>
        <v>112.7</v>
      </c>
      <c r="D10" s="927"/>
      <c r="E10" s="927"/>
      <c r="F10" s="927"/>
      <c r="G10" s="927"/>
      <c r="H10" s="927"/>
      <c r="I10" s="927"/>
      <c r="J10" s="927"/>
      <c r="K10" s="927"/>
      <c r="L10" s="927">
        <f t="shared" ref="L10:L15" si="2">SUM(M10:O10)</f>
        <v>55.7</v>
      </c>
      <c r="M10" s="927"/>
      <c r="N10" s="927"/>
      <c r="O10" s="927">
        <v>55.7</v>
      </c>
      <c r="P10" s="927"/>
      <c r="Q10" s="927"/>
      <c r="R10" s="927">
        <v>31.5</v>
      </c>
      <c r="S10" s="927">
        <f t="shared" ref="S10:S15" si="3">SUM(T10:V10)</f>
        <v>25.5</v>
      </c>
      <c r="T10" s="928">
        <v>16.399999999999999</v>
      </c>
      <c r="U10" s="927"/>
      <c r="V10" s="927">
        <v>9.1</v>
      </c>
      <c r="W10" s="657"/>
    </row>
    <row r="11" spans="1:23" s="658" customFormat="1" ht="39.950000000000003" customHeight="1">
      <c r="A11" s="916" t="s">
        <v>2337</v>
      </c>
      <c r="B11" s="919" t="s">
        <v>3100</v>
      </c>
      <c r="C11" s="925">
        <f t="shared" ref="C11:C28" si="4">D11+G11+H11+K11+L11+P11+Q11+R11+S11</f>
        <v>32.6</v>
      </c>
      <c r="D11" s="927"/>
      <c r="E11" s="927"/>
      <c r="F11" s="927"/>
      <c r="G11" s="927"/>
      <c r="H11" s="927"/>
      <c r="I11" s="927"/>
      <c r="J11" s="927"/>
      <c r="K11" s="927"/>
      <c r="L11" s="927">
        <f t="shared" si="2"/>
        <v>32.6</v>
      </c>
      <c r="M11" s="927">
        <v>32.6</v>
      </c>
      <c r="N11" s="927"/>
      <c r="O11" s="927"/>
      <c r="P11" s="927"/>
      <c r="Q11" s="927"/>
      <c r="R11" s="927"/>
      <c r="S11" s="927">
        <f t="shared" si="3"/>
        <v>0</v>
      </c>
      <c r="T11" s="928"/>
      <c r="U11" s="927"/>
      <c r="V11" s="927"/>
      <c r="W11" s="657"/>
    </row>
    <row r="12" spans="1:23" s="658" customFormat="1" ht="39.950000000000003" customHeight="1">
      <c r="A12" s="916" t="s">
        <v>2372</v>
      </c>
      <c r="B12" s="919" t="s">
        <v>3094</v>
      </c>
      <c r="C12" s="925">
        <f t="shared" si="4"/>
        <v>84.6</v>
      </c>
      <c r="D12" s="927"/>
      <c r="E12" s="927"/>
      <c r="F12" s="927"/>
      <c r="G12" s="927"/>
      <c r="H12" s="927"/>
      <c r="I12" s="927"/>
      <c r="J12" s="927"/>
      <c r="K12" s="927"/>
      <c r="L12" s="927">
        <f t="shared" si="2"/>
        <v>0</v>
      </c>
      <c r="M12" s="927"/>
      <c r="N12" s="927"/>
      <c r="O12" s="927"/>
      <c r="P12" s="927">
        <v>69.099999999999994</v>
      </c>
      <c r="Q12" s="927"/>
      <c r="R12" s="927"/>
      <c r="S12" s="927">
        <f t="shared" si="3"/>
        <v>15.5</v>
      </c>
      <c r="T12" s="928"/>
      <c r="U12" s="927">
        <v>15.5</v>
      </c>
      <c r="V12" s="927"/>
      <c r="W12" s="657"/>
    </row>
    <row r="13" spans="1:23" s="658" customFormat="1" ht="39.950000000000003" customHeight="1">
      <c r="A13" s="916" t="s">
        <v>2534</v>
      </c>
      <c r="B13" s="919" t="s">
        <v>3101</v>
      </c>
      <c r="C13" s="925">
        <f t="shared" si="4"/>
        <v>63</v>
      </c>
      <c r="D13" s="927"/>
      <c r="E13" s="927"/>
      <c r="F13" s="927"/>
      <c r="G13" s="927"/>
      <c r="H13" s="927"/>
      <c r="I13" s="927"/>
      <c r="J13" s="927"/>
      <c r="K13" s="927"/>
      <c r="L13" s="927">
        <f t="shared" si="2"/>
        <v>0</v>
      </c>
      <c r="M13" s="927"/>
      <c r="N13" s="927"/>
      <c r="O13" s="927"/>
      <c r="P13" s="927"/>
      <c r="Q13" s="927">
        <v>63</v>
      </c>
      <c r="R13" s="927"/>
      <c r="S13" s="927">
        <f t="shared" si="3"/>
        <v>0</v>
      </c>
      <c r="T13" s="928"/>
      <c r="U13" s="927"/>
      <c r="V13" s="927"/>
      <c r="W13" s="657"/>
    </row>
    <row r="14" spans="1:23" s="658" customFormat="1" ht="39.950000000000003" customHeight="1">
      <c r="A14" s="916" t="s">
        <v>2538</v>
      </c>
      <c r="B14" s="919" t="s">
        <v>3221</v>
      </c>
      <c r="C14" s="925">
        <f>D14+G14+H14+K14+L14+P14+Q14+R14+S14</f>
        <v>16.399999999999999</v>
      </c>
      <c r="D14" s="927"/>
      <c r="E14" s="927"/>
      <c r="F14" s="927"/>
      <c r="G14" s="927"/>
      <c r="H14" s="927"/>
      <c r="I14" s="927"/>
      <c r="J14" s="927"/>
      <c r="K14" s="927"/>
      <c r="L14" s="927">
        <f t="shared" si="2"/>
        <v>0</v>
      </c>
      <c r="M14" s="927"/>
      <c r="N14" s="927"/>
      <c r="O14" s="927"/>
      <c r="P14" s="927"/>
      <c r="Q14" s="927"/>
      <c r="R14" s="927"/>
      <c r="S14" s="927">
        <f t="shared" si="3"/>
        <v>16.399999999999999</v>
      </c>
      <c r="T14" s="928">
        <v>16.399999999999999</v>
      </c>
      <c r="U14" s="927"/>
      <c r="V14" s="927"/>
      <c r="W14" s="657"/>
    </row>
    <row r="15" spans="1:23" s="658" customFormat="1" ht="60" customHeight="1">
      <c r="A15" s="916" t="s">
        <v>2558</v>
      </c>
      <c r="B15" s="919" t="s">
        <v>3249</v>
      </c>
      <c r="C15" s="925">
        <f t="shared" si="4"/>
        <v>4</v>
      </c>
      <c r="D15" s="927"/>
      <c r="E15" s="927"/>
      <c r="F15" s="927"/>
      <c r="G15" s="927">
        <v>4</v>
      </c>
      <c r="H15" s="927"/>
      <c r="I15" s="927"/>
      <c r="J15" s="927"/>
      <c r="K15" s="927"/>
      <c r="L15" s="927">
        <f t="shared" si="2"/>
        <v>0</v>
      </c>
      <c r="M15" s="927"/>
      <c r="N15" s="927"/>
      <c r="O15" s="927"/>
      <c r="P15" s="927"/>
      <c r="Q15" s="927"/>
      <c r="R15" s="927"/>
      <c r="S15" s="927">
        <f t="shared" si="3"/>
        <v>0</v>
      </c>
      <c r="T15" s="927"/>
      <c r="U15" s="927"/>
      <c r="V15" s="927"/>
      <c r="W15" s="657"/>
    </row>
    <row r="16" spans="1:23" s="658" customFormat="1" ht="39.950000000000003" customHeight="1">
      <c r="A16" s="920" t="s">
        <v>1923</v>
      </c>
      <c r="B16" s="921" t="s">
        <v>3085</v>
      </c>
      <c r="C16" s="925">
        <f t="shared" si="4"/>
        <v>2916.2000000000003</v>
      </c>
      <c r="D16" s="925">
        <f t="shared" ref="D16:V16" si="5">SUM(D17:D28)</f>
        <v>447.6</v>
      </c>
      <c r="E16" s="925">
        <f t="shared" si="5"/>
        <v>325.89999999999998</v>
      </c>
      <c r="F16" s="925">
        <f t="shared" si="5"/>
        <v>121.69999999999999</v>
      </c>
      <c r="G16" s="925"/>
      <c r="H16" s="925">
        <f t="shared" si="5"/>
        <v>1947.9</v>
      </c>
      <c r="I16" s="925">
        <f t="shared" si="5"/>
        <v>987.49999999999989</v>
      </c>
      <c r="J16" s="925">
        <f t="shared" si="5"/>
        <v>960.4</v>
      </c>
      <c r="K16" s="925">
        <f t="shared" si="5"/>
        <v>359.4</v>
      </c>
      <c r="L16" s="925">
        <f t="shared" si="5"/>
        <v>0</v>
      </c>
      <c r="M16" s="925">
        <f t="shared" si="5"/>
        <v>0</v>
      </c>
      <c r="N16" s="925">
        <f t="shared" si="5"/>
        <v>0</v>
      </c>
      <c r="O16" s="925">
        <f t="shared" si="5"/>
        <v>0</v>
      </c>
      <c r="P16" s="925">
        <f t="shared" si="5"/>
        <v>0</v>
      </c>
      <c r="Q16" s="925">
        <f t="shared" si="5"/>
        <v>94.4</v>
      </c>
      <c r="R16" s="925">
        <f t="shared" si="5"/>
        <v>0</v>
      </c>
      <c r="S16" s="925">
        <f>SUM(T16:V16)</f>
        <v>66.899999999999991</v>
      </c>
      <c r="T16" s="925">
        <f t="shared" si="5"/>
        <v>49.499999999999993</v>
      </c>
      <c r="U16" s="925">
        <f t="shared" si="5"/>
        <v>0</v>
      </c>
      <c r="V16" s="925">
        <f t="shared" si="5"/>
        <v>17.400000000000002</v>
      </c>
      <c r="W16" s="657"/>
    </row>
    <row r="17" spans="1:23" s="654" customFormat="1" ht="39.950000000000003" customHeight="1">
      <c r="A17" s="922">
        <v>1</v>
      </c>
      <c r="B17" s="919" t="s">
        <v>44</v>
      </c>
      <c r="C17" s="925">
        <f t="shared" si="4"/>
        <v>373.2</v>
      </c>
      <c r="D17" s="929">
        <f>SUM(E17:F17)</f>
        <v>39.200000000000003</v>
      </c>
      <c r="E17" s="929">
        <v>33.200000000000003</v>
      </c>
      <c r="F17" s="929">
        <v>6</v>
      </c>
      <c r="G17" s="929"/>
      <c r="H17" s="929">
        <f>SUM(I17:J17)</f>
        <v>285.60000000000002</v>
      </c>
      <c r="I17" s="929">
        <v>197.5</v>
      </c>
      <c r="J17" s="929">
        <v>88.1</v>
      </c>
      <c r="K17" s="929">
        <v>32.799999999999997</v>
      </c>
      <c r="L17" s="929"/>
      <c r="M17" s="929"/>
      <c r="N17" s="929"/>
      <c r="O17" s="929"/>
      <c r="P17" s="929"/>
      <c r="Q17" s="929">
        <v>9.1999999999999993</v>
      </c>
      <c r="R17" s="929"/>
      <c r="S17" s="929">
        <f t="shared" ref="S17:S28" si="6">SUM(T17:V17)</f>
        <v>6.3999999999999995</v>
      </c>
      <c r="T17" s="929">
        <v>4.5999999999999996</v>
      </c>
      <c r="U17" s="929"/>
      <c r="V17" s="929">
        <v>1.8</v>
      </c>
      <c r="W17" s="656"/>
    </row>
    <row r="18" spans="1:23" ht="36" customHeight="1">
      <c r="A18" s="922">
        <v>2</v>
      </c>
      <c r="B18" s="919" t="s">
        <v>2910</v>
      </c>
      <c r="C18" s="925">
        <f t="shared" si="4"/>
        <v>40.699999999999996</v>
      </c>
      <c r="D18" s="929">
        <f>SUM(E18:F18)</f>
        <v>13.1</v>
      </c>
      <c r="E18" s="929">
        <v>10.1</v>
      </c>
      <c r="F18" s="929">
        <v>3</v>
      </c>
      <c r="G18" s="929"/>
      <c r="H18" s="929">
        <f>SUM(I18:J18)</f>
        <v>14.2</v>
      </c>
      <c r="I18" s="929">
        <v>0</v>
      </c>
      <c r="J18" s="929">
        <v>14.2</v>
      </c>
      <c r="K18" s="929">
        <v>6</v>
      </c>
      <c r="L18" s="929"/>
      <c r="M18" s="929"/>
      <c r="N18" s="929"/>
      <c r="O18" s="929"/>
      <c r="P18" s="929"/>
      <c r="Q18" s="929">
        <v>1.8</v>
      </c>
      <c r="R18" s="929"/>
      <c r="S18" s="929">
        <f t="shared" si="6"/>
        <v>5.6000000000000005</v>
      </c>
      <c r="T18" s="929">
        <v>5.2</v>
      </c>
      <c r="U18" s="929"/>
      <c r="V18" s="929">
        <v>0.4</v>
      </c>
      <c r="W18" s="659">
        <v>23750</v>
      </c>
    </row>
    <row r="19" spans="1:23" ht="36" customHeight="1">
      <c r="A19" s="923">
        <v>3</v>
      </c>
      <c r="B19" s="919" t="s">
        <v>2908</v>
      </c>
      <c r="C19" s="925">
        <f t="shared" si="4"/>
        <v>118.80000000000001</v>
      </c>
      <c r="D19" s="929">
        <f t="shared" ref="D19:D28" si="7">SUM(E19:F19)</f>
        <v>26.1</v>
      </c>
      <c r="E19" s="929">
        <v>17.100000000000001</v>
      </c>
      <c r="F19" s="929">
        <v>9</v>
      </c>
      <c r="G19" s="929"/>
      <c r="H19" s="929">
        <f t="shared" ref="H19:H28" si="8">SUM(I19:J19)</f>
        <v>56.7</v>
      </c>
      <c r="I19" s="929">
        <v>0</v>
      </c>
      <c r="J19" s="929">
        <v>56.7</v>
      </c>
      <c r="K19" s="929">
        <v>24.6</v>
      </c>
      <c r="L19" s="929"/>
      <c r="M19" s="929"/>
      <c r="N19" s="929"/>
      <c r="O19" s="929"/>
      <c r="P19" s="929"/>
      <c r="Q19" s="929">
        <v>7.4</v>
      </c>
      <c r="R19" s="929"/>
      <c r="S19" s="929">
        <f t="shared" si="6"/>
        <v>4</v>
      </c>
      <c r="T19" s="929">
        <v>3.6</v>
      </c>
      <c r="U19" s="929"/>
      <c r="V19" s="929">
        <v>0.4</v>
      </c>
      <c r="W19" s="659">
        <f>W18-C17</f>
        <v>23376.799999999999</v>
      </c>
    </row>
    <row r="20" spans="1:23" ht="36" customHeight="1">
      <c r="A20" s="922">
        <v>4</v>
      </c>
      <c r="B20" s="919" t="s">
        <v>67</v>
      </c>
      <c r="C20" s="925">
        <f t="shared" si="4"/>
        <v>5.9</v>
      </c>
      <c r="D20" s="929">
        <f t="shared" si="7"/>
        <v>0</v>
      </c>
      <c r="E20" s="929"/>
      <c r="F20" s="929"/>
      <c r="G20" s="929"/>
      <c r="H20" s="929"/>
      <c r="I20" s="929"/>
      <c r="J20" s="929"/>
      <c r="K20" s="929"/>
      <c r="L20" s="929"/>
      <c r="M20" s="929"/>
      <c r="N20" s="929"/>
      <c r="O20" s="929"/>
      <c r="P20" s="929"/>
      <c r="Q20" s="929"/>
      <c r="R20" s="929"/>
      <c r="S20" s="929">
        <f t="shared" si="6"/>
        <v>5.9</v>
      </c>
      <c r="T20" s="929">
        <v>5.5</v>
      </c>
      <c r="U20" s="929"/>
      <c r="V20" s="929">
        <v>0.4</v>
      </c>
      <c r="W20" s="659"/>
    </row>
    <row r="21" spans="1:23" ht="36" customHeight="1">
      <c r="A21" s="923">
        <v>5</v>
      </c>
      <c r="B21" s="919" t="s">
        <v>2540</v>
      </c>
      <c r="C21" s="925">
        <f t="shared" si="4"/>
        <v>407.4</v>
      </c>
      <c r="D21" s="929">
        <f>SUM(E21:F21)</f>
        <v>51.300000000000004</v>
      </c>
      <c r="E21" s="929">
        <v>33.200000000000003</v>
      </c>
      <c r="F21" s="929">
        <v>18.100000000000001</v>
      </c>
      <c r="G21" s="929"/>
      <c r="H21" s="929">
        <f t="shared" si="8"/>
        <v>301.39999999999998</v>
      </c>
      <c r="I21" s="929">
        <v>197.5</v>
      </c>
      <c r="J21" s="929">
        <v>103.9</v>
      </c>
      <c r="K21" s="929">
        <v>38.700000000000003</v>
      </c>
      <c r="L21" s="929"/>
      <c r="M21" s="929"/>
      <c r="N21" s="929"/>
      <c r="O21" s="929"/>
      <c r="P21" s="929"/>
      <c r="Q21" s="929">
        <v>10</v>
      </c>
      <c r="R21" s="929"/>
      <c r="S21" s="929">
        <f t="shared" si="6"/>
        <v>6</v>
      </c>
      <c r="T21" s="929">
        <v>4.2</v>
      </c>
      <c r="U21" s="929"/>
      <c r="V21" s="929">
        <v>1.8</v>
      </c>
      <c r="W21" s="659"/>
    </row>
    <row r="22" spans="1:23" ht="36" customHeight="1">
      <c r="A22" s="922">
        <v>6</v>
      </c>
      <c r="B22" s="919" t="s">
        <v>98</v>
      </c>
      <c r="C22" s="925">
        <f t="shared" si="4"/>
        <v>301</v>
      </c>
      <c r="D22" s="929">
        <f t="shared" si="7"/>
        <v>43.1</v>
      </c>
      <c r="E22" s="929">
        <v>33.1</v>
      </c>
      <c r="F22" s="929">
        <v>10</v>
      </c>
      <c r="G22" s="929"/>
      <c r="H22" s="929">
        <f t="shared" si="8"/>
        <v>206.8</v>
      </c>
      <c r="I22" s="929">
        <v>115.2</v>
      </c>
      <c r="J22" s="929">
        <v>91.6</v>
      </c>
      <c r="K22" s="929">
        <v>35.700000000000003</v>
      </c>
      <c r="L22" s="929"/>
      <c r="M22" s="929"/>
      <c r="N22" s="929"/>
      <c r="O22" s="929"/>
      <c r="P22" s="929"/>
      <c r="Q22" s="929">
        <v>10</v>
      </c>
      <c r="R22" s="929"/>
      <c r="S22" s="929">
        <f t="shared" si="6"/>
        <v>5.4</v>
      </c>
      <c r="T22" s="929">
        <v>3.6</v>
      </c>
      <c r="U22" s="929"/>
      <c r="V22" s="929">
        <v>1.8</v>
      </c>
      <c r="W22" s="659"/>
    </row>
    <row r="23" spans="1:23" ht="36" customHeight="1">
      <c r="A23" s="923">
        <v>7</v>
      </c>
      <c r="B23" s="919" t="s">
        <v>3072</v>
      </c>
      <c r="C23" s="925">
        <f t="shared" si="4"/>
        <v>186.8</v>
      </c>
      <c r="D23" s="929">
        <f t="shared" si="7"/>
        <v>42.2</v>
      </c>
      <c r="E23" s="929">
        <v>33.200000000000003</v>
      </c>
      <c r="F23" s="929">
        <v>9</v>
      </c>
      <c r="G23" s="929"/>
      <c r="H23" s="929">
        <f t="shared" si="8"/>
        <v>93.7</v>
      </c>
      <c r="I23" s="929"/>
      <c r="J23" s="929">
        <v>93.7</v>
      </c>
      <c r="K23" s="929">
        <v>36.200000000000003</v>
      </c>
      <c r="L23" s="929"/>
      <c r="M23" s="929"/>
      <c r="N23" s="929"/>
      <c r="O23" s="929"/>
      <c r="P23" s="929"/>
      <c r="Q23" s="929">
        <v>10</v>
      </c>
      <c r="R23" s="929"/>
      <c r="S23" s="929">
        <f t="shared" si="6"/>
        <v>4.7</v>
      </c>
      <c r="T23" s="929">
        <v>2.9</v>
      </c>
      <c r="U23" s="929"/>
      <c r="V23" s="929">
        <v>1.8</v>
      </c>
      <c r="W23" s="659"/>
    </row>
    <row r="24" spans="1:23" ht="36" customHeight="1">
      <c r="A24" s="922">
        <v>8</v>
      </c>
      <c r="B24" s="919" t="s">
        <v>2867</v>
      </c>
      <c r="C24" s="925">
        <f t="shared" si="4"/>
        <v>246.89999999999995</v>
      </c>
      <c r="D24" s="929">
        <f t="shared" si="7"/>
        <v>42.2</v>
      </c>
      <c r="E24" s="929">
        <v>33.200000000000003</v>
      </c>
      <c r="F24" s="929">
        <v>9</v>
      </c>
      <c r="G24" s="929"/>
      <c r="H24" s="929">
        <f t="shared" si="8"/>
        <v>157.39999999999998</v>
      </c>
      <c r="I24" s="929">
        <v>65.8</v>
      </c>
      <c r="J24" s="929">
        <v>91.6</v>
      </c>
      <c r="K24" s="929">
        <v>33.700000000000003</v>
      </c>
      <c r="L24" s="929"/>
      <c r="M24" s="929"/>
      <c r="N24" s="929"/>
      <c r="O24" s="929"/>
      <c r="P24" s="929"/>
      <c r="Q24" s="929">
        <v>9.1999999999999993</v>
      </c>
      <c r="R24" s="929"/>
      <c r="S24" s="929">
        <f t="shared" si="6"/>
        <v>4.4000000000000004</v>
      </c>
      <c r="T24" s="929">
        <v>2.6</v>
      </c>
      <c r="U24" s="929"/>
      <c r="V24" s="929">
        <v>1.8</v>
      </c>
      <c r="W24" s="659"/>
    </row>
    <row r="25" spans="1:23" ht="36" customHeight="1">
      <c r="A25" s="923">
        <v>9</v>
      </c>
      <c r="B25" s="919" t="s">
        <v>2883</v>
      </c>
      <c r="C25" s="925">
        <f t="shared" si="4"/>
        <v>376.4</v>
      </c>
      <c r="D25" s="929">
        <f t="shared" si="7"/>
        <v>42.2</v>
      </c>
      <c r="E25" s="929">
        <v>33.200000000000003</v>
      </c>
      <c r="F25" s="929">
        <v>9</v>
      </c>
      <c r="G25" s="929"/>
      <c r="H25" s="929">
        <f t="shared" si="8"/>
        <v>286.3</v>
      </c>
      <c r="I25" s="929">
        <v>197.5</v>
      </c>
      <c r="J25" s="929">
        <v>88.8</v>
      </c>
      <c r="K25" s="929">
        <v>33</v>
      </c>
      <c r="L25" s="929"/>
      <c r="M25" s="929"/>
      <c r="N25" s="929"/>
      <c r="O25" s="929"/>
      <c r="P25" s="929"/>
      <c r="Q25" s="929">
        <v>9.1999999999999993</v>
      </c>
      <c r="R25" s="929"/>
      <c r="S25" s="929">
        <f t="shared" si="6"/>
        <v>5.7</v>
      </c>
      <c r="T25" s="929">
        <v>3.9</v>
      </c>
      <c r="U25" s="929"/>
      <c r="V25" s="929">
        <v>1.8</v>
      </c>
      <c r="W25" s="659"/>
    </row>
    <row r="26" spans="1:23" ht="36" customHeight="1">
      <c r="A26" s="922">
        <v>10</v>
      </c>
      <c r="B26" s="919" t="s">
        <v>88</v>
      </c>
      <c r="C26" s="925">
        <f t="shared" si="4"/>
        <v>273.89999999999998</v>
      </c>
      <c r="D26" s="929">
        <f t="shared" si="7"/>
        <v>46.800000000000004</v>
      </c>
      <c r="E26" s="929">
        <v>33.200000000000003</v>
      </c>
      <c r="F26" s="929">
        <v>13.6</v>
      </c>
      <c r="G26" s="929"/>
      <c r="H26" s="929">
        <f t="shared" si="8"/>
        <v>178.5</v>
      </c>
      <c r="I26" s="929">
        <v>82.4</v>
      </c>
      <c r="J26" s="929">
        <v>96.1</v>
      </c>
      <c r="K26" s="929">
        <v>34.700000000000003</v>
      </c>
      <c r="L26" s="929"/>
      <c r="M26" s="929"/>
      <c r="N26" s="929"/>
      <c r="O26" s="929"/>
      <c r="P26" s="929"/>
      <c r="Q26" s="929">
        <v>9.1999999999999993</v>
      </c>
      <c r="R26" s="929"/>
      <c r="S26" s="929">
        <f t="shared" si="6"/>
        <v>4.7</v>
      </c>
      <c r="T26" s="929">
        <v>2.9</v>
      </c>
      <c r="U26" s="929"/>
      <c r="V26" s="929">
        <v>1.8</v>
      </c>
      <c r="W26" s="659"/>
    </row>
    <row r="27" spans="1:23" ht="36" customHeight="1">
      <c r="A27" s="923">
        <v>11</v>
      </c>
      <c r="B27" s="919" t="s">
        <v>2874</v>
      </c>
      <c r="C27" s="925">
        <f t="shared" si="4"/>
        <v>288.3</v>
      </c>
      <c r="D27" s="929">
        <f t="shared" si="7"/>
        <v>46.800000000000004</v>
      </c>
      <c r="E27" s="929">
        <v>33.200000000000003</v>
      </c>
      <c r="F27" s="929">
        <v>13.6</v>
      </c>
      <c r="G27" s="929"/>
      <c r="H27" s="929">
        <f t="shared" si="8"/>
        <v>183.5</v>
      </c>
      <c r="I27" s="929">
        <v>65.8</v>
      </c>
      <c r="J27" s="929">
        <v>117.7</v>
      </c>
      <c r="K27" s="929">
        <v>42</v>
      </c>
      <c r="L27" s="929"/>
      <c r="M27" s="929"/>
      <c r="N27" s="929"/>
      <c r="O27" s="929"/>
      <c r="P27" s="929"/>
      <c r="Q27" s="929">
        <v>9.1999999999999993</v>
      </c>
      <c r="R27" s="929"/>
      <c r="S27" s="929">
        <f t="shared" si="6"/>
        <v>6.8</v>
      </c>
      <c r="T27" s="929">
        <v>5</v>
      </c>
      <c r="U27" s="929"/>
      <c r="V27" s="929">
        <v>1.8</v>
      </c>
      <c r="W27" s="659"/>
    </row>
    <row r="28" spans="1:23" ht="36" customHeight="1">
      <c r="A28" s="922">
        <v>12</v>
      </c>
      <c r="B28" s="919" t="s">
        <v>2886</v>
      </c>
      <c r="C28" s="925">
        <f t="shared" si="4"/>
        <v>296.89999999999998</v>
      </c>
      <c r="D28" s="929">
        <f t="shared" si="7"/>
        <v>54.6</v>
      </c>
      <c r="E28" s="929">
        <v>33.200000000000003</v>
      </c>
      <c r="F28" s="929">
        <v>21.4</v>
      </c>
      <c r="G28" s="929"/>
      <c r="H28" s="929">
        <f t="shared" si="8"/>
        <v>183.8</v>
      </c>
      <c r="I28" s="929">
        <v>65.8</v>
      </c>
      <c r="J28" s="929">
        <v>118</v>
      </c>
      <c r="K28" s="929">
        <v>42</v>
      </c>
      <c r="L28" s="929"/>
      <c r="M28" s="929"/>
      <c r="N28" s="929"/>
      <c r="O28" s="929"/>
      <c r="P28" s="929"/>
      <c r="Q28" s="929">
        <v>9.1999999999999993</v>
      </c>
      <c r="R28" s="929"/>
      <c r="S28" s="929">
        <f t="shared" si="6"/>
        <v>7.3</v>
      </c>
      <c r="T28" s="929">
        <v>5.5</v>
      </c>
      <c r="U28" s="929"/>
      <c r="V28" s="929">
        <v>1.8</v>
      </c>
      <c r="W28" s="659"/>
    </row>
    <row r="29" spans="1:23" ht="36"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32.25" customHeight="1">
      <c r="A30" s="685" t="s">
        <v>3107</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220" t="s">
        <v>3038</v>
      </c>
      <c r="C31" s="1220"/>
      <c r="D31" s="1220"/>
      <c r="E31" s="1220"/>
      <c r="F31" s="1220"/>
      <c r="G31" s="1220"/>
      <c r="H31" s="1220"/>
      <c r="I31" s="1220"/>
      <c r="J31" s="1220"/>
      <c r="K31" s="1220"/>
      <c r="L31" s="1220"/>
      <c r="M31" s="1220"/>
      <c r="N31" s="1220"/>
      <c r="O31" s="1220"/>
      <c r="P31" s="1220"/>
      <c r="Q31" s="1220"/>
      <c r="R31" s="1220"/>
      <c r="S31" s="1220"/>
      <c r="T31" s="1220"/>
      <c r="U31" s="665"/>
      <c r="V31" s="665"/>
    </row>
    <row r="32" spans="1:23" s="666" customFormat="1" ht="15.75">
      <c r="A32" s="687">
        <v>2</v>
      </c>
      <c r="B32" s="1220" t="s">
        <v>3030</v>
      </c>
      <c r="C32" s="1220"/>
      <c r="D32" s="1220"/>
      <c r="E32" s="1220"/>
      <c r="F32" s="1220"/>
      <c r="G32" s="1220"/>
      <c r="H32" s="1220"/>
      <c r="I32" s="1220"/>
      <c r="J32" s="1220"/>
      <c r="K32" s="1220"/>
      <c r="L32" s="1220"/>
      <c r="M32" s="1220"/>
      <c r="N32" s="1220"/>
      <c r="O32" s="1220"/>
      <c r="P32" s="1220"/>
      <c r="Q32" s="1220"/>
      <c r="R32" s="1220"/>
      <c r="S32" s="1220"/>
      <c r="T32" s="1220"/>
      <c r="U32" s="1220"/>
      <c r="V32" s="1220"/>
    </row>
    <row r="33" spans="1:22" s="666" customFormat="1" ht="15.75">
      <c r="A33" s="687">
        <v>3</v>
      </c>
      <c r="B33" s="1220" t="s">
        <v>3031</v>
      </c>
      <c r="C33" s="1220"/>
      <c r="D33" s="1220"/>
      <c r="E33" s="1220"/>
      <c r="F33" s="1220"/>
      <c r="G33" s="1220"/>
      <c r="H33" s="1220"/>
      <c r="I33" s="1220"/>
      <c r="J33" s="1220"/>
      <c r="K33" s="1220"/>
      <c r="L33" s="1220"/>
      <c r="M33" s="1220"/>
      <c r="N33" s="1220"/>
      <c r="O33" s="1220"/>
      <c r="P33" s="1220"/>
      <c r="Q33" s="1220"/>
      <c r="R33" s="1220"/>
      <c r="S33" s="1220"/>
      <c r="T33" s="1220"/>
      <c r="U33" s="1220"/>
      <c r="V33" s="1220"/>
    </row>
    <row r="34" spans="1:22" s="668" customFormat="1" ht="15.75">
      <c r="A34" s="688" t="s">
        <v>2126</v>
      </c>
      <c r="B34" s="1218" t="s">
        <v>3108</v>
      </c>
      <c r="C34" s="1218"/>
      <c r="D34" s="1218"/>
      <c r="E34" s="1218"/>
      <c r="F34" s="1218"/>
      <c r="G34" s="1218"/>
      <c r="H34" s="1218"/>
      <c r="I34" s="1218"/>
      <c r="J34" s="1218"/>
      <c r="K34" s="1218"/>
      <c r="L34" s="1218"/>
      <c r="M34" s="1218"/>
      <c r="N34" s="1218"/>
      <c r="O34" s="1218"/>
      <c r="P34" s="1218"/>
      <c r="Q34" s="1218"/>
      <c r="R34" s="1218"/>
      <c r="S34" s="1218"/>
      <c r="T34" s="1218"/>
      <c r="U34" s="1218"/>
      <c r="V34" s="1218"/>
    </row>
    <row r="35" spans="1:22" s="668" customFormat="1" ht="15.75">
      <c r="A35" s="688" t="s">
        <v>2126</v>
      </c>
      <c r="B35" s="1218" t="s">
        <v>3047</v>
      </c>
      <c r="C35" s="1218"/>
      <c r="D35" s="1218"/>
      <c r="E35" s="1218"/>
      <c r="F35" s="1218"/>
      <c r="G35" s="1218"/>
      <c r="H35" s="1218"/>
      <c r="I35" s="1218"/>
      <c r="J35" s="1218"/>
      <c r="K35" s="1218"/>
      <c r="L35" s="1218"/>
      <c r="M35" s="1218"/>
      <c r="N35" s="1218"/>
      <c r="O35" s="1218"/>
      <c r="P35" s="1218"/>
      <c r="Q35" s="1218"/>
      <c r="R35" s="1218"/>
      <c r="S35" s="1218"/>
      <c r="T35" s="1218"/>
      <c r="U35" s="1218"/>
      <c r="V35" s="1218"/>
    </row>
    <row r="36" spans="1:22" s="666" customFormat="1" ht="15.75">
      <c r="A36" s="687">
        <v>4</v>
      </c>
      <c r="B36" s="1220" t="s">
        <v>3048</v>
      </c>
      <c r="C36" s="1220"/>
      <c r="D36" s="1220"/>
      <c r="E36" s="1220"/>
      <c r="F36" s="1220"/>
      <c r="G36" s="1220"/>
      <c r="H36" s="1220"/>
      <c r="I36" s="1220"/>
      <c r="J36" s="1220"/>
      <c r="K36" s="1220"/>
      <c r="L36" s="1220"/>
      <c r="M36" s="1220"/>
      <c r="N36" s="1220"/>
      <c r="O36" s="1220"/>
      <c r="P36" s="1220"/>
      <c r="Q36" s="1220"/>
      <c r="R36" s="1220"/>
      <c r="S36" s="1220"/>
      <c r="T36" s="1220"/>
      <c r="U36" s="1220"/>
      <c r="V36" s="1220"/>
    </row>
    <row r="37" spans="1:22" s="668" customFormat="1" ht="15.75">
      <c r="A37" s="688" t="s">
        <v>2126</v>
      </c>
      <c r="B37" s="1218" t="s">
        <v>3049</v>
      </c>
      <c r="C37" s="1218"/>
      <c r="D37" s="1218"/>
      <c r="E37" s="1218"/>
      <c r="F37" s="1218"/>
      <c r="G37" s="1218"/>
      <c r="H37" s="1218"/>
      <c r="I37" s="1218"/>
      <c r="J37" s="1218"/>
      <c r="K37" s="1218"/>
      <c r="L37" s="1218"/>
      <c r="M37" s="1218"/>
      <c r="N37" s="1218"/>
      <c r="O37" s="1218"/>
      <c r="P37" s="1218"/>
      <c r="Q37" s="1218"/>
      <c r="R37" s="1218"/>
      <c r="S37" s="1218"/>
      <c r="T37" s="1218"/>
      <c r="U37" s="1218"/>
      <c r="V37" s="1218"/>
    </row>
    <row r="38" spans="1:22" s="666" customFormat="1" ht="15.75">
      <c r="A38" s="687">
        <v>5</v>
      </c>
      <c r="B38" s="1220" t="s">
        <v>3032</v>
      </c>
      <c r="C38" s="1220"/>
      <c r="D38" s="1220"/>
      <c r="E38" s="1220"/>
      <c r="F38" s="1220"/>
      <c r="G38" s="1220"/>
      <c r="H38" s="1220"/>
      <c r="I38" s="1220"/>
      <c r="J38" s="1220"/>
      <c r="K38" s="1220"/>
      <c r="L38" s="1220"/>
      <c r="M38" s="1220"/>
      <c r="N38" s="1220"/>
      <c r="O38" s="1220"/>
      <c r="P38" s="1220"/>
      <c r="Q38" s="1220"/>
      <c r="R38" s="1220"/>
      <c r="S38" s="1220"/>
      <c r="T38" s="1220"/>
      <c r="U38" s="1220"/>
      <c r="V38" s="1220"/>
    </row>
    <row r="39" spans="1:22" s="668" customFormat="1" ht="15.75">
      <c r="A39" s="688" t="s">
        <v>2126</v>
      </c>
      <c r="B39" s="1218" t="s">
        <v>3050</v>
      </c>
      <c r="C39" s="1218"/>
      <c r="D39" s="1218"/>
      <c r="E39" s="1218"/>
      <c r="F39" s="1218"/>
      <c r="G39" s="1218"/>
      <c r="H39" s="1218"/>
      <c r="I39" s="1218"/>
      <c r="J39" s="1218"/>
      <c r="K39" s="1218"/>
      <c r="L39" s="1218"/>
      <c r="M39" s="1218"/>
      <c r="N39" s="1218"/>
      <c r="O39" s="1218"/>
      <c r="P39" s="1218"/>
      <c r="Q39" s="1218"/>
      <c r="R39" s="1218"/>
      <c r="S39" s="1218"/>
      <c r="T39" s="1218"/>
      <c r="U39" s="1218"/>
      <c r="V39" s="1218"/>
    </row>
    <row r="40" spans="1:22" s="669" customFormat="1" ht="15.75">
      <c r="A40" s="688" t="s">
        <v>2126</v>
      </c>
      <c r="B40" s="1218" t="s">
        <v>3109</v>
      </c>
      <c r="C40" s="1218"/>
      <c r="D40" s="1218"/>
      <c r="E40" s="1218"/>
      <c r="F40" s="1218"/>
      <c r="G40" s="1218"/>
      <c r="H40" s="1218"/>
      <c r="I40" s="1218"/>
      <c r="J40" s="1218"/>
      <c r="K40" s="1218"/>
      <c r="L40" s="1218"/>
      <c r="M40" s="1218"/>
      <c r="N40" s="1218"/>
      <c r="O40" s="1218"/>
      <c r="P40" s="1218"/>
      <c r="Q40" s="1218"/>
      <c r="R40" s="1218"/>
      <c r="S40" s="1218"/>
      <c r="T40" s="1218"/>
      <c r="U40" s="1218"/>
      <c r="V40" s="1218"/>
    </row>
    <row r="41" spans="1:22" s="669" customFormat="1" ht="15.75">
      <c r="A41" s="688" t="s">
        <v>2126</v>
      </c>
      <c r="B41" s="1218" t="s">
        <v>3110</v>
      </c>
      <c r="C41" s="1218"/>
      <c r="D41" s="1218"/>
      <c r="E41" s="1218"/>
      <c r="F41" s="1218"/>
      <c r="G41" s="1218"/>
      <c r="H41" s="1218"/>
      <c r="I41" s="1218"/>
      <c r="J41" s="1218"/>
      <c r="K41" s="1218"/>
      <c r="L41" s="1218"/>
      <c r="M41" s="1218"/>
      <c r="N41" s="1218"/>
      <c r="O41" s="1218"/>
      <c r="P41" s="1218"/>
      <c r="Q41" s="1218"/>
      <c r="R41" s="1218"/>
      <c r="S41" s="1218"/>
      <c r="T41" s="1218"/>
      <c r="U41" s="1218"/>
      <c r="V41" s="1218"/>
    </row>
    <row r="42" spans="1:22" s="670" customFormat="1" ht="15.75">
      <c r="A42" s="688" t="s">
        <v>2126</v>
      </c>
      <c r="B42" s="1218" t="s">
        <v>3111</v>
      </c>
      <c r="C42" s="1218"/>
      <c r="D42" s="1218"/>
      <c r="E42" s="1218"/>
      <c r="F42" s="1218"/>
      <c r="G42" s="1218"/>
      <c r="H42" s="1218"/>
      <c r="I42" s="1218"/>
      <c r="J42" s="1218"/>
      <c r="K42" s="1218"/>
      <c r="L42" s="1218"/>
      <c r="M42" s="1218"/>
      <c r="N42" s="1218"/>
      <c r="O42" s="1218"/>
      <c r="P42" s="1218"/>
      <c r="Q42" s="1218"/>
      <c r="R42" s="1218"/>
      <c r="S42" s="1218"/>
      <c r="T42" s="1218"/>
      <c r="U42" s="1218"/>
      <c r="V42" s="1218"/>
    </row>
    <row r="43" spans="1:22" s="670" customFormat="1" ht="15.75">
      <c r="A43" s="755">
        <v>6</v>
      </c>
      <c r="B43" s="756" t="s">
        <v>3033</v>
      </c>
      <c r="C43" s="756"/>
      <c r="D43" s="756"/>
      <c r="E43" s="756"/>
      <c r="F43" s="756"/>
      <c r="G43" s="756"/>
      <c r="H43" s="756"/>
      <c r="I43" s="756"/>
      <c r="J43" s="756"/>
      <c r="K43" s="756"/>
      <c r="L43" s="756"/>
      <c r="M43" s="756"/>
      <c r="N43" s="756"/>
      <c r="O43" s="756"/>
      <c r="P43" s="756"/>
      <c r="Q43" s="756"/>
      <c r="R43" s="667"/>
      <c r="S43" s="669"/>
      <c r="T43" s="669"/>
      <c r="U43" s="669"/>
      <c r="V43" s="669"/>
    </row>
    <row r="44" spans="1:22" s="670" customFormat="1" ht="15.75">
      <c r="A44" s="755">
        <v>7</v>
      </c>
      <c r="B44" s="756" t="s">
        <v>3037</v>
      </c>
      <c r="C44" s="756"/>
      <c r="D44" s="756"/>
      <c r="E44" s="756"/>
      <c r="F44" s="756"/>
      <c r="G44" s="756"/>
      <c r="H44" s="756"/>
      <c r="I44" s="756"/>
      <c r="J44" s="756"/>
      <c r="K44" s="756"/>
      <c r="L44" s="756"/>
      <c r="M44" s="756"/>
      <c r="N44" s="756"/>
      <c r="O44" s="756"/>
      <c r="P44" s="756"/>
      <c r="Q44" s="756"/>
      <c r="R44" s="671"/>
      <c r="S44" s="669"/>
      <c r="T44" s="669"/>
      <c r="U44" s="669"/>
      <c r="V44" s="669"/>
    </row>
    <row r="45" spans="1:22" s="669" customFormat="1" ht="15.75">
      <c r="A45" s="755">
        <v>8</v>
      </c>
      <c r="B45" s="756" t="s">
        <v>3250</v>
      </c>
      <c r="C45" s="756"/>
      <c r="D45" s="756"/>
      <c r="E45" s="756"/>
      <c r="F45" s="756"/>
      <c r="G45" s="756"/>
      <c r="H45" s="756"/>
      <c r="I45" s="756"/>
      <c r="J45" s="756"/>
      <c r="K45" s="756"/>
      <c r="L45" s="756"/>
      <c r="M45" s="756"/>
      <c r="N45" s="756"/>
      <c r="O45" s="756"/>
      <c r="P45" s="756"/>
      <c r="Q45" s="756"/>
    </row>
    <row r="46" spans="1:22" s="669" customFormat="1" ht="15.75">
      <c r="A46" s="755">
        <v>9</v>
      </c>
      <c r="B46" s="756" t="s">
        <v>3034</v>
      </c>
      <c r="C46" s="756"/>
      <c r="D46" s="756"/>
      <c r="E46" s="756"/>
      <c r="F46" s="756"/>
      <c r="G46" s="756"/>
      <c r="H46" s="756"/>
      <c r="I46" s="756"/>
      <c r="J46" s="756"/>
      <c r="K46" s="756"/>
      <c r="L46" s="756"/>
      <c r="M46" s="756"/>
      <c r="N46" s="756"/>
      <c r="O46" s="756"/>
      <c r="P46" s="756"/>
      <c r="Q46" s="756"/>
      <c r="R46" s="670"/>
      <c r="S46" s="670"/>
      <c r="T46" s="670"/>
      <c r="U46" s="670"/>
      <c r="V46" s="670"/>
    </row>
    <row r="47" spans="1:22" s="669" customFormat="1" ht="15.75">
      <c r="A47" s="757" t="s">
        <v>2126</v>
      </c>
      <c r="B47" s="758" t="s">
        <v>3051</v>
      </c>
      <c r="C47" s="756"/>
      <c r="D47" s="756"/>
      <c r="E47" s="756"/>
      <c r="F47" s="756"/>
      <c r="G47" s="756"/>
      <c r="H47" s="756"/>
      <c r="I47" s="756"/>
      <c r="J47" s="756"/>
      <c r="K47" s="756"/>
      <c r="L47" s="756"/>
      <c r="M47" s="756"/>
      <c r="N47" s="756"/>
      <c r="O47" s="756"/>
      <c r="P47" s="756"/>
      <c r="Q47" s="756"/>
      <c r="R47" s="652"/>
      <c r="S47" s="652"/>
      <c r="T47" s="652"/>
      <c r="U47" s="652"/>
      <c r="V47" s="652"/>
    </row>
    <row r="48" spans="1:22" s="670" customFormat="1" ht="15.75">
      <c r="A48" s="757" t="s">
        <v>2126</v>
      </c>
      <c r="B48" s="758" t="s">
        <v>3251</v>
      </c>
      <c r="C48" s="756"/>
      <c r="D48" s="756"/>
      <c r="E48" s="756"/>
      <c r="F48" s="756"/>
      <c r="G48" s="756"/>
      <c r="H48" s="756"/>
      <c r="I48" s="756"/>
      <c r="J48" s="756"/>
      <c r="K48" s="756"/>
      <c r="L48" s="756"/>
      <c r="M48" s="756"/>
      <c r="N48" s="756"/>
      <c r="O48" s="756"/>
      <c r="P48" s="756"/>
      <c r="Q48" s="756"/>
      <c r="R48" s="652"/>
      <c r="S48" s="652"/>
      <c r="T48" s="652"/>
      <c r="U48" s="652"/>
      <c r="V48" s="652"/>
    </row>
    <row r="49" spans="1:17" ht="15">
      <c r="A49" s="755">
        <v>10</v>
      </c>
      <c r="B49" s="756" t="s">
        <v>3035</v>
      </c>
      <c r="C49" s="758"/>
      <c r="D49" s="758"/>
      <c r="E49" s="758"/>
      <c r="F49" s="758"/>
      <c r="G49" s="758"/>
      <c r="H49" s="758"/>
      <c r="I49" s="758"/>
      <c r="J49" s="758"/>
      <c r="K49" s="758"/>
      <c r="L49" s="758"/>
      <c r="M49" s="758"/>
      <c r="N49" s="758"/>
      <c r="O49" s="758"/>
      <c r="P49" s="758"/>
      <c r="Q49" s="758"/>
    </row>
    <row r="50" spans="1:17" ht="15">
      <c r="A50" s="757" t="s">
        <v>2126</v>
      </c>
      <c r="B50" s="1219" t="s">
        <v>3252</v>
      </c>
      <c r="C50" s="1219"/>
      <c r="D50" s="1219"/>
      <c r="E50" s="1219"/>
      <c r="F50" s="1219"/>
      <c r="G50" s="1219"/>
      <c r="H50" s="1219"/>
      <c r="I50" s="1219"/>
      <c r="J50" s="1219"/>
      <c r="K50" s="1219"/>
      <c r="L50" s="1219"/>
      <c r="M50" s="1219"/>
      <c r="N50" s="1219"/>
      <c r="O50" s="1219"/>
      <c r="P50" s="1219"/>
      <c r="Q50" s="1219"/>
    </row>
    <row r="51" spans="1:17" ht="15">
      <c r="A51" s="757" t="s">
        <v>2126</v>
      </c>
      <c r="B51" s="758" t="s">
        <v>3036</v>
      </c>
      <c r="C51" s="758"/>
      <c r="D51" s="758"/>
      <c r="E51" s="758"/>
      <c r="F51" s="758"/>
      <c r="G51" s="758"/>
      <c r="H51" s="758"/>
      <c r="I51" s="758"/>
      <c r="J51" s="758"/>
      <c r="K51" s="758"/>
      <c r="L51" s="758"/>
      <c r="M51" s="758"/>
      <c r="N51" s="758"/>
      <c r="O51" s="758"/>
      <c r="P51" s="758"/>
      <c r="Q51" s="758"/>
    </row>
    <row r="52" spans="1:17" ht="15.75" customHeight="1">
      <c r="A52" s="757" t="s">
        <v>2126</v>
      </c>
      <c r="B52" s="758" t="s">
        <v>3253</v>
      </c>
      <c r="C52" s="759"/>
      <c r="D52" s="759"/>
      <c r="E52" s="759"/>
      <c r="F52" s="759"/>
      <c r="G52" s="759"/>
      <c r="H52" s="759"/>
      <c r="I52" s="759"/>
      <c r="J52" s="759"/>
      <c r="K52" s="759"/>
      <c r="L52" s="759"/>
      <c r="M52" s="759"/>
      <c r="N52" s="759"/>
      <c r="O52" s="759"/>
      <c r="P52" s="759"/>
      <c r="Q52" s="759"/>
    </row>
    <row r="53" spans="1:17" hidden="1">
      <c r="A53" s="653"/>
    </row>
    <row r="54" spans="1:17" hidden="1">
      <c r="A54" s="653"/>
    </row>
    <row r="55" spans="1:17" hidden="1">
      <c r="A55" s="653"/>
    </row>
    <row r="56" spans="1:17" hidden="1">
      <c r="A56" s="653"/>
    </row>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sheetData>
  <mergeCells count="34">
    <mergeCell ref="A1:V1"/>
    <mergeCell ref="A2:V2"/>
    <mergeCell ref="B38:V38"/>
    <mergeCell ref="B39:V39"/>
    <mergeCell ref="B40:V40"/>
    <mergeCell ref="P6:P7"/>
    <mergeCell ref="Q6:Q7"/>
    <mergeCell ref="R6:R7"/>
    <mergeCell ref="S6:S7"/>
    <mergeCell ref="T6:V6"/>
    <mergeCell ref="B31:T31"/>
    <mergeCell ref="G6:G7"/>
    <mergeCell ref="H6:H7"/>
    <mergeCell ref="I6:J6"/>
    <mergeCell ref="K6:K7"/>
    <mergeCell ref="L6:L7"/>
    <mergeCell ref="B41:V41"/>
    <mergeCell ref="B42:V42"/>
    <mergeCell ref="B50:Q50"/>
    <mergeCell ref="B32:V32"/>
    <mergeCell ref="B33:V33"/>
    <mergeCell ref="B34:V34"/>
    <mergeCell ref="B35:V35"/>
    <mergeCell ref="B36:V36"/>
    <mergeCell ref="B37:V37"/>
    <mergeCell ref="M6:O6"/>
    <mergeCell ref="A3:U3"/>
    <mergeCell ref="S4:U4"/>
    <mergeCell ref="A5:A7"/>
    <mergeCell ref="B5:B7"/>
    <mergeCell ref="C5:C7"/>
    <mergeCell ref="D5:V5"/>
    <mergeCell ref="D6:D7"/>
    <mergeCell ref="E6:F6"/>
  </mergeCells>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R28"/>
  <sheetViews>
    <sheetView view="pageBreakPreview" zoomScale="60" zoomScaleNormal="100" workbookViewId="0">
      <selection activeCell="N16" sqref="N16"/>
    </sheetView>
  </sheetViews>
  <sheetFormatPr defaultColWidth="8.25" defaultRowHeight="37.5" customHeight="1"/>
  <cols>
    <col min="1" max="1" width="4.125" style="781" bestFit="1" customWidth="1"/>
    <col min="2" max="2" width="22.625" style="780" customWidth="1"/>
    <col min="3" max="3" width="9.125" style="780" customWidth="1"/>
    <col min="4" max="4" width="9.75" style="780" customWidth="1"/>
    <col min="5" max="5" width="9.5" style="780" customWidth="1"/>
    <col min="6" max="6" width="10.125" style="780" customWidth="1"/>
    <col min="7" max="7" width="9.75" style="780" customWidth="1"/>
    <col min="8" max="8" width="8.25" style="780" customWidth="1"/>
    <col min="9" max="9" width="9.125" style="780" customWidth="1"/>
    <col min="10" max="10" width="11.625" style="780" customWidth="1"/>
    <col min="11" max="11" width="9.5" style="780" customWidth="1"/>
    <col min="12" max="12" width="9.125" style="780" customWidth="1"/>
    <col min="13" max="13" width="7.125" style="780" customWidth="1"/>
    <col min="14" max="250" width="8.25" style="780"/>
    <col min="251" max="251" width="4.125" style="780" bestFit="1" customWidth="1"/>
    <col min="252" max="252" width="25" style="780" customWidth="1"/>
    <col min="253" max="253" width="14.875" style="780" customWidth="1"/>
    <col min="254" max="254" width="13.25" style="780" customWidth="1"/>
    <col min="255" max="255" width="7.625" style="780" customWidth="1"/>
    <col min="256" max="256" width="7.75" style="780" customWidth="1"/>
    <col min="257" max="257" width="9.75" style="780" customWidth="1"/>
    <col min="258" max="258" width="7.75" style="780" customWidth="1"/>
    <col min="259" max="259" width="9.75" style="780" customWidth="1"/>
    <col min="260" max="260" width="10.25" style="780" customWidth="1"/>
    <col min="261" max="266" width="9.75" style="780" customWidth="1"/>
    <col min="267" max="267" width="9.5" style="780" customWidth="1"/>
    <col min="268" max="268" width="7.75" style="780" customWidth="1"/>
    <col min="269" max="269" width="13.875" style="780" customWidth="1"/>
    <col min="270" max="506" width="8.25" style="780"/>
    <col min="507" max="507" width="4.125" style="780" bestFit="1" customWidth="1"/>
    <col min="508" max="508" width="25" style="780" customWidth="1"/>
    <col min="509" max="509" width="14.875" style="780" customWidth="1"/>
    <col min="510" max="510" width="13.25" style="780" customWidth="1"/>
    <col min="511" max="511" width="7.625" style="780" customWidth="1"/>
    <col min="512" max="512" width="7.75" style="780" customWidth="1"/>
    <col min="513" max="513" width="9.75" style="780" customWidth="1"/>
    <col min="514" max="514" width="7.75" style="780" customWidth="1"/>
    <col min="515" max="515" width="9.75" style="780" customWidth="1"/>
    <col min="516" max="516" width="10.25" style="780" customWidth="1"/>
    <col min="517" max="522" width="9.75" style="780" customWidth="1"/>
    <col min="523" max="523" width="9.5" style="780" customWidth="1"/>
    <col min="524" max="524" width="7.75" style="780" customWidth="1"/>
    <col min="525" max="525" width="13.875" style="780" customWidth="1"/>
    <col min="526" max="762" width="8.25" style="780"/>
    <col min="763" max="763" width="4.125" style="780" bestFit="1" customWidth="1"/>
    <col min="764" max="764" width="25" style="780" customWidth="1"/>
    <col min="765" max="765" width="14.875" style="780" customWidth="1"/>
    <col min="766" max="766" width="13.25" style="780" customWidth="1"/>
    <col min="767" max="767" width="7.625" style="780" customWidth="1"/>
    <col min="768" max="768" width="7.75" style="780" customWidth="1"/>
    <col min="769" max="769" width="9.75" style="780" customWidth="1"/>
    <col min="770" max="770" width="7.75" style="780" customWidth="1"/>
    <col min="771" max="771" width="9.75" style="780" customWidth="1"/>
    <col min="772" max="772" width="10.25" style="780" customWidth="1"/>
    <col min="773" max="778" width="9.75" style="780" customWidth="1"/>
    <col min="779" max="779" width="9.5" style="780" customWidth="1"/>
    <col min="780" max="780" width="7.75" style="780" customWidth="1"/>
    <col min="781" max="781" width="13.875" style="780" customWidth="1"/>
    <col min="782" max="1018" width="8.25" style="780"/>
    <col min="1019" max="1019" width="4.125" style="780" bestFit="1" customWidth="1"/>
    <col min="1020" max="1020" width="25" style="780" customWidth="1"/>
    <col min="1021" max="1021" width="14.875" style="780" customWidth="1"/>
    <col min="1022" max="1022" width="13.25" style="780" customWidth="1"/>
    <col min="1023" max="1023" width="7.625" style="780" customWidth="1"/>
    <col min="1024" max="1024" width="7.75" style="780" customWidth="1"/>
    <col min="1025" max="1025" width="9.75" style="780" customWidth="1"/>
    <col min="1026" max="1026" width="7.75" style="780" customWidth="1"/>
    <col min="1027" max="1027" width="9.75" style="780" customWidth="1"/>
    <col min="1028" max="1028" width="10.25" style="780" customWidth="1"/>
    <col min="1029" max="1034" width="9.75" style="780" customWidth="1"/>
    <col min="1035" max="1035" width="9.5" style="780" customWidth="1"/>
    <col min="1036" max="1036" width="7.75" style="780" customWidth="1"/>
    <col min="1037" max="1037" width="13.875" style="780" customWidth="1"/>
    <col min="1038" max="1274" width="8.25" style="780"/>
    <col min="1275" max="1275" width="4.125" style="780" bestFit="1" customWidth="1"/>
    <col min="1276" max="1276" width="25" style="780" customWidth="1"/>
    <col min="1277" max="1277" width="14.875" style="780" customWidth="1"/>
    <col min="1278" max="1278" width="13.25" style="780" customWidth="1"/>
    <col min="1279" max="1279" width="7.625" style="780" customWidth="1"/>
    <col min="1280" max="1280" width="7.75" style="780" customWidth="1"/>
    <col min="1281" max="1281" width="9.75" style="780" customWidth="1"/>
    <col min="1282" max="1282" width="7.75" style="780" customWidth="1"/>
    <col min="1283" max="1283" width="9.75" style="780" customWidth="1"/>
    <col min="1284" max="1284" width="10.25" style="780" customWidth="1"/>
    <col min="1285" max="1290" width="9.75" style="780" customWidth="1"/>
    <col min="1291" max="1291" width="9.5" style="780" customWidth="1"/>
    <col min="1292" max="1292" width="7.75" style="780" customWidth="1"/>
    <col min="1293" max="1293" width="13.875" style="780" customWidth="1"/>
    <col min="1294" max="1530" width="8.25" style="780"/>
    <col min="1531" max="1531" width="4.125" style="780" bestFit="1" customWidth="1"/>
    <col min="1532" max="1532" width="25" style="780" customWidth="1"/>
    <col min="1533" max="1533" width="14.875" style="780" customWidth="1"/>
    <col min="1534" max="1534" width="13.25" style="780" customWidth="1"/>
    <col min="1535" max="1535" width="7.625" style="780" customWidth="1"/>
    <col min="1536" max="1536" width="7.75" style="780" customWidth="1"/>
    <col min="1537" max="1537" width="9.75" style="780" customWidth="1"/>
    <col min="1538" max="1538" width="7.75" style="780" customWidth="1"/>
    <col min="1539" max="1539" width="9.75" style="780" customWidth="1"/>
    <col min="1540" max="1540" width="10.25" style="780" customWidth="1"/>
    <col min="1541" max="1546" width="9.75" style="780" customWidth="1"/>
    <col min="1547" max="1547" width="9.5" style="780" customWidth="1"/>
    <col min="1548" max="1548" width="7.75" style="780" customWidth="1"/>
    <col min="1549" max="1549" width="13.875" style="780" customWidth="1"/>
    <col min="1550" max="1786" width="8.25" style="780"/>
    <col min="1787" max="1787" width="4.125" style="780" bestFit="1" customWidth="1"/>
    <col min="1788" max="1788" width="25" style="780" customWidth="1"/>
    <col min="1789" max="1789" width="14.875" style="780" customWidth="1"/>
    <col min="1790" max="1790" width="13.25" style="780" customWidth="1"/>
    <col min="1791" max="1791" width="7.625" style="780" customWidth="1"/>
    <col min="1792" max="1792" width="7.75" style="780" customWidth="1"/>
    <col min="1793" max="1793" width="9.75" style="780" customWidth="1"/>
    <col min="1794" max="1794" width="7.75" style="780" customWidth="1"/>
    <col min="1795" max="1795" width="9.75" style="780" customWidth="1"/>
    <col min="1796" max="1796" width="10.25" style="780" customWidth="1"/>
    <col min="1797" max="1802" width="9.75" style="780" customWidth="1"/>
    <col min="1803" max="1803" width="9.5" style="780" customWidth="1"/>
    <col min="1804" max="1804" width="7.75" style="780" customWidth="1"/>
    <col min="1805" max="1805" width="13.875" style="780" customWidth="1"/>
    <col min="1806" max="2042" width="8.25" style="780"/>
    <col min="2043" max="2043" width="4.125" style="780" bestFit="1" customWidth="1"/>
    <col min="2044" max="2044" width="25" style="780" customWidth="1"/>
    <col min="2045" max="2045" width="14.875" style="780" customWidth="1"/>
    <col min="2046" max="2046" width="13.25" style="780" customWidth="1"/>
    <col min="2047" max="2047" width="7.625" style="780" customWidth="1"/>
    <col min="2048" max="2048" width="7.75" style="780" customWidth="1"/>
    <col min="2049" max="2049" width="9.75" style="780" customWidth="1"/>
    <col min="2050" max="2050" width="7.75" style="780" customWidth="1"/>
    <col min="2051" max="2051" width="9.75" style="780" customWidth="1"/>
    <col min="2052" max="2052" width="10.25" style="780" customWidth="1"/>
    <col min="2053" max="2058" width="9.75" style="780" customWidth="1"/>
    <col min="2059" max="2059" width="9.5" style="780" customWidth="1"/>
    <col min="2060" max="2060" width="7.75" style="780" customWidth="1"/>
    <col min="2061" max="2061" width="13.875" style="780" customWidth="1"/>
    <col min="2062" max="2298" width="8.25" style="780"/>
    <col min="2299" max="2299" width="4.125" style="780" bestFit="1" customWidth="1"/>
    <col min="2300" max="2300" width="25" style="780" customWidth="1"/>
    <col min="2301" max="2301" width="14.875" style="780" customWidth="1"/>
    <col min="2302" max="2302" width="13.25" style="780" customWidth="1"/>
    <col min="2303" max="2303" width="7.625" style="780" customWidth="1"/>
    <col min="2304" max="2304" width="7.75" style="780" customWidth="1"/>
    <col min="2305" max="2305" width="9.75" style="780" customWidth="1"/>
    <col min="2306" max="2306" width="7.75" style="780" customWidth="1"/>
    <col min="2307" max="2307" width="9.75" style="780" customWidth="1"/>
    <col min="2308" max="2308" width="10.25" style="780" customWidth="1"/>
    <col min="2309" max="2314" width="9.75" style="780" customWidth="1"/>
    <col min="2315" max="2315" width="9.5" style="780" customWidth="1"/>
    <col min="2316" max="2316" width="7.75" style="780" customWidth="1"/>
    <col min="2317" max="2317" width="13.875" style="780" customWidth="1"/>
    <col min="2318" max="2554" width="8.25" style="780"/>
    <col min="2555" max="2555" width="4.125" style="780" bestFit="1" customWidth="1"/>
    <col min="2556" max="2556" width="25" style="780" customWidth="1"/>
    <col min="2557" max="2557" width="14.875" style="780" customWidth="1"/>
    <col min="2558" max="2558" width="13.25" style="780" customWidth="1"/>
    <col min="2559" max="2559" width="7.625" style="780" customWidth="1"/>
    <col min="2560" max="2560" width="7.75" style="780" customWidth="1"/>
    <col min="2561" max="2561" width="9.75" style="780" customWidth="1"/>
    <col min="2562" max="2562" width="7.75" style="780" customWidth="1"/>
    <col min="2563" max="2563" width="9.75" style="780" customWidth="1"/>
    <col min="2564" max="2564" width="10.25" style="780" customWidth="1"/>
    <col min="2565" max="2570" width="9.75" style="780" customWidth="1"/>
    <col min="2571" max="2571" width="9.5" style="780" customWidth="1"/>
    <col min="2572" max="2572" width="7.75" style="780" customWidth="1"/>
    <col min="2573" max="2573" width="13.875" style="780" customWidth="1"/>
    <col min="2574" max="2810" width="8.25" style="780"/>
    <col min="2811" max="2811" width="4.125" style="780" bestFit="1" customWidth="1"/>
    <col min="2812" max="2812" width="25" style="780" customWidth="1"/>
    <col min="2813" max="2813" width="14.875" style="780" customWidth="1"/>
    <col min="2814" max="2814" width="13.25" style="780" customWidth="1"/>
    <col min="2815" max="2815" width="7.625" style="780" customWidth="1"/>
    <col min="2816" max="2816" width="7.75" style="780" customWidth="1"/>
    <col min="2817" max="2817" width="9.75" style="780" customWidth="1"/>
    <col min="2818" max="2818" width="7.75" style="780" customWidth="1"/>
    <col min="2819" max="2819" width="9.75" style="780" customWidth="1"/>
    <col min="2820" max="2820" width="10.25" style="780" customWidth="1"/>
    <col min="2821" max="2826" width="9.75" style="780" customWidth="1"/>
    <col min="2827" max="2827" width="9.5" style="780" customWidth="1"/>
    <col min="2828" max="2828" width="7.75" style="780" customWidth="1"/>
    <col min="2829" max="2829" width="13.875" style="780" customWidth="1"/>
    <col min="2830" max="3066" width="8.25" style="780"/>
    <col min="3067" max="3067" width="4.125" style="780" bestFit="1" customWidth="1"/>
    <col min="3068" max="3068" width="25" style="780" customWidth="1"/>
    <col min="3069" max="3069" width="14.875" style="780" customWidth="1"/>
    <col min="3070" max="3070" width="13.25" style="780" customWidth="1"/>
    <col min="3071" max="3071" width="7.625" style="780" customWidth="1"/>
    <col min="3072" max="3072" width="7.75" style="780" customWidth="1"/>
    <col min="3073" max="3073" width="9.75" style="780" customWidth="1"/>
    <col min="3074" max="3074" width="7.75" style="780" customWidth="1"/>
    <col min="3075" max="3075" width="9.75" style="780" customWidth="1"/>
    <col min="3076" max="3076" width="10.25" style="780" customWidth="1"/>
    <col min="3077" max="3082" width="9.75" style="780" customWidth="1"/>
    <col min="3083" max="3083" width="9.5" style="780" customWidth="1"/>
    <col min="3084" max="3084" width="7.75" style="780" customWidth="1"/>
    <col min="3085" max="3085" width="13.875" style="780" customWidth="1"/>
    <col min="3086" max="3322" width="8.25" style="780"/>
    <col min="3323" max="3323" width="4.125" style="780" bestFit="1" customWidth="1"/>
    <col min="3324" max="3324" width="25" style="780" customWidth="1"/>
    <col min="3325" max="3325" width="14.875" style="780" customWidth="1"/>
    <col min="3326" max="3326" width="13.25" style="780" customWidth="1"/>
    <col min="3327" max="3327" width="7.625" style="780" customWidth="1"/>
    <col min="3328" max="3328" width="7.75" style="780" customWidth="1"/>
    <col min="3329" max="3329" width="9.75" style="780" customWidth="1"/>
    <col min="3330" max="3330" width="7.75" style="780" customWidth="1"/>
    <col min="3331" max="3331" width="9.75" style="780" customWidth="1"/>
    <col min="3332" max="3332" width="10.25" style="780" customWidth="1"/>
    <col min="3333" max="3338" width="9.75" style="780" customWidth="1"/>
    <col min="3339" max="3339" width="9.5" style="780" customWidth="1"/>
    <col min="3340" max="3340" width="7.75" style="780" customWidth="1"/>
    <col min="3341" max="3341" width="13.875" style="780" customWidth="1"/>
    <col min="3342" max="3578" width="8.25" style="780"/>
    <col min="3579" max="3579" width="4.125" style="780" bestFit="1" customWidth="1"/>
    <col min="3580" max="3580" width="25" style="780" customWidth="1"/>
    <col min="3581" max="3581" width="14.875" style="780" customWidth="1"/>
    <col min="3582" max="3582" width="13.25" style="780" customWidth="1"/>
    <col min="3583" max="3583" width="7.625" style="780" customWidth="1"/>
    <col min="3584" max="3584" width="7.75" style="780" customWidth="1"/>
    <col min="3585" max="3585" width="9.75" style="780" customWidth="1"/>
    <col min="3586" max="3586" width="7.75" style="780" customWidth="1"/>
    <col min="3587" max="3587" width="9.75" style="780" customWidth="1"/>
    <col min="3588" max="3588" width="10.25" style="780" customWidth="1"/>
    <col min="3589" max="3594" width="9.75" style="780" customWidth="1"/>
    <col min="3595" max="3595" width="9.5" style="780" customWidth="1"/>
    <col min="3596" max="3596" width="7.75" style="780" customWidth="1"/>
    <col min="3597" max="3597" width="13.875" style="780" customWidth="1"/>
    <col min="3598" max="3834" width="8.25" style="780"/>
    <col min="3835" max="3835" width="4.125" style="780" bestFit="1" customWidth="1"/>
    <col min="3836" max="3836" width="25" style="780" customWidth="1"/>
    <col min="3837" max="3837" width="14.875" style="780" customWidth="1"/>
    <col min="3838" max="3838" width="13.25" style="780" customWidth="1"/>
    <col min="3839" max="3839" width="7.625" style="780" customWidth="1"/>
    <col min="3840" max="3840" width="7.75" style="780" customWidth="1"/>
    <col min="3841" max="3841" width="9.75" style="780" customWidth="1"/>
    <col min="3842" max="3842" width="7.75" style="780" customWidth="1"/>
    <col min="3843" max="3843" width="9.75" style="780" customWidth="1"/>
    <col min="3844" max="3844" width="10.25" style="780" customWidth="1"/>
    <col min="3845" max="3850" width="9.75" style="780" customWidth="1"/>
    <col min="3851" max="3851" width="9.5" style="780" customWidth="1"/>
    <col min="3852" max="3852" width="7.75" style="780" customWidth="1"/>
    <col min="3853" max="3853" width="13.875" style="780" customWidth="1"/>
    <col min="3854" max="4090" width="8.25" style="780"/>
    <col min="4091" max="4091" width="4.125" style="780" bestFit="1" customWidth="1"/>
    <col min="4092" max="4092" width="25" style="780" customWidth="1"/>
    <col min="4093" max="4093" width="14.875" style="780" customWidth="1"/>
    <col min="4094" max="4094" width="13.25" style="780" customWidth="1"/>
    <col min="4095" max="4095" width="7.625" style="780" customWidth="1"/>
    <col min="4096" max="4096" width="7.75" style="780" customWidth="1"/>
    <col min="4097" max="4097" width="9.75" style="780" customWidth="1"/>
    <col min="4098" max="4098" width="7.75" style="780" customWidth="1"/>
    <col min="4099" max="4099" width="9.75" style="780" customWidth="1"/>
    <col min="4100" max="4100" width="10.25" style="780" customWidth="1"/>
    <col min="4101" max="4106" width="9.75" style="780" customWidth="1"/>
    <col min="4107" max="4107" width="9.5" style="780" customWidth="1"/>
    <col min="4108" max="4108" width="7.75" style="780" customWidth="1"/>
    <col min="4109" max="4109" width="13.875" style="780" customWidth="1"/>
    <col min="4110" max="4346" width="8.25" style="780"/>
    <col min="4347" max="4347" width="4.125" style="780" bestFit="1" customWidth="1"/>
    <col min="4348" max="4348" width="25" style="780" customWidth="1"/>
    <col min="4349" max="4349" width="14.875" style="780" customWidth="1"/>
    <col min="4350" max="4350" width="13.25" style="780" customWidth="1"/>
    <col min="4351" max="4351" width="7.625" style="780" customWidth="1"/>
    <col min="4352" max="4352" width="7.75" style="780" customWidth="1"/>
    <col min="4353" max="4353" width="9.75" style="780" customWidth="1"/>
    <col min="4354" max="4354" width="7.75" style="780" customWidth="1"/>
    <col min="4355" max="4355" width="9.75" style="780" customWidth="1"/>
    <col min="4356" max="4356" width="10.25" style="780" customWidth="1"/>
    <col min="4357" max="4362" width="9.75" style="780" customWidth="1"/>
    <col min="4363" max="4363" width="9.5" style="780" customWidth="1"/>
    <col min="4364" max="4364" width="7.75" style="780" customWidth="1"/>
    <col min="4365" max="4365" width="13.875" style="780" customWidth="1"/>
    <col min="4366" max="4602" width="8.25" style="780"/>
    <col min="4603" max="4603" width="4.125" style="780" bestFit="1" customWidth="1"/>
    <col min="4604" max="4604" width="25" style="780" customWidth="1"/>
    <col min="4605" max="4605" width="14.875" style="780" customWidth="1"/>
    <col min="4606" max="4606" width="13.25" style="780" customWidth="1"/>
    <col min="4607" max="4607" width="7.625" style="780" customWidth="1"/>
    <col min="4608" max="4608" width="7.75" style="780" customWidth="1"/>
    <col min="4609" max="4609" width="9.75" style="780" customWidth="1"/>
    <col min="4610" max="4610" width="7.75" style="780" customWidth="1"/>
    <col min="4611" max="4611" width="9.75" style="780" customWidth="1"/>
    <col min="4612" max="4612" width="10.25" style="780" customWidth="1"/>
    <col min="4613" max="4618" width="9.75" style="780" customWidth="1"/>
    <col min="4619" max="4619" width="9.5" style="780" customWidth="1"/>
    <col min="4620" max="4620" width="7.75" style="780" customWidth="1"/>
    <col min="4621" max="4621" width="13.875" style="780" customWidth="1"/>
    <col min="4622" max="4858" width="8.25" style="780"/>
    <col min="4859" max="4859" width="4.125" style="780" bestFit="1" customWidth="1"/>
    <col min="4860" max="4860" width="25" style="780" customWidth="1"/>
    <col min="4861" max="4861" width="14.875" style="780" customWidth="1"/>
    <col min="4862" max="4862" width="13.25" style="780" customWidth="1"/>
    <col min="4863" max="4863" width="7.625" style="780" customWidth="1"/>
    <col min="4864" max="4864" width="7.75" style="780" customWidth="1"/>
    <col min="4865" max="4865" width="9.75" style="780" customWidth="1"/>
    <col min="4866" max="4866" width="7.75" style="780" customWidth="1"/>
    <col min="4867" max="4867" width="9.75" style="780" customWidth="1"/>
    <col min="4868" max="4868" width="10.25" style="780" customWidth="1"/>
    <col min="4869" max="4874" width="9.75" style="780" customWidth="1"/>
    <col min="4875" max="4875" width="9.5" style="780" customWidth="1"/>
    <col min="4876" max="4876" width="7.75" style="780" customWidth="1"/>
    <col min="4877" max="4877" width="13.875" style="780" customWidth="1"/>
    <col min="4878" max="5114" width="8.25" style="780"/>
    <col min="5115" max="5115" width="4.125" style="780" bestFit="1" customWidth="1"/>
    <col min="5116" max="5116" width="25" style="780" customWidth="1"/>
    <col min="5117" max="5117" width="14.875" style="780" customWidth="1"/>
    <col min="5118" max="5118" width="13.25" style="780" customWidth="1"/>
    <col min="5119" max="5119" width="7.625" style="780" customWidth="1"/>
    <col min="5120" max="5120" width="7.75" style="780" customWidth="1"/>
    <col min="5121" max="5121" width="9.75" style="780" customWidth="1"/>
    <col min="5122" max="5122" width="7.75" style="780" customWidth="1"/>
    <col min="5123" max="5123" width="9.75" style="780" customWidth="1"/>
    <col min="5124" max="5124" width="10.25" style="780" customWidth="1"/>
    <col min="5125" max="5130" width="9.75" style="780" customWidth="1"/>
    <col min="5131" max="5131" width="9.5" style="780" customWidth="1"/>
    <col min="5132" max="5132" width="7.75" style="780" customWidth="1"/>
    <col min="5133" max="5133" width="13.875" style="780" customWidth="1"/>
    <col min="5134" max="5370" width="8.25" style="780"/>
    <col min="5371" max="5371" width="4.125" style="780" bestFit="1" customWidth="1"/>
    <col min="5372" max="5372" width="25" style="780" customWidth="1"/>
    <col min="5373" max="5373" width="14.875" style="780" customWidth="1"/>
    <col min="5374" max="5374" width="13.25" style="780" customWidth="1"/>
    <col min="5375" max="5375" width="7.625" style="780" customWidth="1"/>
    <col min="5376" max="5376" width="7.75" style="780" customWidth="1"/>
    <col min="5377" max="5377" width="9.75" style="780" customWidth="1"/>
    <col min="5378" max="5378" width="7.75" style="780" customWidth="1"/>
    <col min="5379" max="5379" width="9.75" style="780" customWidth="1"/>
    <col min="5380" max="5380" width="10.25" style="780" customWidth="1"/>
    <col min="5381" max="5386" width="9.75" style="780" customWidth="1"/>
    <col min="5387" max="5387" width="9.5" style="780" customWidth="1"/>
    <col min="5388" max="5388" width="7.75" style="780" customWidth="1"/>
    <col min="5389" max="5389" width="13.875" style="780" customWidth="1"/>
    <col min="5390" max="5626" width="8.25" style="780"/>
    <col min="5627" max="5627" width="4.125" style="780" bestFit="1" customWidth="1"/>
    <col min="5628" max="5628" width="25" style="780" customWidth="1"/>
    <col min="5629" max="5629" width="14.875" style="780" customWidth="1"/>
    <col min="5630" max="5630" width="13.25" style="780" customWidth="1"/>
    <col min="5631" max="5631" width="7.625" style="780" customWidth="1"/>
    <col min="5632" max="5632" width="7.75" style="780" customWidth="1"/>
    <col min="5633" max="5633" width="9.75" style="780" customWidth="1"/>
    <col min="5634" max="5634" width="7.75" style="780" customWidth="1"/>
    <col min="5635" max="5635" width="9.75" style="780" customWidth="1"/>
    <col min="5636" max="5636" width="10.25" style="780" customWidth="1"/>
    <col min="5637" max="5642" width="9.75" style="780" customWidth="1"/>
    <col min="5643" max="5643" width="9.5" style="780" customWidth="1"/>
    <col min="5644" max="5644" width="7.75" style="780" customWidth="1"/>
    <col min="5645" max="5645" width="13.875" style="780" customWidth="1"/>
    <col min="5646" max="5882" width="8.25" style="780"/>
    <col min="5883" max="5883" width="4.125" style="780" bestFit="1" customWidth="1"/>
    <col min="5884" max="5884" width="25" style="780" customWidth="1"/>
    <col min="5885" max="5885" width="14.875" style="780" customWidth="1"/>
    <col min="5886" max="5886" width="13.25" style="780" customWidth="1"/>
    <col min="5887" max="5887" width="7.625" style="780" customWidth="1"/>
    <col min="5888" max="5888" width="7.75" style="780" customWidth="1"/>
    <col min="5889" max="5889" width="9.75" style="780" customWidth="1"/>
    <col min="5890" max="5890" width="7.75" style="780" customWidth="1"/>
    <col min="5891" max="5891" width="9.75" style="780" customWidth="1"/>
    <col min="5892" max="5892" width="10.25" style="780" customWidth="1"/>
    <col min="5893" max="5898" width="9.75" style="780" customWidth="1"/>
    <col min="5899" max="5899" width="9.5" style="780" customWidth="1"/>
    <col min="5900" max="5900" width="7.75" style="780" customWidth="1"/>
    <col min="5901" max="5901" width="13.875" style="780" customWidth="1"/>
    <col min="5902" max="6138" width="8.25" style="780"/>
    <col min="6139" max="6139" width="4.125" style="780" bestFit="1" customWidth="1"/>
    <col min="6140" max="6140" width="25" style="780" customWidth="1"/>
    <col min="6141" max="6141" width="14.875" style="780" customWidth="1"/>
    <col min="6142" max="6142" width="13.25" style="780" customWidth="1"/>
    <col min="6143" max="6143" width="7.625" style="780" customWidth="1"/>
    <col min="6144" max="6144" width="7.75" style="780" customWidth="1"/>
    <col min="6145" max="6145" width="9.75" style="780" customWidth="1"/>
    <col min="6146" max="6146" width="7.75" style="780" customWidth="1"/>
    <col min="6147" max="6147" width="9.75" style="780" customWidth="1"/>
    <col min="6148" max="6148" width="10.25" style="780" customWidth="1"/>
    <col min="6149" max="6154" width="9.75" style="780" customWidth="1"/>
    <col min="6155" max="6155" width="9.5" style="780" customWidth="1"/>
    <col min="6156" max="6156" width="7.75" style="780" customWidth="1"/>
    <col min="6157" max="6157" width="13.875" style="780" customWidth="1"/>
    <col min="6158" max="6394" width="8.25" style="780"/>
    <col min="6395" max="6395" width="4.125" style="780" bestFit="1" customWidth="1"/>
    <col min="6396" max="6396" width="25" style="780" customWidth="1"/>
    <col min="6397" max="6397" width="14.875" style="780" customWidth="1"/>
    <col min="6398" max="6398" width="13.25" style="780" customWidth="1"/>
    <col min="6399" max="6399" width="7.625" style="780" customWidth="1"/>
    <col min="6400" max="6400" width="7.75" style="780" customWidth="1"/>
    <col min="6401" max="6401" width="9.75" style="780" customWidth="1"/>
    <col min="6402" max="6402" width="7.75" style="780" customWidth="1"/>
    <col min="6403" max="6403" width="9.75" style="780" customWidth="1"/>
    <col min="6404" max="6404" width="10.25" style="780" customWidth="1"/>
    <col min="6405" max="6410" width="9.75" style="780" customWidth="1"/>
    <col min="6411" max="6411" width="9.5" style="780" customWidth="1"/>
    <col min="6412" max="6412" width="7.75" style="780" customWidth="1"/>
    <col min="6413" max="6413" width="13.875" style="780" customWidth="1"/>
    <col min="6414" max="6650" width="8.25" style="780"/>
    <col min="6651" max="6651" width="4.125" style="780" bestFit="1" customWidth="1"/>
    <col min="6652" max="6652" width="25" style="780" customWidth="1"/>
    <col min="6653" max="6653" width="14.875" style="780" customWidth="1"/>
    <col min="6654" max="6654" width="13.25" style="780" customWidth="1"/>
    <col min="6655" max="6655" width="7.625" style="780" customWidth="1"/>
    <col min="6656" max="6656" width="7.75" style="780" customWidth="1"/>
    <col min="6657" max="6657" width="9.75" style="780" customWidth="1"/>
    <col min="6658" max="6658" width="7.75" style="780" customWidth="1"/>
    <col min="6659" max="6659" width="9.75" style="780" customWidth="1"/>
    <col min="6660" max="6660" width="10.25" style="780" customWidth="1"/>
    <col min="6661" max="6666" width="9.75" style="780" customWidth="1"/>
    <col min="6667" max="6667" width="9.5" style="780" customWidth="1"/>
    <col min="6668" max="6668" width="7.75" style="780" customWidth="1"/>
    <col min="6669" max="6669" width="13.875" style="780" customWidth="1"/>
    <col min="6670" max="6906" width="8.25" style="780"/>
    <col min="6907" max="6907" width="4.125" style="780" bestFit="1" customWidth="1"/>
    <col min="6908" max="6908" width="25" style="780" customWidth="1"/>
    <col min="6909" max="6909" width="14.875" style="780" customWidth="1"/>
    <col min="6910" max="6910" width="13.25" style="780" customWidth="1"/>
    <col min="6911" max="6911" width="7.625" style="780" customWidth="1"/>
    <col min="6912" max="6912" width="7.75" style="780" customWidth="1"/>
    <col min="6913" max="6913" width="9.75" style="780" customWidth="1"/>
    <col min="6914" max="6914" width="7.75" style="780" customWidth="1"/>
    <col min="6915" max="6915" width="9.75" style="780" customWidth="1"/>
    <col min="6916" max="6916" width="10.25" style="780" customWidth="1"/>
    <col min="6917" max="6922" width="9.75" style="780" customWidth="1"/>
    <col min="6923" max="6923" width="9.5" style="780" customWidth="1"/>
    <col min="6924" max="6924" width="7.75" style="780" customWidth="1"/>
    <col min="6925" max="6925" width="13.875" style="780" customWidth="1"/>
    <col min="6926" max="7162" width="8.25" style="780"/>
    <col min="7163" max="7163" width="4.125" style="780" bestFit="1" customWidth="1"/>
    <col min="7164" max="7164" width="25" style="780" customWidth="1"/>
    <col min="7165" max="7165" width="14.875" style="780" customWidth="1"/>
    <col min="7166" max="7166" width="13.25" style="780" customWidth="1"/>
    <col min="7167" max="7167" width="7.625" style="780" customWidth="1"/>
    <col min="7168" max="7168" width="7.75" style="780" customWidth="1"/>
    <col min="7169" max="7169" width="9.75" style="780" customWidth="1"/>
    <col min="7170" max="7170" width="7.75" style="780" customWidth="1"/>
    <col min="7171" max="7171" width="9.75" style="780" customWidth="1"/>
    <col min="7172" max="7172" width="10.25" style="780" customWidth="1"/>
    <col min="7173" max="7178" width="9.75" style="780" customWidth="1"/>
    <col min="7179" max="7179" width="9.5" style="780" customWidth="1"/>
    <col min="7180" max="7180" width="7.75" style="780" customWidth="1"/>
    <col min="7181" max="7181" width="13.875" style="780" customWidth="1"/>
    <col min="7182" max="7418" width="8.25" style="780"/>
    <col min="7419" max="7419" width="4.125" style="780" bestFit="1" customWidth="1"/>
    <col min="7420" max="7420" width="25" style="780" customWidth="1"/>
    <col min="7421" max="7421" width="14.875" style="780" customWidth="1"/>
    <col min="7422" max="7422" width="13.25" style="780" customWidth="1"/>
    <col min="7423" max="7423" width="7.625" style="780" customWidth="1"/>
    <col min="7424" max="7424" width="7.75" style="780" customWidth="1"/>
    <col min="7425" max="7425" width="9.75" style="780" customWidth="1"/>
    <col min="7426" max="7426" width="7.75" style="780" customWidth="1"/>
    <col min="7427" max="7427" width="9.75" style="780" customWidth="1"/>
    <col min="7428" max="7428" width="10.25" style="780" customWidth="1"/>
    <col min="7429" max="7434" width="9.75" style="780" customWidth="1"/>
    <col min="7435" max="7435" width="9.5" style="780" customWidth="1"/>
    <col min="7436" max="7436" width="7.75" style="780" customWidth="1"/>
    <col min="7437" max="7437" width="13.875" style="780" customWidth="1"/>
    <col min="7438" max="7674" width="8.25" style="780"/>
    <col min="7675" max="7675" width="4.125" style="780" bestFit="1" customWidth="1"/>
    <col min="7676" max="7676" width="25" style="780" customWidth="1"/>
    <col min="7677" max="7677" width="14.875" style="780" customWidth="1"/>
    <col min="7678" max="7678" width="13.25" style="780" customWidth="1"/>
    <col min="7679" max="7679" width="7.625" style="780" customWidth="1"/>
    <col min="7680" max="7680" width="7.75" style="780" customWidth="1"/>
    <col min="7681" max="7681" width="9.75" style="780" customWidth="1"/>
    <col min="7682" max="7682" width="7.75" style="780" customWidth="1"/>
    <col min="7683" max="7683" width="9.75" style="780" customWidth="1"/>
    <col min="7684" max="7684" width="10.25" style="780" customWidth="1"/>
    <col min="7685" max="7690" width="9.75" style="780" customWidth="1"/>
    <col min="7691" max="7691" width="9.5" style="780" customWidth="1"/>
    <col min="7692" max="7692" width="7.75" style="780" customWidth="1"/>
    <col min="7693" max="7693" width="13.875" style="780" customWidth="1"/>
    <col min="7694" max="7930" width="8.25" style="780"/>
    <col min="7931" max="7931" width="4.125" style="780" bestFit="1" customWidth="1"/>
    <col min="7932" max="7932" width="25" style="780" customWidth="1"/>
    <col min="7933" max="7933" width="14.875" style="780" customWidth="1"/>
    <col min="7934" max="7934" width="13.25" style="780" customWidth="1"/>
    <col min="7935" max="7935" width="7.625" style="780" customWidth="1"/>
    <col min="7936" max="7936" width="7.75" style="780" customWidth="1"/>
    <col min="7937" max="7937" width="9.75" style="780" customWidth="1"/>
    <col min="7938" max="7938" width="7.75" style="780" customWidth="1"/>
    <col min="7939" max="7939" width="9.75" style="780" customWidth="1"/>
    <col min="7940" max="7940" width="10.25" style="780" customWidth="1"/>
    <col min="7941" max="7946" width="9.75" style="780" customWidth="1"/>
    <col min="7947" max="7947" width="9.5" style="780" customWidth="1"/>
    <col min="7948" max="7948" width="7.75" style="780" customWidth="1"/>
    <col min="7949" max="7949" width="13.875" style="780" customWidth="1"/>
    <col min="7950" max="8186" width="8.25" style="780"/>
    <col min="8187" max="8187" width="4.125" style="780" bestFit="1" customWidth="1"/>
    <col min="8188" max="8188" width="25" style="780" customWidth="1"/>
    <col min="8189" max="8189" width="14.875" style="780" customWidth="1"/>
    <col min="8190" max="8190" width="13.25" style="780" customWidth="1"/>
    <col min="8191" max="8191" width="7.625" style="780" customWidth="1"/>
    <col min="8192" max="8192" width="7.75" style="780" customWidth="1"/>
    <col min="8193" max="8193" width="9.75" style="780" customWidth="1"/>
    <col min="8194" max="8194" width="7.75" style="780" customWidth="1"/>
    <col min="8195" max="8195" width="9.75" style="780" customWidth="1"/>
    <col min="8196" max="8196" width="10.25" style="780" customWidth="1"/>
    <col min="8197" max="8202" width="9.75" style="780" customWidth="1"/>
    <col min="8203" max="8203" width="9.5" style="780" customWidth="1"/>
    <col min="8204" max="8204" width="7.75" style="780" customWidth="1"/>
    <col min="8205" max="8205" width="13.875" style="780" customWidth="1"/>
    <col min="8206" max="8442" width="8.25" style="780"/>
    <col min="8443" max="8443" width="4.125" style="780" bestFit="1" customWidth="1"/>
    <col min="8444" max="8444" width="25" style="780" customWidth="1"/>
    <col min="8445" max="8445" width="14.875" style="780" customWidth="1"/>
    <col min="8446" max="8446" width="13.25" style="780" customWidth="1"/>
    <col min="8447" max="8447" width="7.625" style="780" customWidth="1"/>
    <col min="8448" max="8448" width="7.75" style="780" customWidth="1"/>
    <col min="8449" max="8449" width="9.75" style="780" customWidth="1"/>
    <col min="8450" max="8450" width="7.75" style="780" customWidth="1"/>
    <col min="8451" max="8451" width="9.75" style="780" customWidth="1"/>
    <col min="8452" max="8452" width="10.25" style="780" customWidth="1"/>
    <col min="8453" max="8458" width="9.75" style="780" customWidth="1"/>
    <col min="8459" max="8459" width="9.5" style="780" customWidth="1"/>
    <col min="8460" max="8460" width="7.75" style="780" customWidth="1"/>
    <col min="8461" max="8461" width="13.875" style="780" customWidth="1"/>
    <col min="8462" max="8698" width="8.25" style="780"/>
    <col min="8699" max="8699" width="4.125" style="780" bestFit="1" customWidth="1"/>
    <col min="8700" max="8700" width="25" style="780" customWidth="1"/>
    <col min="8701" max="8701" width="14.875" style="780" customWidth="1"/>
    <col min="8702" max="8702" width="13.25" style="780" customWidth="1"/>
    <col min="8703" max="8703" width="7.625" style="780" customWidth="1"/>
    <col min="8704" max="8704" width="7.75" style="780" customWidth="1"/>
    <col min="8705" max="8705" width="9.75" style="780" customWidth="1"/>
    <col min="8706" max="8706" width="7.75" style="780" customWidth="1"/>
    <col min="8707" max="8707" width="9.75" style="780" customWidth="1"/>
    <col min="8708" max="8708" width="10.25" style="780" customWidth="1"/>
    <col min="8709" max="8714" width="9.75" style="780" customWidth="1"/>
    <col min="8715" max="8715" width="9.5" style="780" customWidth="1"/>
    <col min="8716" max="8716" width="7.75" style="780" customWidth="1"/>
    <col min="8717" max="8717" width="13.875" style="780" customWidth="1"/>
    <col min="8718" max="8954" width="8.25" style="780"/>
    <col min="8955" max="8955" width="4.125" style="780" bestFit="1" customWidth="1"/>
    <col min="8956" max="8956" width="25" style="780" customWidth="1"/>
    <col min="8957" max="8957" width="14.875" style="780" customWidth="1"/>
    <col min="8958" max="8958" width="13.25" style="780" customWidth="1"/>
    <col min="8959" max="8959" width="7.625" style="780" customWidth="1"/>
    <col min="8960" max="8960" width="7.75" style="780" customWidth="1"/>
    <col min="8961" max="8961" width="9.75" style="780" customWidth="1"/>
    <col min="8962" max="8962" width="7.75" style="780" customWidth="1"/>
    <col min="8963" max="8963" width="9.75" style="780" customWidth="1"/>
    <col min="8964" max="8964" width="10.25" style="780" customWidth="1"/>
    <col min="8965" max="8970" width="9.75" style="780" customWidth="1"/>
    <col min="8971" max="8971" width="9.5" style="780" customWidth="1"/>
    <col min="8972" max="8972" width="7.75" style="780" customWidth="1"/>
    <col min="8973" max="8973" width="13.875" style="780" customWidth="1"/>
    <col min="8974" max="9210" width="8.25" style="780"/>
    <col min="9211" max="9211" width="4.125" style="780" bestFit="1" customWidth="1"/>
    <col min="9212" max="9212" width="25" style="780" customWidth="1"/>
    <col min="9213" max="9213" width="14.875" style="780" customWidth="1"/>
    <col min="9214" max="9214" width="13.25" style="780" customWidth="1"/>
    <col min="9215" max="9215" width="7.625" style="780" customWidth="1"/>
    <col min="9216" max="9216" width="7.75" style="780" customWidth="1"/>
    <col min="9217" max="9217" width="9.75" style="780" customWidth="1"/>
    <col min="9218" max="9218" width="7.75" style="780" customWidth="1"/>
    <col min="9219" max="9219" width="9.75" style="780" customWidth="1"/>
    <col min="9220" max="9220" width="10.25" style="780" customWidth="1"/>
    <col min="9221" max="9226" width="9.75" style="780" customWidth="1"/>
    <col min="9227" max="9227" width="9.5" style="780" customWidth="1"/>
    <col min="9228" max="9228" width="7.75" style="780" customWidth="1"/>
    <col min="9229" max="9229" width="13.875" style="780" customWidth="1"/>
    <col min="9230" max="9466" width="8.25" style="780"/>
    <col min="9467" max="9467" width="4.125" style="780" bestFit="1" customWidth="1"/>
    <col min="9468" max="9468" width="25" style="780" customWidth="1"/>
    <col min="9469" max="9469" width="14.875" style="780" customWidth="1"/>
    <col min="9470" max="9470" width="13.25" style="780" customWidth="1"/>
    <col min="9471" max="9471" width="7.625" style="780" customWidth="1"/>
    <col min="9472" max="9472" width="7.75" style="780" customWidth="1"/>
    <col min="9473" max="9473" width="9.75" style="780" customWidth="1"/>
    <col min="9474" max="9474" width="7.75" style="780" customWidth="1"/>
    <col min="9475" max="9475" width="9.75" style="780" customWidth="1"/>
    <col min="9476" max="9476" width="10.25" style="780" customWidth="1"/>
    <col min="9477" max="9482" width="9.75" style="780" customWidth="1"/>
    <col min="9483" max="9483" width="9.5" style="780" customWidth="1"/>
    <col min="9484" max="9484" width="7.75" style="780" customWidth="1"/>
    <col min="9485" max="9485" width="13.875" style="780" customWidth="1"/>
    <col min="9486" max="9722" width="8.25" style="780"/>
    <col min="9723" max="9723" width="4.125" style="780" bestFit="1" customWidth="1"/>
    <col min="9724" max="9724" width="25" style="780" customWidth="1"/>
    <col min="9725" max="9725" width="14.875" style="780" customWidth="1"/>
    <col min="9726" max="9726" width="13.25" style="780" customWidth="1"/>
    <col min="9727" max="9727" width="7.625" style="780" customWidth="1"/>
    <col min="9728" max="9728" width="7.75" style="780" customWidth="1"/>
    <col min="9729" max="9729" width="9.75" style="780" customWidth="1"/>
    <col min="9730" max="9730" width="7.75" style="780" customWidth="1"/>
    <col min="9731" max="9731" width="9.75" style="780" customWidth="1"/>
    <col min="9732" max="9732" width="10.25" style="780" customWidth="1"/>
    <col min="9733" max="9738" width="9.75" style="780" customWidth="1"/>
    <col min="9739" max="9739" width="9.5" style="780" customWidth="1"/>
    <col min="9740" max="9740" width="7.75" style="780" customWidth="1"/>
    <col min="9741" max="9741" width="13.875" style="780" customWidth="1"/>
    <col min="9742" max="9978" width="8.25" style="780"/>
    <col min="9979" max="9979" width="4.125" style="780" bestFit="1" customWidth="1"/>
    <col min="9980" max="9980" width="25" style="780" customWidth="1"/>
    <col min="9981" max="9981" width="14.875" style="780" customWidth="1"/>
    <col min="9982" max="9982" width="13.25" style="780" customWidth="1"/>
    <col min="9983" max="9983" width="7.625" style="780" customWidth="1"/>
    <col min="9984" max="9984" width="7.75" style="780" customWidth="1"/>
    <col min="9985" max="9985" width="9.75" style="780" customWidth="1"/>
    <col min="9986" max="9986" width="7.75" style="780" customWidth="1"/>
    <col min="9987" max="9987" width="9.75" style="780" customWidth="1"/>
    <col min="9988" max="9988" width="10.25" style="780" customWidth="1"/>
    <col min="9989" max="9994" width="9.75" style="780" customWidth="1"/>
    <col min="9995" max="9995" width="9.5" style="780" customWidth="1"/>
    <col min="9996" max="9996" width="7.75" style="780" customWidth="1"/>
    <col min="9997" max="9997" width="13.875" style="780" customWidth="1"/>
    <col min="9998" max="10234" width="8.25" style="780"/>
    <col min="10235" max="10235" width="4.125" style="780" bestFit="1" customWidth="1"/>
    <col min="10236" max="10236" width="25" style="780" customWidth="1"/>
    <col min="10237" max="10237" width="14.875" style="780" customWidth="1"/>
    <col min="10238" max="10238" width="13.25" style="780" customWidth="1"/>
    <col min="10239" max="10239" width="7.625" style="780" customWidth="1"/>
    <col min="10240" max="10240" width="7.75" style="780" customWidth="1"/>
    <col min="10241" max="10241" width="9.75" style="780" customWidth="1"/>
    <col min="10242" max="10242" width="7.75" style="780" customWidth="1"/>
    <col min="10243" max="10243" width="9.75" style="780" customWidth="1"/>
    <col min="10244" max="10244" width="10.25" style="780" customWidth="1"/>
    <col min="10245" max="10250" width="9.75" style="780" customWidth="1"/>
    <col min="10251" max="10251" width="9.5" style="780" customWidth="1"/>
    <col min="10252" max="10252" width="7.75" style="780" customWidth="1"/>
    <col min="10253" max="10253" width="13.875" style="780" customWidth="1"/>
    <col min="10254" max="10490" width="8.25" style="780"/>
    <col min="10491" max="10491" width="4.125" style="780" bestFit="1" customWidth="1"/>
    <col min="10492" max="10492" width="25" style="780" customWidth="1"/>
    <col min="10493" max="10493" width="14.875" style="780" customWidth="1"/>
    <col min="10494" max="10494" width="13.25" style="780" customWidth="1"/>
    <col min="10495" max="10495" width="7.625" style="780" customWidth="1"/>
    <col min="10496" max="10496" width="7.75" style="780" customWidth="1"/>
    <col min="10497" max="10497" width="9.75" style="780" customWidth="1"/>
    <col min="10498" max="10498" width="7.75" style="780" customWidth="1"/>
    <col min="10499" max="10499" width="9.75" style="780" customWidth="1"/>
    <col min="10500" max="10500" width="10.25" style="780" customWidth="1"/>
    <col min="10501" max="10506" width="9.75" style="780" customWidth="1"/>
    <col min="10507" max="10507" width="9.5" style="780" customWidth="1"/>
    <col min="10508" max="10508" width="7.75" style="780" customWidth="1"/>
    <col min="10509" max="10509" width="13.875" style="780" customWidth="1"/>
    <col min="10510" max="10746" width="8.25" style="780"/>
    <col min="10747" max="10747" width="4.125" style="780" bestFit="1" customWidth="1"/>
    <col min="10748" max="10748" width="25" style="780" customWidth="1"/>
    <col min="10749" max="10749" width="14.875" style="780" customWidth="1"/>
    <col min="10750" max="10750" width="13.25" style="780" customWidth="1"/>
    <col min="10751" max="10751" width="7.625" style="780" customWidth="1"/>
    <col min="10752" max="10752" width="7.75" style="780" customWidth="1"/>
    <col min="10753" max="10753" width="9.75" style="780" customWidth="1"/>
    <col min="10754" max="10754" width="7.75" style="780" customWidth="1"/>
    <col min="10755" max="10755" width="9.75" style="780" customWidth="1"/>
    <col min="10756" max="10756" width="10.25" style="780" customWidth="1"/>
    <col min="10757" max="10762" width="9.75" style="780" customWidth="1"/>
    <col min="10763" max="10763" width="9.5" style="780" customWidth="1"/>
    <col min="10764" max="10764" width="7.75" style="780" customWidth="1"/>
    <col min="10765" max="10765" width="13.875" style="780" customWidth="1"/>
    <col min="10766" max="11002" width="8.25" style="780"/>
    <col min="11003" max="11003" width="4.125" style="780" bestFit="1" customWidth="1"/>
    <col min="11004" max="11004" width="25" style="780" customWidth="1"/>
    <col min="11005" max="11005" width="14.875" style="780" customWidth="1"/>
    <col min="11006" max="11006" width="13.25" style="780" customWidth="1"/>
    <col min="11007" max="11007" width="7.625" style="780" customWidth="1"/>
    <col min="11008" max="11008" width="7.75" style="780" customWidth="1"/>
    <col min="11009" max="11009" width="9.75" style="780" customWidth="1"/>
    <col min="11010" max="11010" width="7.75" style="780" customWidth="1"/>
    <col min="11011" max="11011" width="9.75" style="780" customWidth="1"/>
    <col min="11012" max="11012" width="10.25" style="780" customWidth="1"/>
    <col min="11013" max="11018" width="9.75" style="780" customWidth="1"/>
    <col min="11019" max="11019" width="9.5" style="780" customWidth="1"/>
    <col min="11020" max="11020" width="7.75" style="780" customWidth="1"/>
    <col min="11021" max="11021" width="13.875" style="780" customWidth="1"/>
    <col min="11022" max="11258" width="8.25" style="780"/>
    <col min="11259" max="11259" width="4.125" style="780" bestFit="1" customWidth="1"/>
    <col min="11260" max="11260" width="25" style="780" customWidth="1"/>
    <col min="11261" max="11261" width="14.875" style="780" customWidth="1"/>
    <col min="11262" max="11262" width="13.25" style="780" customWidth="1"/>
    <col min="11263" max="11263" width="7.625" style="780" customWidth="1"/>
    <col min="11264" max="11264" width="7.75" style="780" customWidth="1"/>
    <col min="11265" max="11265" width="9.75" style="780" customWidth="1"/>
    <col min="11266" max="11266" width="7.75" style="780" customWidth="1"/>
    <col min="11267" max="11267" width="9.75" style="780" customWidth="1"/>
    <col min="11268" max="11268" width="10.25" style="780" customWidth="1"/>
    <col min="11269" max="11274" width="9.75" style="780" customWidth="1"/>
    <col min="11275" max="11275" width="9.5" style="780" customWidth="1"/>
    <col min="11276" max="11276" width="7.75" style="780" customWidth="1"/>
    <col min="11277" max="11277" width="13.875" style="780" customWidth="1"/>
    <col min="11278" max="11514" width="8.25" style="780"/>
    <col min="11515" max="11515" width="4.125" style="780" bestFit="1" customWidth="1"/>
    <col min="11516" max="11516" width="25" style="780" customWidth="1"/>
    <col min="11517" max="11517" width="14.875" style="780" customWidth="1"/>
    <col min="11518" max="11518" width="13.25" style="780" customWidth="1"/>
    <col min="11519" max="11519" width="7.625" style="780" customWidth="1"/>
    <col min="11520" max="11520" width="7.75" style="780" customWidth="1"/>
    <col min="11521" max="11521" width="9.75" style="780" customWidth="1"/>
    <col min="11522" max="11522" width="7.75" style="780" customWidth="1"/>
    <col min="11523" max="11523" width="9.75" style="780" customWidth="1"/>
    <col min="11524" max="11524" width="10.25" style="780" customWidth="1"/>
    <col min="11525" max="11530" width="9.75" style="780" customWidth="1"/>
    <col min="11531" max="11531" width="9.5" style="780" customWidth="1"/>
    <col min="11532" max="11532" width="7.75" style="780" customWidth="1"/>
    <col min="11533" max="11533" width="13.875" style="780" customWidth="1"/>
    <col min="11534" max="11770" width="8.25" style="780"/>
    <col min="11771" max="11771" width="4.125" style="780" bestFit="1" customWidth="1"/>
    <col min="11772" max="11772" width="25" style="780" customWidth="1"/>
    <col min="11773" max="11773" width="14.875" style="780" customWidth="1"/>
    <col min="11774" max="11774" width="13.25" style="780" customWidth="1"/>
    <col min="11775" max="11775" width="7.625" style="780" customWidth="1"/>
    <col min="11776" max="11776" width="7.75" style="780" customWidth="1"/>
    <col min="11777" max="11777" width="9.75" style="780" customWidth="1"/>
    <col min="11778" max="11778" width="7.75" style="780" customWidth="1"/>
    <col min="11779" max="11779" width="9.75" style="780" customWidth="1"/>
    <col min="11780" max="11780" width="10.25" style="780" customWidth="1"/>
    <col min="11781" max="11786" width="9.75" style="780" customWidth="1"/>
    <col min="11787" max="11787" width="9.5" style="780" customWidth="1"/>
    <col min="11788" max="11788" width="7.75" style="780" customWidth="1"/>
    <col min="11789" max="11789" width="13.875" style="780" customWidth="1"/>
    <col min="11790" max="12026" width="8.25" style="780"/>
    <col min="12027" max="12027" width="4.125" style="780" bestFit="1" customWidth="1"/>
    <col min="12028" max="12028" width="25" style="780" customWidth="1"/>
    <col min="12029" max="12029" width="14.875" style="780" customWidth="1"/>
    <col min="12030" max="12030" width="13.25" style="780" customWidth="1"/>
    <col min="12031" max="12031" width="7.625" style="780" customWidth="1"/>
    <col min="12032" max="12032" width="7.75" style="780" customWidth="1"/>
    <col min="12033" max="12033" width="9.75" style="780" customWidth="1"/>
    <col min="12034" max="12034" width="7.75" style="780" customWidth="1"/>
    <col min="12035" max="12035" width="9.75" style="780" customWidth="1"/>
    <col min="12036" max="12036" width="10.25" style="780" customWidth="1"/>
    <col min="12037" max="12042" width="9.75" style="780" customWidth="1"/>
    <col min="12043" max="12043" width="9.5" style="780" customWidth="1"/>
    <col min="12044" max="12044" width="7.75" style="780" customWidth="1"/>
    <col min="12045" max="12045" width="13.875" style="780" customWidth="1"/>
    <col min="12046" max="12282" width="8.25" style="780"/>
    <col min="12283" max="12283" width="4.125" style="780" bestFit="1" customWidth="1"/>
    <col min="12284" max="12284" width="25" style="780" customWidth="1"/>
    <col min="12285" max="12285" width="14.875" style="780" customWidth="1"/>
    <col min="12286" max="12286" width="13.25" style="780" customWidth="1"/>
    <col min="12287" max="12287" width="7.625" style="780" customWidth="1"/>
    <col min="12288" max="12288" width="7.75" style="780" customWidth="1"/>
    <col min="12289" max="12289" width="9.75" style="780" customWidth="1"/>
    <col min="12290" max="12290" width="7.75" style="780" customWidth="1"/>
    <col min="12291" max="12291" width="9.75" style="780" customWidth="1"/>
    <col min="12292" max="12292" width="10.25" style="780" customWidth="1"/>
    <col min="12293" max="12298" width="9.75" style="780" customWidth="1"/>
    <col min="12299" max="12299" width="9.5" style="780" customWidth="1"/>
    <col min="12300" max="12300" width="7.75" style="780" customWidth="1"/>
    <col min="12301" max="12301" width="13.875" style="780" customWidth="1"/>
    <col min="12302" max="12538" width="8.25" style="780"/>
    <col min="12539" max="12539" width="4.125" style="780" bestFit="1" customWidth="1"/>
    <col min="12540" max="12540" width="25" style="780" customWidth="1"/>
    <col min="12541" max="12541" width="14.875" style="780" customWidth="1"/>
    <col min="12542" max="12542" width="13.25" style="780" customWidth="1"/>
    <col min="12543" max="12543" width="7.625" style="780" customWidth="1"/>
    <col min="12544" max="12544" width="7.75" style="780" customWidth="1"/>
    <col min="12545" max="12545" width="9.75" style="780" customWidth="1"/>
    <col min="12546" max="12546" width="7.75" style="780" customWidth="1"/>
    <col min="12547" max="12547" width="9.75" style="780" customWidth="1"/>
    <col min="12548" max="12548" width="10.25" style="780" customWidth="1"/>
    <col min="12549" max="12554" width="9.75" style="780" customWidth="1"/>
    <col min="12555" max="12555" width="9.5" style="780" customWidth="1"/>
    <col min="12556" max="12556" width="7.75" style="780" customWidth="1"/>
    <col min="12557" max="12557" width="13.875" style="780" customWidth="1"/>
    <col min="12558" max="12794" width="8.25" style="780"/>
    <col min="12795" max="12795" width="4.125" style="780" bestFit="1" customWidth="1"/>
    <col min="12796" max="12796" width="25" style="780" customWidth="1"/>
    <col min="12797" max="12797" width="14.875" style="780" customWidth="1"/>
    <col min="12798" max="12798" width="13.25" style="780" customWidth="1"/>
    <col min="12799" max="12799" width="7.625" style="780" customWidth="1"/>
    <col min="12800" max="12800" width="7.75" style="780" customWidth="1"/>
    <col min="12801" max="12801" width="9.75" style="780" customWidth="1"/>
    <col min="12802" max="12802" width="7.75" style="780" customWidth="1"/>
    <col min="12803" max="12803" width="9.75" style="780" customWidth="1"/>
    <col min="12804" max="12804" width="10.25" style="780" customWidth="1"/>
    <col min="12805" max="12810" width="9.75" style="780" customWidth="1"/>
    <col min="12811" max="12811" width="9.5" style="780" customWidth="1"/>
    <col min="12812" max="12812" width="7.75" style="780" customWidth="1"/>
    <col min="12813" max="12813" width="13.875" style="780" customWidth="1"/>
    <col min="12814" max="13050" width="8.25" style="780"/>
    <col min="13051" max="13051" width="4.125" style="780" bestFit="1" customWidth="1"/>
    <col min="13052" max="13052" width="25" style="780" customWidth="1"/>
    <col min="13053" max="13053" width="14.875" style="780" customWidth="1"/>
    <col min="13054" max="13054" width="13.25" style="780" customWidth="1"/>
    <col min="13055" max="13055" width="7.625" style="780" customWidth="1"/>
    <col min="13056" max="13056" width="7.75" style="780" customWidth="1"/>
    <col min="13057" max="13057" width="9.75" style="780" customWidth="1"/>
    <col min="13058" max="13058" width="7.75" style="780" customWidth="1"/>
    <col min="13059" max="13059" width="9.75" style="780" customWidth="1"/>
    <col min="13060" max="13060" width="10.25" style="780" customWidth="1"/>
    <col min="13061" max="13066" width="9.75" style="780" customWidth="1"/>
    <col min="13067" max="13067" width="9.5" style="780" customWidth="1"/>
    <col min="13068" max="13068" width="7.75" style="780" customWidth="1"/>
    <col min="13069" max="13069" width="13.875" style="780" customWidth="1"/>
    <col min="13070" max="13306" width="8.25" style="780"/>
    <col min="13307" max="13307" width="4.125" style="780" bestFit="1" customWidth="1"/>
    <col min="13308" max="13308" width="25" style="780" customWidth="1"/>
    <col min="13309" max="13309" width="14.875" style="780" customWidth="1"/>
    <col min="13310" max="13310" width="13.25" style="780" customWidth="1"/>
    <col min="13311" max="13311" width="7.625" style="780" customWidth="1"/>
    <col min="13312" max="13312" width="7.75" style="780" customWidth="1"/>
    <col min="13313" max="13313" width="9.75" style="780" customWidth="1"/>
    <col min="13314" max="13314" width="7.75" style="780" customWidth="1"/>
    <col min="13315" max="13315" width="9.75" style="780" customWidth="1"/>
    <col min="13316" max="13316" width="10.25" style="780" customWidth="1"/>
    <col min="13317" max="13322" width="9.75" style="780" customWidth="1"/>
    <col min="13323" max="13323" width="9.5" style="780" customWidth="1"/>
    <col min="13324" max="13324" width="7.75" style="780" customWidth="1"/>
    <col min="13325" max="13325" width="13.875" style="780" customWidth="1"/>
    <col min="13326" max="13562" width="8.25" style="780"/>
    <col min="13563" max="13563" width="4.125" style="780" bestFit="1" customWidth="1"/>
    <col min="13564" max="13564" width="25" style="780" customWidth="1"/>
    <col min="13565" max="13565" width="14.875" style="780" customWidth="1"/>
    <col min="13566" max="13566" width="13.25" style="780" customWidth="1"/>
    <col min="13567" max="13567" width="7.625" style="780" customWidth="1"/>
    <col min="13568" max="13568" width="7.75" style="780" customWidth="1"/>
    <col min="13569" max="13569" width="9.75" style="780" customWidth="1"/>
    <col min="13570" max="13570" width="7.75" style="780" customWidth="1"/>
    <col min="13571" max="13571" width="9.75" style="780" customWidth="1"/>
    <col min="13572" max="13572" width="10.25" style="780" customWidth="1"/>
    <col min="13573" max="13578" width="9.75" style="780" customWidth="1"/>
    <col min="13579" max="13579" width="9.5" style="780" customWidth="1"/>
    <col min="13580" max="13580" width="7.75" style="780" customWidth="1"/>
    <col min="13581" max="13581" width="13.875" style="780" customWidth="1"/>
    <col min="13582" max="13818" width="8.25" style="780"/>
    <col min="13819" max="13819" width="4.125" style="780" bestFit="1" customWidth="1"/>
    <col min="13820" max="13820" width="25" style="780" customWidth="1"/>
    <col min="13821" max="13821" width="14.875" style="780" customWidth="1"/>
    <col min="13822" max="13822" width="13.25" style="780" customWidth="1"/>
    <col min="13823" max="13823" width="7.625" style="780" customWidth="1"/>
    <col min="13824" max="13824" width="7.75" style="780" customWidth="1"/>
    <col min="13825" max="13825" width="9.75" style="780" customWidth="1"/>
    <col min="13826" max="13826" width="7.75" style="780" customWidth="1"/>
    <col min="13827" max="13827" width="9.75" style="780" customWidth="1"/>
    <col min="13828" max="13828" width="10.25" style="780" customWidth="1"/>
    <col min="13829" max="13834" width="9.75" style="780" customWidth="1"/>
    <col min="13835" max="13835" width="9.5" style="780" customWidth="1"/>
    <col min="13836" max="13836" width="7.75" style="780" customWidth="1"/>
    <col min="13837" max="13837" width="13.875" style="780" customWidth="1"/>
    <col min="13838" max="14074" width="8.25" style="780"/>
    <col min="14075" max="14075" width="4.125" style="780" bestFit="1" customWidth="1"/>
    <col min="14076" max="14076" width="25" style="780" customWidth="1"/>
    <col min="14077" max="14077" width="14.875" style="780" customWidth="1"/>
    <col min="14078" max="14078" width="13.25" style="780" customWidth="1"/>
    <col min="14079" max="14079" width="7.625" style="780" customWidth="1"/>
    <col min="14080" max="14080" width="7.75" style="780" customWidth="1"/>
    <col min="14081" max="14081" width="9.75" style="780" customWidth="1"/>
    <col min="14082" max="14082" width="7.75" style="780" customWidth="1"/>
    <col min="14083" max="14083" width="9.75" style="780" customWidth="1"/>
    <col min="14084" max="14084" width="10.25" style="780" customWidth="1"/>
    <col min="14085" max="14090" width="9.75" style="780" customWidth="1"/>
    <col min="14091" max="14091" width="9.5" style="780" customWidth="1"/>
    <col min="14092" max="14092" width="7.75" style="780" customWidth="1"/>
    <col min="14093" max="14093" width="13.875" style="780" customWidth="1"/>
    <col min="14094" max="14330" width="8.25" style="780"/>
    <col min="14331" max="14331" width="4.125" style="780" bestFit="1" customWidth="1"/>
    <col min="14332" max="14332" width="25" style="780" customWidth="1"/>
    <col min="14333" max="14333" width="14.875" style="780" customWidth="1"/>
    <col min="14334" max="14334" width="13.25" style="780" customWidth="1"/>
    <col min="14335" max="14335" width="7.625" style="780" customWidth="1"/>
    <col min="14336" max="14336" width="7.75" style="780" customWidth="1"/>
    <col min="14337" max="14337" width="9.75" style="780" customWidth="1"/>
    <col min="14338" max="14338" width="7.75" style="780" customWidth="1"/>
    <col min="14339" max="14339" width="9.75" style="780" customWidth="1"/>
    <col min="14340" max="14340" width="10.25" style="780" customWidth="1"/>
    <col min="14341" max="14346" width="9.75" style="780" customWidth="1"/>
    <col min="14347" max="14347" width="9.5" style="780" customWidth="1"/>
    <col min="14348" max="14348" width="7.75" style="780" customWidth="1"/>
    <col min="14349" max="14349" width="13.875" style="780" customWidth="1"/>
    <col min="14350" max="14586" width="8.25" style="780"/>
    <col min="14587" max="14587" width="4.125" style="780" bestFit="1" customWidth="1"/>
    <col min="14588" max="14588" width="25" style="780" customWidth="1"/>
    <col min="14589" max="14589" width="14.875" style="780" customWidth="1"/>
    <col min="14590" max="14590" width="13.25" style="780" customWidth="1"/>
    <col min="14591" max="14591" width="7.625" style="780" customWidth="1"/>
    <col min="14592" max="14592" width="7.75" style="780" customWidth="1"/>
    <col min="14593" max="14593" width="9.75" style="780" customWidth="1"/>
    <col min="14594" max="14594" width="7.75" style="780" customWidth="1"/>
    <col min="14595" max="14595" width="9.75" style="780" customWidth="1"/>
    <col min="14596" max="14596" width="10.25" style="780" customWidth="1"/>
    <col min="14597" max="14602" width="9.75" style="780" customWidth="1"/>
    <col min="14603" max="14603" width="9.5" style="780" customWidth="1"/>
    <col min="14604" max="14604" width="7.75" style="780" customWidth="1"/>
    <col min="14605" max="14605" width="13.875" style="780" customWidth="1"/>
    <col min="14606" max="14842" width="8.25" style="780"/>
    <col min="14843" max="14843" width="4.125" style="780" bestFit="1" customWidth="1"/>
    <col min="14844" max="14844" width="25" style="780" customWidth="1"/>
    <col min="14845" max="14845" width="14.875" style="780" customWidth="1"/>
    <col min="14846" max="14846" width="13.25" style="780" customWidth="1"/>
    <col min="14847" max="14847" width="7.625" style="780" customWidth="1"/>
    <col min="14848" max="14848" width="7.75" style="780" customWidth="1"/>
    <col min="14849" max="14849" width="9.75" style="780" customWidth="1"/>
    <col min="14850" max="14850" width="7.75" style="780" customWidth="1"/>
    <col min="14851" max="14851" width="9.75" style="780" customWidth="1"/>
    <col min="14852" max="14852" width="10.25" style="780" customWidth="1"/>
    <col min="14853" max="14858" width="9.75" style="780" customWidth="1"/>
    <col min="14859" max="14859" width="9.5" style="780" customWidth="1"/>
    <col min="14860" max="14860" width="7.75" style="780" customWidth="1"/>
    <col min="14861" max="14861" width="13.875" style="780" customWidth="1"/>
    <col min="14862" max="15098" width="8.25" style="780"/>
    <col min="15099" max="15099" width="4.125" style="780" bestFit="1" customWidth="1"/>
    <col min="15100" max="15100" width="25" style="780" customWidth="1"/>
    <col min="15101" max="15101" width="14.875" style="780" customWidth="1"/>
    <col min="15102" max="15102" width="13.25" style="780" customWidth="1"/>
    <col min="15103" max="15103" width="7.625" style="780" customWidth="1"/>
    <col min="15104" max="15104" width="7.75" style="780" customWidth="1"/>
    <col min="15105" max="15105" width="9.75" style="780" customWidth="1"/>
    <col min="15106" max="15106" width="7.75" style="780" customWidth="1"/>
    <col min="15107" max="15107" width="9.75" style="780" customWidth="1"/>
    <col min="15108" max="15108" width="10.25" style="780" customWidth="1"/>
    <col min="15109" max="15114" width="9.75" style="780" customWidth="1"/>
    <col min="15115" max="15115" width="9.5" style="780" customWidth="1"/>
    <col min="15116" max="15116" width="7.75" style="780" customWidth="1"/>
    <col min="15117" max="15117" width="13.875" style="780" customWidth="1"/>
    <col min="15118" max="15354" width="8.25" style="780"/>
    <col min="15355" max="15355" width="4.125" style="780" bestFit="1" customWidth="1"/>
    <col min="15356" max="15356" width="25" style="780" customWidth="1"/>
    <col min="15357" max="15357" width="14.875" style="780" customWidth="1"/>
    <col min="15358" max="15358" width="13.25" style="780" customWidth="1"/>
    <col min="15359" max="15359" width="7.625" style="780" customWidth="1"/>
    <col min="15360" max="15360" width="7.75" style="780" customWidth="1"/>
    <col min="15361" max="15361" width="9.75" style="780" customWidth="1"/>
    <col min="15362" max="15362" width="7.75" style="780" customWidth="1"/>
    <col min="15363" max="15363" width="9.75" style="780" customWidth="1"/>
    <col min="15364" max="15364" width="10.25" style="780" customWidth="1"/>
    <col min="15365" max="15370" width="9.75" style="780" customWidth="1"/>
    <col min="15371" max="15371" width="9.5" style="780" customWidth="1"/>
    <col min="15372" max="15372" width="7.75" style="780" customWidth="1"/>
    <col min="15373" max="15373" width="13.875" style="780" customWidth="1"/>
    <col min="15374" max="15610" width="8.25" style="780"/>
    <col min="15611" max="15611" width="4.125" style="780" bestFit="1" customWidth="1"/>
    <col min="15612" max="15612" width="25" style="780" customWidth="1"/>
    <col min="15613" max="15613" width="14.875" style="780" customWidth="1"/>
    <col min="15614" max="15614" width="13.25" style="780" customWidth="1"/>
    <col min="15615" max="15615" width="7.625" style="780" customWidth="1"/>
    <col min="15616" max="15616" width="7.75" style="780" customWidth="1"/>
    <col min="15617" max="15617" width="9.75" style="780" customWidth="1"/>
    <col min="15618" max="15618" width="7.75" style="780" customWidth="1"/>
    <col min="15619" max="15619" width="9.75" style="780" customWidth="1"/>
    <col min="15620" max="15620" width="10.25" style="780" customWidth="1"/>
    <col min="15621" max="15626" width="9.75" style="780" customWidth="1"/>
    <col min="15627" max="15627" width="9.5" style="780" customWidth="1"/>
    <col min="15628" max="15628" width="7.75" style="780" customWidth="1"/>
    <col min="15629" max="15629" width="13.875" style="780" customWidth="1"/>
    <col min="15630" max="15866" width="8.25" style="780"/>
    <col min="15867" max="15867" width="4.125" style="780" bestFit="1" customWidth="1"/>
    <col min="15868" max="15868" width="25" style="780" customWidth="1"/>
    <col min="15869" max="15869" width="14.875" style="780" customWidth="1"/>
    <col min="15870" max="15870" width="13.25" style="780" customWidth="1"/>
    <col min="15871" max="15871" width="7.625" style="780" customWidth="1"/>
    <col min="15872" max="15872" width="7.75" style="780" customWidth="1"/>
    <col min="15873" max="15873" width="9.75" style="780" customWidth="1"/>
    <col min="15874" max="15874" width="7.75" style="780" customWidth="1"/>
    <col min="15875" max="15875" width="9.75" style="780" customWidth="1"/>
    <col min="15876" max="15876" width="10.25" style="780" customWidth="1"/>
    <col min="15877" max="15882" width="9.75" style="780" customWidth="1"/>
    <col min="15883" max="15883" width="9.5" style="780" customWidth="1"/>
    <col min="15884" max="15884" width="7.75" style="780" customWidth="1"/>
    <col min="15885" max="15885" width="13.875" style="780" customWidth="1"/>
    <col min="15886" max="16122" width="8.25" style="780"/>
    <col min="16123" max="16123" width="4.125" style="780" bestFit="1" customWidth="1"/>
    <col min="16124" max="16124" width="25" style="780" customWidth="1"/>
    <col min="16125" max="16125" width="14.875" style="780" customWidth="1"/>
    <col min="16126" max="16126" width="13.25" style="780" customWidth="1"/>
    <col min="16127" max="16127" width="7.625" style="780" customWidth="1"/>
    <col min="16128" max="16128" width="7.75" style="780" customWidth="1"/>
    <col min="16129" max="16129" width="9.75" style="780" customWidth="1"/>
    <col min="16130" max="16130" width="7.75" style="780" customWidth="1"/>
    <col min="16131" max="16131" width="9.75" style="780" customWidth="1"/>
    <col min="16132" max="16132" width="10.25" style="780" customWidth="1"/>
    <col min="16133" max="16138" width="9.75" style="780" customWidth="1"/>
    <col min="16139" max="16139" width="9.5" style="780" customWidth="1"/>
    <col min="16140" max="16140" width="7.75" style="780" customWidth="1"/>
    <col min="16141" max="16141" width="13.875" style="780" customWidth="1"/>
    <col min="16142" max="16384" width="8.25" style="780"/>
  </cols>
  <sheetData>
    <row r="1" spans="1:18" ht="25.5" customHeight="1">
      <c r="A1" s="1227" t="s">
        <v>3205</v>
      </c>
      <c r="B1" s="1227"/>
      <c r="C1" s="1227"/>
      <c r="D1" s="1227"/>
      <c r="E1" s="1227"/>
      <c r="F1" s="1227"/>
      <c r="G1" s="1227"/>
      <c r="H1" s="1227"/>
      <c r="I1" s="1227"/>
      <c r="J1" s="1227"/>
      <c r="K1" s="1227"/>
      <c r="L1" s="1227"/>
      <c r="M1" s="1227"/>
      <c r="N1" s="675"/>
      <c r="O1" s="675"/>
      <c r="P1" s="675"/>
      <c r="Q1" s="675"/>
      <c r="R1" s="675"/>
    </row>
    <row r="2" spans="1:18" ht="26.25" customHeight="1">
      <c r="A2" s="1228" t="s">
        <v>3276</v>
      </c>
      <c r="B2" s="1228"/>
      <c r="C2" s="1228"/>
      <c r="D2" s="1228"/>
      <c r="E2" s="1228"/>
      <c r="F2" s="1228"/>
      <c r="G2" s="1228"/>
      <c r="H2" s="1228"/>
      <c r="I2" s="1228"/>
      <c r="J2" s="1228"/>
      <c r="K2" s="1228"/>
      <c r="L2" s="1228"/>
      <c r="M2" s="1228"/>
      <c r="N2" s="676"/>
      <c r="O2" s="676"/>
      <c r="P2" s="676"/>
      <c r="Q2" s="676"/>
      <c r="R2" s="676"/>
    </row>
    <row r="3" spans="1:18" ht="20.25" customHeight="1">
      <c r="A3" s="1229" t="str">
        <f>'PL IX SN MN '!A3:U3</f>
        <v>(Kèm theo Nghị quyết số:         /NQ - HĐND ngày    /      /2023 của HDND huyện Đăk Glei)</v>
      </c>
      <c r="B3" s="1230"/>
      <c r="C3" s="1230"/>
      <c r="D3" s="1230"/>
      <c r="E3" s="1230"/>
      <c r="F3" s="1230"/>
      <c r="G3" s="1230"/>
      <c r="H3" s="1230"/>
      <c r="I3" s="1230"/>
      <c r="J3" s="1230"/>
      <c r="K3" s="1230"/>
      <c r="L3" s="1230"/>
      <c r="M3" s="1230"/>
      <c r="N3" s="676"/>
      <c r="O3" s="676"/>
      <c r="P3" s="676"/>
      <c r="Q3" s="676"/>
      <c r="R3" s="676"/>
    </row>
    <row r="4" spans="1:18" ht="20.25" customHeight="1">
      <c r="B4" s="770"/>
      <c r="C4" s="770"/>
      <c r="D4" s="770"/>
      <c r="E4" s="770"/>
      <c r="F4" s="770"/>
      <c r="G4" s="770"/>
      <c r="H4" s="770"/>
      <c r="I4" s="770"/>
      <c r="J4" s="770"/>
      <c r="K4" s="1226" t="s">
        <v>2057</v>
      </c>
      <c r="L4" s="1226"/>
      <c r="M4" s="1226"/>
    </row>
    <row r="5" spans="1:18" ht="18.75" customHeight="1">
      <c r="A5" s="1231" t="s">
        <v>2294</v>
      </c>
      <c r="B5" s="1231" t="s">
        <v>3173</v>
      </c>
      <c r="C5" s="1225" t="s">
        <v>3187</v>
      </c>
      <c r="D5" s="1225" t="s">
        <v>3257</v>
      </c>
      <c r="E5" s="1225" t="s">
        <v>2061</v>
      </c>
      <c r="F5" s="1225"/>
      <c r="G5" s="1225" t="s">
        <v>3258</v>
      </c>
      <c r="H5" s="1225"/>
      <c r="I5" s="1225"/>
      <c r="J5" s="1225"/>
      <c r="K5" s="1225"/>
      <c r="L5" s="1225"/>
      <c r="M5" s="1225" t="s">
        <v>3190</v>
      </c>
    </row>
    <row r="6" spans="1:18" s="774" customFormat="1" ht="37.5" customHeight="1">
      <c r="A6" s="1231"/>
      <c r="B6" s="1231"/>
      <c r="C6" s="1225"/>
      <c r="D6" s="1225"/>
      <c r="E6" s="1225" t="s">
        <v>3188</v>
      </c>
      <c r="F6" s="1225" t="s">
        <v>3189</v>
      </c>
      <c r="G6" s="1225" t="s">
        <v>3167</v>
      </c>
      <c r="H6" s="1225" t="s">
        <v>3185</v>
      </c>
      <c r="I6" s="1225" t="s">
        <v>3168</v>
      </c>
      <c r="J6" s="1225" t="s">
        <v>3182</v>
      </c>
      <c r="K6" s="1225" t="s">
        <v>3170</v>
      </c>
      <c r="L6" s="1225" t="s">
        <v>3259</v>
      </c>
      <c r="M6" s="1225"/>
    </row>
    <row r="7" spans="1:18" s="774" customFormat="1" ht="37.5" customHeight="1">
      <c r="A7" s="1231"/>
      <c r="B7" s="1231"/>
      <c r="C7" s="1225"/>
      <c r="D7" s="1225"/>
      <c r="E7" s="1225"/>
      <c r="F7" s="1225"/>
      <c r="G7" s="1225"/>
      <c r="H7" s="1225"/>
      <c r="I7" s="1225"/>
      <c r="J7" s="1225"/>
      <c r="K7" s="1225"/>
      <c r="L7" s="1225"/>
      <c r="M7" s="1225"/>
    </row>
    <row r="8" spans="1:18" s="774" customFormat="1" ht="27.75" customHeight="1">
      <c r="A8" s="1231"/>
      <c r="B8" s="1231"/>
      <c r="C8" s="1225"/>
      <c r="D8" s="1225"/>
      <c r="E8" s="1225"/>
      <c r="F8" s="1225"/>
      <c r="G8" s="1225"/>
      <c r="H8" s="1225"/>
      <c r="I8" s="1225"/>
      <c r="J8" s="1225"/>
      <c r="K8" s="1225"/>
      <c r="L8" s="1225"/>
      <c r="M8" s="1225"/>
    </row>
    <row r="9" spans="1:18" s="768" customFormat="1" ht="25.5" customHeight="1">
      <c r="A9" s="773"/>
      <c r="B9" s="773" t="s">
        <v>2067</v>
      </c>
      <c r="C9" s="775">
        <f>C10+C16</f>
        <v>6121.6</v>
      </c>
      <c r="D9" s="775">
        <f>D10+D16</f>
        <v>16442</v>
      </c>
      <c r="E9" s="775">
        <f t="shared" ref="E9:L9" si="0">E10+E16</f>
        <v>632</v>
      </c>
      <c r="F9" s="775">
        <f t="shared" si="0"/>
        <v>15810</v>
      </c>
      <c r="G9" s="775">
        <f t="shared" si="0"/>
        <v>0</v>
      </c>
      <c r="H9" s="775">
        <f t="shared" si="0"/>
        <v>2700</v>
      </c>
      <c r="I9" s="775">
        <f t="shared" si="0"/>
        <v>830</v>
      </c>
      <c r="J9" s="775">
        <f t="shared" si="0"/>
        <v>8030</v>
      </c>
      <c r="K9" s="775">
        <f t="shared" si="0"/>
        <v>1400</v>
      </c>
      <c r="L9" s="775">
        <f t="shared" si="0"/>
        <v>2850</v>
      </c>
      <c r="M9" s="775">
        <f t="shared" ref="M9" si="1">M10+M16</f>
        <v>10320.4</v>
      </c>
      <c r="N9" s="778"/>
      <c r="O9" s="778"/>
    </row>
    <row r="10" spans="1:18" s="768" customFormat="1" ht="63">
      <c r="A10" s="773" t="s">
        <v>1909</v>
      </c>
      <c r="B10" s="779" t="s">
        <v>3277</v>
      </c>
      <c r="C10" s="769">
        <f>C11+C12+C13+C14+C15</f>
        <v>3444</v>
      </c>
      <c r="D10" s="769">
        <f t="shared" ref="D10:L10" si="2">D11+D12+D13+D14+D15</f>
        <v>4162</v>
      </c>
      <c r="E10" s="769">
        <f t="shared" si="2"/>
        <v>632</v>
      </c>
      <c r="F10" s="769">
        <f t="shared" si="2"/>
        <v>3530</v>
      </c>
      <c r="G10" s="769">
        <f t="shared" si="2"/>
        <v>0</v>
      </c>
      <c r="H10" s="769">
        <f t="shared" si="2"/>
        <v>2700</v>
      </c>
      <c r="I10" s="769">
        <f t="shared" si="2"/>
        <v>830</v>
      </c>
      <c r="J10" s="769">
        <f t="shared" si="2"/>
        <v>0</v>
      </c>
      <c r="K10" s="769">
        <f t="shared" si="2"/>
        <v>0</v>
      </c>
      <c r="L10" s="769">
        <f t="shared" si="2"/>
        <v>0</v>
      </c>
      <c r="M10" s="769">
        <f>SUM(M11:M15)</f>
        <v>718</v>
      </c>
      <c r="N10" s="778"/>
      <c r="O10" s="778"/>
    </row>
    <row r="11" spans="1:18" ht="20.100000000000001" customHeight="1">
      <c r="A11" s="767" t="s">
        <v>2330</v>
      </c>
      <c r="B11" s="760" t="s">
        <v>2758</v>
      </c>
      <c r="C11" s="782">
        <v>1148</v>
      </c>
      <c r="D11" s="782">
        <f>E11+F11</f>
        <v>380</v>
      </c>
      <c r="E11" s="772">
        <v>200</v>
      </c>
      <c r="F11" s="782">
        <f>SUM(G11:L11)</f>
        <v>180</v>
      </c>
      <c r="G11" s="772"/>
      <c r="H11" s="772"/>
      <c r="I11" s="772">
        <v>180</v>
      </c>
      <c r="J11" s="772"/>
      <c r="K11" s="772"/>
      <c r="L11" s="772"/>
      <c r="M11" s="782">
        <f>D11-C11</f>
        <v>-768</v>
      </c>
      <c r="N11" s="776"/>
      <c r="O11" s="776"/>
    </row>
    <row r="12" spans="1:18" ht="20.100000000000001" customHeight="1">
      <c r="A12" s="767" t="s">
        <v>2337</v>
      </c>
      <c r="B12" s="760" t="s">
        <v>2168</v>
      </c>
      <c r="C12" s="782">
        <v>1148</v>
      </c>
      <c r="D12" s="782">
        <f t="shared" ref="D12:D15" si="3">E12+F12</f>
        <v>300</v>
      </c>
      <c r="E12" s="772">
        <v>300</v>
      </c>
      <c r="F12" s="782">
        <f t="shared" ref="F12:F15" si="4">SUM(G12:L12)</f>
        <v>0</v>
      </c>
      <c r="G12" s="772"/>
      <c r="H12" s="772"/>
      <c r="I12" s="772"/>
      <c r="J12" s="772"/>
      <c r="K12" s="772"/>
      <c r="L12" s="772"/>
      <c r="M12" s="782">
        <f t="shared" ref="M12:M15" si="5">D12-C12</f>
        <v>-848</v>
      </c>
      <c r="N12" s="776"/>
      <c r="O12" s="776"/>
    </row>
    <row r="13" spans="1:18" ht="20.100000000000001" customHeight="1">
      <c r="A13" s="767" t="s">
        <v>2372</v>
      </c>
      <c r="B13" s="777" t="s">
        <v>2779</v>
      </c>
      <c r="C13" s="772">
        <v>1148</v>
      </c>
      <c r="D13" s="782">
        <f t="shared" si="3"/>
        <v>132</v>
      </c>
      <c r="E13" s="772">
        <v>132</v>
      </c>
      <c r="F13" s="782">
        <f t="shared" si="4"/>
        <v>0</v>
      </c>
      <c r="G13" s="772"/>
      <c r="H13" s="772"/>
      <c r="I13" s="772"/>
      <c r="J13" s="772"/>
      <c r="K13" s="772"/>
      <c r="L13" s="772"/>
      <c r="M13" s="782">
        <f t="shared" si="5"/>
        <v>-1016</v>
      </c>
      <c r="N13" s="776"/>
    </row>
    <row r="14" spans="1:18" ht="20.100000000000001" customHeight="1">
      <c r="A14" s="767">
        <v>4</v>
      </c>
      <c r="B14" s="777" t="s">
        <v>3063</v>
      </c>
      <c r="C14" s="772"/>
      <c r="D14" s="782">
        <f t="shared" si="3"/>
        <v>1166</v>
      </c>
      <c r="E14" s="772"/>
      <c r="F14" s="782">
        <f t="shared" si="4"/>
        <v>1166</v>
      </c>
      <c r="G14" s="772"/>
      <c r="H14" s="782">
        <v>516</v>
      </c>
      <c r="I14" s="772">
        <v>650</v>
      </c>
      <c r="J14" s="772"/>
      <c r="K14" s="772"/>
      <c r="L14" s="772"/>
      <c r="M14" s="782">
        <f t="shared" si="5"/>
        <v>1166</v>
      </c>
      <c r="N14" s="776"/>
    </row>
    <row r="15" spans="1:18" ht="20.100000000000001" customHeight="1">
      <c r="A15" s="767">
        <v>5</v>
      </c>
      <c r="B15" s="777" t="s">
        <v>2739</v>
      </c>
      <c r="C15" s="772"/>
      <c r="D15" s="782">
        <f t="shared" si="3"/>
        <v>2184</v>
      </c>
      <c r="E15" s="772"/>
      <c r="F15" s="782">
        <f t="shared" si="4"/>
        <v>2184</v>
      </c>
      <c r="G15" s="772"/>
      <c r="H15" s="782">
        <f>2700-H14</f>
        <v>2184</v>
      </c>
      <c r="I15" s="772"/>
      <c r="J15" s="772"/>
      <c r="K15" s="772"/>
      <c r="L15" s="772"/>
      <c r="M15" s="782">
        <f t="shared" si="5"/>
        <v>2184</v>
      </c>
      <c r="N15" s="776"/>
    </row>
    <row r="16" spans="1:18" s="768" customFormat="1" ht="112.5" customHeight="1">
      <c r="A16" s="773" t="s">
        <v>1923</v>
      </c>
      <c r="B16" s="779" t="s">
        <v>3278</v>
      </c>
      <c r="C16" s="769">
        <f>SUM(C17:C28)</f>
        <v>2677.6</v>
      </c>
      <c r="D16" s="769">
        <f>SUM(D17:D28)</f>
        <v>12280</v>
      </c>
      <c r="E16" s="769">
        <f t="shared" ref="E16:M16" si="6">SUM(E17:E28)</f>
        <v>0</v>
      </c>
      <c r="F16" s="769">
        <f t="shared" si="6"/>
        <v>12280</v>
      </c>
      <c r="G16" s="769">
        <f t="shared" si="6"/>
        <v>0</v>
      </c>
      <c r="H16" s="769">
        <f t="shared" si="6"/>
        <v>0</v>
      </c>
      <c r="I16" s="769">
        <f t="shared" si="6"/>
        <v>0</v>
      </c>
      <c r="J16" s="769">
        <f t="shared" si="6"/>
        <v>8030</v>
      </c>
      <c r="K16" s="769">
        <f t="shared" si="6"/>
        <v>1400</v>
      </c>
      <c r="L16" s="769">
        <f t="shared" si="6"/>
        <v>2850</v>
      </c>
      <c r="M16" s="769">
        <f t="shared" si="6"/>
        <v>9602.4</v>
      </c>
      <c r="N16" s="778"/>
    </row>
    <row r="17" spans="1:15" ht="20.100000000000001" customHeight="1">
      <c r="A17" s="783">
        <v>1</v>
      </c>
      <c r="B17" s="807" t="s">
        <v>2204</v>
      </c>
      <c r="C17" s="771">
        <v>324</v>
      </c>
      <c r="D17" s="771">
        <f>E17+F17</f>
        <v>2197</v>
      </c>
      <c r="E17" s="771"/>
      <c r="F17" s="772">
        <f>SUM(G17:L17)</f>
        <v>2197</v>
      </c>
      <c r="G17" s="771"/>
      <c r="H17" s="771"/>
      <c r="I17" s="771"/>
      <c r="J17" s="771">
        <f>390+207</f>
        <v>597</v>
      </c>
      <c r="K17" s="771">
        <v>1400</v>
      </c>
      <c r="L17" s="771">
        <v>200</v>
      </c>
      <c r="M17" s="782">
        <f>D17-C17</f>
        <v>1873</v>
      </c>
      <c r="N17" s="776"/>
      <c r="O17" s="776"/>
    </row>
    <row r="18" spans="1:15" ht="20.100000000000001" customHeight="1">
      <c r="A18" s="783">
        <v>2</v>
      </c>
      <c r="B18" s="807" t="s">
        <v>2156</v>
      </c>
      <c r="C18" s="771">
        <v>256.60000000000002</v>
      </c>
      <c r="D18" s="771">
        <f t="shared" ref="D18:D28" si="7">E18+F18</f>
        <v>0</v>
      </c>
      <c r="E18" s="771"/>
      <c r="F18" s="772">
        <f t="shared" ref="F18:F28" si="8">SUM(G18:L18)</f>
        <v>0</v>
      </c>
      <c r="G18" s="771"/>
      <c r="H18" s="771"/>
      <c r="I18" s="771"/>
      <c r="J18" s="771"/>
      <c r="K18" s="771"/>
      <c r="L18" s="771"/>
      <c r="M18" s="782">
        <f t="shared" ref="M18:M28" si="9">D18-C18</f>
        <v>-256.60000000000002</v>
      </c>
      <c r="N18" s="776"/>
    </row>
    <row r="19" spans="1:15" ht="20.100000000000001" customHeight="1">
      <c r="A19" s="783">
        <v>3</v>
      </c>
      <c r="B19" s="807" t="s">
        <v>2752</v>
      </c>
      <c r="C19" s="771">
        <v>25.6</v>
      </c>
      <c r="D19" s="771">
        <f t="shared" si="7"/>
        <v>0</v>
      </c>
      <c r="E19" s="771"/>
      <c r="F19" s="772">
        <f t="shared" si="8"/>
        <v>0</v>
      </c>
      <c r="G19" s="771"/>
      <c r="H19" s="771"/>
      <c r="I19" s="771"/>
      <c r="J19" s="771"/>
      <c r="K19" s="771"/>
      <c r="L19" s="771"/>
      <c r="M19" s="782">
        <f t="shared" si="9"/>
        <v>-25.6</v>
      </c>
      <c r="N19" s="776"/>
    </row>
    <row r="20" spans="1:15" ht="20.100000000000001" customHeight="1">
      <c r="A20" s="783">
        <v>4</v>
      </c>
      <c r="B20" s="807" t="s">
        <v>3063</v>
      </c>
      <c r="C20" s="771">
        <v>399.8</v>
      </c>
      <c r="D20" s="771">
        <f t="shared" si="7"/>
        <v>0</v>
      </c>
      <c r="E20" s="771"/>
      <c r="F20" s="772">
        <f t="shared" si="8"/>
        <v>0</v>
      </c>
      <c r="G20" s="771"/>
      <c r="H20" s="771"/>
      <c r="I20" s="771"/>
      <c r="J20" s="771"/>
      <c r="K20" s="771"/>
      <c r="L20" s="771"/>
      <c r="M20" s="782">
        <f t="shared" si="9"/>
        <v>-399.8</v>
      </c>
      <c r="N20" s="776"/>
    </row>
    <row r="21" spans="1:15" ht="20.100000000000001" customHeight="1">
      <c r="A21" s="783">
        <v>5</v>
      </c>
      <c r="B21" s="807" t="s">
        <v>2798</v>
      </c>
      <c r="C21" s="771">
        <v>299.39999999999998</v>
      </c>
      <c r="D21" s="771">
        <f t="shared" si="7"/>
        <v>0</v>
      </c>
      <c r="E21" s="771"/>
      <c r="F21" s="772">
        <f t="shared" si="8"/>
        <v>0</v>
      </c>
      <c r="G21" s="771"/>
      <c r="H21" s="771"/>
      <c r="I21" s="771"/>
      <c r="J21" s="771"/>
      <c r="K21" s="771"/>
      <c r="L21" s="771"/>
      <c r="M21" s="782">
        <f t="shared" si="9"/>
        <v>-299.39999999999998</v>
      </c>
      <c r="N21" s="776"/>
    </row>
    <row r="22" spans="1:15" ht="20.100000000000001" customHeight="1">
      <c r="A22" s="783">
        <v>6</v>
      </c>
      <c r="B22" s="807" t="s">
        <v>2739</v>
      </c>
      <c r="C22" s="771">
        <v>263.2</v>
      </c>
      <c r="D22" s="771">
        <f t="shared" si="7"/>
        <v>0</v>
      </c>
      <c r="E22" s="771"/>
      <c r="F22" s="772">
        <f t="shared" si="8"/>
        <v>0</v>
      </c>
      <c r="G22" s="771"/>
      <c r="H22" s="771"/>
      <c r="I22" s="771"/>
      <c r="J22" s="771"/>
      <c r="K22" s="771"/>
      <c r="L22" s="771"/>
      <c r="M22" s="782">
        <f t="shared" si="9"/>
        <v>-263.2</v>
      </c>
      <c r="N22" s="776"/>
    </row>
    <row r="23" spans="1:15" ht="20.100000000000001" customHeight="1">
      <c r="A23" s="783">
        <v>7</v>
      </c>
      <c r="B23" s="807" t="s">
        <v>1918</v>
      </c>
      <c r="C23" s="771">
        <v>315.8</v>
      </c>
      <c r="D23" s="771">
        <f t="shared" si="7"/>
        <v>0</v>
      </c>
      <c r="E23" s="771"/>
      <c r="F23" s="772">
        <f t="shared" si="8"/>
        <v>0</v>
      </c>
      <c r="G23" s="771"/>
      <c r="H23" s="771"/>
      <c r="I23" s="771"/>
      <c r="J23" s="771"/>
      <c r="K23" s="771"/>
      <c r="L23" s="771"/>
      <c r="M23" s="782">
        <f t="shared" si="9"/>
        <v>-315.8</v>
      </c>
      <c r="N23" s="776"/>
    </row>
    <row r="24" spans="1:15" ht="20.100000000000001" customHeight="1">
      <c r="A24" s="783">
        <v>8</v>
      </c>
      <c r="B24" s="807" t="s">
        <v>2821</v>
      </c>
      <c r="C24" s="771">
        <v>294.8</v>
      </c>
      <c r="D24" s="771">
        <f t="shared" si="7"/>
        <v>750</v>
      </c>
      <c r="E24" s="771"/>
      <c r="F24" s="772">
        <f t="shared" si="8"/>
        <v>750</v>
      </c>
      <c r="G24" s="771"/>
      <c r="H24" s="771"/>
      <c r="I24" s="771"/>
      <c r="J24" s="771"/>
      <c r="K24" s="771"/>
      <c r="L24" s="771">
        <v>750</v>
      </c>
      <c r="M24" s="782">
        <f t="shared" si="9"/>
        <v>455.2</v>
      </c>
      <c r="N24" s="776"/>
    </row>
    <row r="25" spans="1:15" ht="20.100000000000001" customHeight="1">
      <c r="A25" s="783">
        <v>9</v>
      </c>
      <c r="B25" s="807" t="s">
        <v>2837</v>
      </c>
      <c r="C25" s="771">
        <v>299.7</v>
      </c>
      <c r="D25" s="771">
        <f t="shared" si="7"/>
        <v>8183</v>
      </c>
      <c r="E25" s="771"/>
      <c r="F25" s="772">
        <f t="shared" si="8"/>
        <v>8183</v>
      </c>
      <c r="G25" s="771"/>
      <c r="H25" s="771"/>
      <c r="I25" s="771"/>
      <c r="J25" s="771">
        <v>7433</v>
      </c>
      <c r="K25" s="771"/>
      <c r="L25" s="771">
        <v>750</v>
      </c>
      <c r="M25" s="782">
        <f t="shared" si="9"/>
        <v>7883.3</v>
      </c>
      <c r="N25" s="776"/>
    </row>
    <row r="26" spans="1:15" ht="20.100000000000001" customHeight="1">
      <c r="A26" s="783">
        <v>10</v>
      </c>
      <c r="B26" s="807" t="s">
        <v>2779</v>
      </c>
      <c r="C26" s="771">
        <v>68.7</v>
      </c>
      <c r="D26" s="771">
        <f t="shared" si="7"/>
        <v>990</v>
      </c>
      <c r="E26" s="771"/>
      <c r="F26" s="772">
        <f t="shared" si="8"/>
        <v>990</v>
      </c>
      <c r="G26" s="771"/>
      <c r="H26" s="771"/>
      <c r="I26" s="771"/>
      <c r="J26" s="771"/>
      <c r="K26" s="771"/>
      <c r="L26" s="771">
        <v>990</v>
      </c>
      <c r="M26" s="782">
        <f t="shared" si="9"/>
        <v>921.3</v>
      </c>
      <c r="N26" s="776"/>
    </row>
    <row r="27" spans="1:15" ht="20.100000000000001" customHeight="1">
      <c r="A27" s="783">
        <v>11</v>
      </c>
      <c r="B27" s="807" t="s">
        <v>2758</v>
      </c>
      <c r="C27" s="771">
        <v>130</v>
      </c>
      <c r="D27" s="771">
        <f t="shared" si="7"/>
        <v>160</v>
      </c>
      <c r="E27" s="771"/>
      <c r="F27" s="772">
        <f t="shared" si="8"/>
        <v>160</v>
      </c>
      <c r="G27" s="771"/>
      <c r="H27" s="771"/>
      <c r="I27" s="771"/>
      <c r="J27" s="771"/>
      <c r="K27" s="771"/>
      <c r="L27" s="771">
        <v>160</v>
      </c>
      <c r="M27" s="782">
        <f t="shared" si="9"/>
        <v>30</v>
      </c>
      <c r="N27" s="776"/>
    </row>
    <row r="28" spans="1:15" ht="20.100000000000001" customHeight="1">
      <c r="A28" s="783">
        <v>12</v>
      </c>
      <c r="B28" s="807" t="s">
        <v>2168</v>
      </c>
      <c r="C28" s="771">
        <v>0</v>
      </c>
      <c r="D28" s="771">
        <f t="shared" si="7"/>
        <v>0</v>
      </c>
      <c r="E28" s="771"/>
      <c r="F28" s="772">
        <f t="shared" si="8"/>
        <v>0</v>
      </c>
      <c r="G28" s="771"/>
      <c r="H28" s="771"/>
      <c r="I28" s="771"/>
      <c r="J28" s="771"/>
      <c r="K28" s="771"/>
      <c r="L28" s="771"/>
      <c r="M28" s="782">
        <f t="shared" si="9"/>
        <v>0</v>
      </c>
      <c r="N28" s="776"/>
    </row>
  </sheetData>
  <mergeCells count="19">
    <mergeCell ref="K4:M4"/>
    <mergeCell ref="A1:M1"/>
    <mergeCell ref="A2:M2"/>
    <mergeCell ref="A3:M3"/>
    <mergeCell ref="A5:A8"/>
    <mergeCell ref="B5:B8"/>
    <mergeCell ref="C5:C8"/>
    <mergeCell ref="D5:D8"/>
    <mergeCell ref="M5:M8"/>
    <mergeCell ref="L6:L8"/>
    <mergeCell ref="G6:G8"/>
    <mergeCell ref="H6:H8"/>
    <mergeCell ref="E6:E8"/>
    <mergeCell ref="F6:F8"/>
    <mergeCell ref="E5:F5"/>
    <mergeCell ref="I6:I8"/>
    <mergeCell ref="J6:J8"/>
    <mergeCell ref="G5:L5"/>
    <mergeCell ref="K6:K8"/>
  </mergeCells>
  <pageMargins left="0.70866141732283472" right="0.31496062992125984" top="0.6692913385826772" bottom="0.51181102362204722" header="0.31496062992125984" footer="0.19685039370078741"/>
  <pageSetup paperSize="9" scale="98" fitToHeight="0" orientation="landscape" r:id="rId1"/>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VP208"/>
  <sheetViews>
    <sheetView topLeftCell="A16" zoomScaleNormal="100" zoomScaleSheetLayoutView="84" workbookViewId="0">
      <selection activeCell="E18" sqref="E18"/>
    </sheetView>
  </sheetViews>
  <sheetFormatPr defaultColWidth="7.875" defaultRowHeight="15.75"/>
  <cols>
    <col min="1" max="1" width="5.5" style="870" customWidth="1"/>
    <col min="2" max="2" width="36.375" style="907" customWidth="1"/>
    <col min="3" max="3" width="12.125" style="908" customWidth="1"/>
    <col min="4" max="4" width="10.5" style="908" customWidth="1"/>
    <col min="5" max="5" width="11.125" style="908" customWidth="1"/>
    <col min="6" max="6" width="11.75" style="909" customWidth="1"/>
    <col min="7" max="7" width="14.375" style="909" customWidth="1"/>
    <col min="8" max="8" width="13.625" style="909" customWidth="1"/>
    <col min="9" max="9" width="13.125" style="909" customWidth="1"/>
    <col min="10" max="10" width="13" style="869" hidden="1" customWidth="1"/>
    <col min="11" max="11" width="10.375" style="869" hidden="1" customWidth="1"/>
    <col min="12" max="12" width="15.375" style="869" hidden="1" customWidth="1"/>
    <col min="13" max="13" width="14" style="869" hidden="1" customWidth="1"/>
    <col min="14" max="14" width="12.25" style="869" hidden="1" customWidth="1"/>
    <col min="15" max="15" width="14.75" style="869" hidden="1" customWidth="1"/>
    <col min="16" max="16" width="13.875" style="869" hidden="1" customWidth="1"/>
    <col min="17" max="17" width="6.75" style="869" hidden="1" customWidth="1"/>
    <col min="18" max="22" width="0" style="869" hidden="1" customWidth="1"/>
    <col min="23" max="236" width="7.875" style="869"/>
    <col min="237" max="237" width="4.5" style="869" customWidth="1"/>
    <col min="238" max="238" width="28.375" style="869" customWidth="1"/>
    <col min="239" max="241" width="9" style="869" customWidth="1"/>
    <col min="242" max="243" width="10.875" style="869" customWidth="1"/>
    <col min="244" max="244" width="9.875" style="869" customWidth="1"/>
    <col min="245" max="245" width="10.875" style="869" customWidth="1"/>
    <col min="246" max="246" width="9.875" style="869" customWidth="1"/>
    <col min="247" max="247" width="10.875" style="869" customWidth="1"/>
    <col min="248" max="248" width="9.875" style="869" customWidth="1"/>
    <col min="249" max="249" width="10.875" style="869" customWidth="1"/>
    <col min="250" max="250" width="9.875" style="869" customWidth="1"/>
    <col min="251" max="251" width="10.875" style="869" customWidth="1"/>
    <col min="252" max="252" width="9.875" style="869" customWidth="1"/>
    <col min="253" max="253" width="12.375" style="869" customWidth="1"/>
    <col min="254" max="254" width="9" style="869" customWidth="1"/>
    <col min="255" max="255" width="15" style="869" customWidth="1"/>
    <col min="256" max="256" width="10.5" style="869" customWidth="1"/>
    <col min="257" max="257" width="12.375" style="869" customWidth="1"/>
    <col min="258" max="258" width="9" style="869" customWidth="1"/>
    <col min="259" max="259" width="15" style="869" customWidth="1"/>
    <col min="260" max="260" width="10.5" style="869" customWidth="1"/>
    <col min="261" max="261" width="9.375" style="869" customWidth="1"/>
    <col min="262" max="264" width="7.875" style="869" hidden="1" customWidth="1"/>
    <col min="265" max="492" width="7.875" style="869"/>
    <col min="493" max="493" width="4.5" style="869" customWidth="1"/>
    <col min="494" max="494" width="28.375" style="869" customWidth="1"/>
    <col min="495" max="497" width="9" style="869" customWidth="1"/>
    <col min="498" max="499" width="10.875" style="869" customWidth="1"/>
    <col min="500" max="500" width="9.875" style="869" customWidth="1"/>
    <col min="501" max="501" width="10.875" style="869" customWidth="1"/>
    <col min="502" max="502" width="9.875" style="869" customWidth="1"/>
    <col min="503" max="503" width="10.875" style="869" customWidth="1"/>
    <col min="504" max="504" width="9.875" style="869" customWidth="1"/>
    <col min="505" max="505" width="10.875" style="869" customWidth="1"/>
    <col min="506" max="506" width="9.875" style="869" customWidth="1"/>
    <col min="507" max="507" width="10.875" style="869" customWidth="1"/>
    <col min="508" max="508" width="9.875" style="869" customWidth="1"/>
    <col min="509" max="509" width="12.375" style="869" customWidth="1"/>
    <col min="510" max="510" width="9" style="869" customWidth="1"/>
    <col min="511" max="511" width="15" style="869" customWidth="1"/>
    <col min="512" max="512" width="10.5" style="869" customWidth="1"/>
    <col min="513" max="513" width="12.375" style="869" customWidth="1"/>
    <col min="514" max="514" width="9" style="869" customWidth="1"/>
    <col min="515" max="515" width="15" style="869" customWidth="1"/>
    <col min="516" max="516" width="10.5" style="869" customWidth="1"/>
    <col min="517" max="517" width="9.375" style="869" customWidth="1"/>
    <col min="518" max="520" width="7.875" style="869" hidden="1" customWidth="1"/>
    <col min="521" max="748" width="7.875" style="869"/>
    <col min="749" max="749" width="4.5" style="869" customWidth="1"/>
    <col min="750" max="750" width="28.375" style="869" customWidth="1"/>
    <col min="751" max="753" width="9" style="869" customWidth="1"/>
    <col min="754" max="755" width="10.875" style="869" customWidth="1"/>
    <col min="756" max="756" width="9.875" style="869" customWidth="1"/>
    <col min="757" max="757" width="10.875" style="869" customWidth="1"/>
    <col min="758" max="758" width="9.875" style="869" customWidth="1"/>
    <col min="759" max="759" width="10.875" style="869" customWidth="1"/>
    <col min="760" max="760" width="9.875" style="869" customWidth="1"/>
    <col min="761" max="761" width="10.875" style="869" customWidth="1"/>
    <col min="762" max="762" width="9.875" style="869" customWidth="1"/>
    <col min="763" max="763" width="10.875" style="869" customWidth="1"/>
    <col min="764" max="764" width="9.875" style="869" customWidth="1"/>
    <col min="765" max="765" width="12.375" style="869" customWidth="1"/>
    <col min="766" max="766" width="9" style="869" customWidth="1"/>
    <col min="767" max="767" width="15" style="869" customWidth="1"/>
    <col min="768" max="768" width="10.5" style="869" customWidth="1"/>
    <col min="769" max="769" width="12.375" style="869" customWidth="1"/>
    <col min="770" max="770" width="9" style="869" customWidth="1"/>
    <col min="771" max="771" width="15" style="869" customWidth="1"/>
    <col min="772" max="772" width="10.5" style="869" customWidth="1"/>
    <col min="773" max="773" width="9.375" style="869" customWidth="1"/>
    <col min="774" max="776" width="7.875" style="869" hidden="1" customWidth="1"/>
    <col min="777" max="1004" width="7.875" style="869"/>
    <col min="1005" max="1005" width="4.5" style="869" customWidth="1"/>
    <col min="1006" max="1006" width="28.375" style="869" customWidth="1"/>
    <col min="1007" max="1009" width="9" style="869" customWidth="1"/>
    <col min="1010" max="1011" width="10.875" style="869" customWidth="1"/>
    <col min="1012" max="1012" width="9.875" style="869" customWidth="1"/>
    <col min="1013" max="1013" width="10.875" style="869" customWidth="1"/>
    <col min="1014" max="1014" width="9.875" style="869" customWidth="1"/>
    <col min="1015" max="1015" width="10.875" style="869" customWidth="1"/>
    <col min="1016" max="1016" width="9.875" style="869" customWidth="1"/>
    <col min="1017" max="1017" width="10.875" style="869" customWidth="1"/>
    <col min="1018" max="1018" width="9.875" style="869" customWidth="1"/>
    <col min="1019" max="1019" width="10.875" style="869" customWidth="1"/>
    <col min="1020" max="1020" width="9.875" style="869" customWidth="1"/>
    <col min="1021" max="1021" width="12.375" style="869" customWidth="1"/>
    <col min="1022" max="1022" width="9" style="869" customWidth="1"/>
    <col min="1023" max="1023" width="15" style="869" customWidth="1"/>
    <col min="1024" max="1024" width="10.5" style="869" customWidth="1"/>
    <col min="1025" max="1025" width="12.375" style="869" customWidth="1"/>
    <col min="1026" max="1026" width="9" style="869" customWidth="1"/>
    <col min="1027" max="1027" width="15" style="869" customWidth="1"/>
    <col min="1028" max="1028" width="10.5" style="869" customWidth="1"/>
    <col min="1029" max="1029" width="9.375" style="869" customWidth="1"/>
    <col min="1030" max="1032" width="7.875" style="869" hidden="1" customWidth="1"/>
    <col min="1033" max="1260" width="7.875" style="869"/>
    <col min="1261" max="1261" width="4.5" style="869" customWidth="1"/>
    <col min="1262" max="1262" width="28.375" style="869" customWidth="1"/>
    <col min="1263" max="1265" width="9" style="869" customWidth="1"/>
    <col min="1266" max="1267" width="10.875" style="869" customWidth="1"/>
    <col min="1268" max="1268" width="9.875" style="869" customWidth="1"/>
    <col min="1269" max="1269" width="10.875" style="869" customWidth="1"/>
    <col min="1270" max="1270" width="9.875" style="869" customWidth="1"/>
    <col min="1271" max="1271" width="10.875" style="869" customWidth="1"/>
    <col min="1272" max="1272" width="9.875" style="869" customWidth="1"/>
    <col min="1273" max="1273" width="10.875" style="869" customWidth="1"/>
    <col min="1274" max="1274" width="9.875" style="869" customWidth="1"/>
    <col min="1275" max="1275" width="10.875" style="869" customWidth="1"/>
    <col min="1276" max="1276" width="9.875" style="869" customWidth="1"/>
    <col min="1277" max="1277" width="12.375" style="869" customWidth="1"/>
    <col min="1278" max="1278" width="9" style="869" customWidth="1"/>
    <col min="1279" max="1279" width="15" style="869" customWidth="1"/>
    <col min="1280" max="1280" width="10.5" style="869" customWidth="1"/>
    <col min="1281" max="1281" width="12.375" style="869" customWidth="1"/>
    <col min="1282" max="1282" width="9" style="869" customWidth="1"/>
    <col min="1283" max="1283" width="15" style="869" customWidth="1"/>
    <col min="1284" max="1284" width="10.5" style="869" customWidth="1"/>
    <col min="1285" max="1285" width="9.375" style="869" customWidth="1"/>
    <col min="1286" max="1288" width="7.875" style="869" hidden="1" customWidth="1"/>
    <col min="1289" max="1516" width="7.875" style="869"/>
    <col min="1517" max="1517" width="4.5" style="869" customWidth="1"/>
    <col min="1518" max="1518" width="28.375" style="869" customWidth="1"/>
    <col min="1519" max="1521" width="9" style="869" customWidth="1"/>
    <col min="1522" max="1523" width="10.875" style="869" customWidth="1"/>
    <col min="1524" max="1524" width="9.875" style="869" customWidth="1"/>
    <col min="1525" max="1525" width="10.875" style="869" customWidth="1"/>
    <col min="1526" max="1526" width="9.875" style="869" customWidth="1"/>
    <col min="1527" max="1527" width="10.875" style="869" customWidth="1"/>
    <col min="1528" max="1528" width="9.875" style="869" customWidth="1"/>
    <col min="1529" max="1529" width="10.875" style="869" customWidth="1"/>
    <col min="1530" max="1530" width="9.875" style="869" customWidth="1"/>
    <col min="1531" max="1531" width="10.875" style="869" customWidth="1"/>
    <col min="1532" max="1532" width="9.875" style="869" customWidth="1"/>
    <col min="1533" max="1533" width="12.375" style="869" customWidth="1"/>
    <col min="1534" max="1534" width="9" style="869" customWidth="1"/>
    <col min="1535" max="1535" width="15" style="869" customWidth="1"/>
    <col min="1536" max="1536" width="10.5" style="869" customWidth="1"/>
    <col min="1537" max="1537" width="12.375" style="869" customWidth="1"/>
    <col min="1538" max="1538" width="9" style="869" customWidth="1"/>
    <col min="1539" max="1539" width="15" style="869" customWidth="1"/>
    <col min="1540" max="1540" width="10.5" style="869" customWidth="1"/>
    <col min="1541" max="1541" width="9.375" style="869" customWidth="1"/>
    <col min="1542" max="1544" width="7.875" style="869" hidden="1" customWidth="1"/>
    <col min="1545" max="1772" width="7.875" style="869"/>
    <col min="1773" max="1773" width="4.5" style="869" customWidth="1"/>
    <col min="1774" max="1774" width="28.375" style="869" customWidth="1"/>
    <col min="1775" max="1777" width="9" style="869" customWidth="1"/>
    <col min="1778" max="1779" width="10.875" style="869" customWidth="1"/>
    <col min="1780" max="1780" width="9.875" style="869" customWidth="1"/>
    <col min="1781" max="1781" width="10.875" style="869" customWidth="1"/>
    <col min="1782" max="1782" width="9.875" style="869" customWidth="1"/>
    <col min="1783" max="1783" width="10.875" style="869" customWidth="1"/>
    <col min="1784" max="1784" width="9.875" style="869" customWidth="1"/>
    <col min="1785" max="1785" width="10.875" style="869" customWidth="1"/>
    <col min="1786" max="1786" width="9.875" style="869" customWidth="1"/>
    <col min="1787" max="1787" width="10.875" style="869" customWidth="1"/>
    <col min="1788" max="1788" width="9.875" style="869" customWidth="1"/>
    <col min="1789" max="1789" width="12.375" style="869" customWidth="1"/>
    <col min="1790" max="1790" width="9" style="869" customWidth="1"/>
    <col min="1791" max="1791" width="15" style="869" customWidth="1"/>
    <col min="1792" max="1792" width="10.5" style="869" customWidth="1"/>
    <col min="1793" max="1793" width="12.375" style="869" customWidth="1"/>
    <col min="1794" max="1794" width="9" style="869" customWidth="1"/>
    <col min="1795" max="1795" width="15" style="869" customWidth="1"/>
    <col min="1796" max="1796" width="10.5" style="869" customWidth="1"/>
    <col min="1797" max="1797" width="9.375" style="869" customWidth="1"/>
    <col min="1798" max="1800" width="7.875" style="869" hidden="1" customWidth="1"/>
    <col min="1801" max="2028" width="7.875" style="869"/>
    <col min="2029" max="2029" width="4.5" style="869" customWidth="1"/>
    <col min="2030" max="2030" width="28.375" style="869" customWidth="1"/>
    <col min="2031" max="2033" width="9" style="869" customWidth="1"/>
    <col min="2034" max="2035" width="10.875" style="869" customWidth="1"/>
    <col min="2036" max="2036" width="9.875" style="869" customWidth="1"/>
    <col min="2037" max="2037" width="10.875" style="869" customWidth="1"/>
    <col min="2038" max="2038" width="9.875" style="869" customWidth="1"/>
    <col min="2039" max="2039" width="10.875" style="869" customWidth="1"/>
    <col min="2040" max="2040" width="9.875" style="869" customWidth="1"/>
    <col min="2041" max="2041" width="10.875" style="869" customWidth="1"/>
    <col min="2042" max="2042" width="9.875" style="869" customWidth="1"/>
    <col min="2043" max="2043" width="10.875" style="869" customWidth="1"/>
    <col min="2044" max="2044" width="9.875" style="869" customWidth="1"/>
    <col min="2045" max="2045" width="12.375" style="869" customWidth="1"/>
    <col min="2046" max="2046" width="9" style="869" customWidth="1"/>
    <col min="2047" max="2047" width="15" style="869" customWidth="1"/>
    <col min="2048" max="2048" width="10.5" style="869" customWidth="1"/>
    <col min="2049" max="2049" width="12.375" style="869" customWidth="1"/>
    <col min="2050" max="2050" width="9" style="869" customWidth="1"/>
    <col min="2051" max="2051" width="15" style="869" customWidth="1"/>
    <col min="2052" max="2052" width="10.5" style="869" customWidth="1"/>
    <col min="2053" max="2053" width="9.375" style="869" customWidth="1"/>
    <col min="2054" max="2056" width="7.875" style="869" hidden="1" customWidth="1"/>
    <col min="2057" max="2284" width="7.875" style="869"/>
    <col min="2285" max="2285" width="4.5" style="869" customWidth="1"/>
    <col min="2286" max="2286" width="28.375" style="869" customWidth="1"/>
    <col min="2287" max="2289" width="9" style="869" customWidth="1"/>
    <col min="2290" max="2291" width="10.875" style="869" customWidth="1"/>
    <col min="2292" max="2292" width="9.875" style="869" customWidth="1"/>
    <col min="2293" max="2293" width="10.875" style="869" customWidth="1"/>
    <col min="2294" max="2294" width="9.875" style="869" customWidth="1"/>
    <col min="2295" max="2295" width="10.875" style="869" customWidth="1"/>
    <col min="2296" max="2296" width="9.875" style="869" customWidth="1"/>
    <col min="2297" max="2297" width="10.875" style="869" customWidth="1"/>
    <col min="2298" max="2298" width="9.875" style="869" customWidth="1"/>
    <col min="2299" max="2299" width="10.875" style="869" customWidth="1"/>
    <col min="2300" max="2300" width="9.875" style="869" customWidth="1"/>
    <col min="2301" max="2301" width="12.375" style="869" customWidth="1"/>
    <col min="2302" max="2302" width="9" style="869" customWidth="1"/>
    <col min="2303" max="2303" width="15" style="869" customWidth="1"/>
    <col min="2304" max="2304" width="10.5" style="869" customWidth="1"/>
    <col min="2305" max="2305" width="12.375" style="869" customWidth="1"/>
    <col min="2306" max="2306" width="9" style="869" customWidth="1"/>
    <col min="2307" max="2307" width="15" style="869" customWidth="1"/>
    <col min="2308" max="2308" width="10.5" style="869" customWidth="1"/>
    <col min="2309" max="2309" width="9.375" style="869" customWidth="1"/>
    <col min="2310" max="2312" width="7.875" style="869" hidden="1" customWidth="1"/>
    <col min="2313" max="2540" width="7.875" style="869"/>
    <col min="2541" max="2541" width="4.5" style="869" customWidth="1"/>
    <col min="2542" max="2542" width="28.375" style="869" customWidth="1"/>
    <col min="2543" max="2545" width="9" style="869" customWidth="1"/>
    <col min="2546" max="2547" width="10.875" style="869" customWidth="1"/>
    <col min="2548" max="2548" width="9.875" style="869" customWidth="1"/>
    <col min="2549" max="2549" width="10.875" style="869" customWidth="1"/>
    <col min="2550" max="2550" width="9.875" style="869" customWidth="1"/>
    <col min="2551" max="2551" width="10.875" style="869" customWidth="1"/>
    <col min="2552" max="2552" width="9.875" style="869" customWidth="1"/>
    <col min="2553" max="2553" width="10.875" style="869" customWidth="1"/>
    <col min="2554" max="2554" width="9.875" style="869" customWidth="1"/>
    <col min="2555" max="2555" width="10.875" style="869" customWidth="1"/>
    <col min="2556" max="2556" width="9.875" style="869" customWidth="1"/>
    <col min="2557" max="2557" width="12.375" style="869" customWidth="1"/>
    <col min="2558" max="2558" width="9" style="869" customWidth="1"/>
    <col min="2559" max="2559" width="15" style="869" customWidth="1"/>
    <col min="2560" max="2560" width="10.5" style="869" customWidth="1"/>
    <col min="2561" max="2561" width="12.375" style="869" customWidth="1"/>
    <col min="2562" max="2562" width="9" style="869" customWidth="1"/>
    <col min="2563" max="2563" width="15" style="869" customWidth="1"/>
    <col min="2564" max="2564" width="10.5" style="869" customWidth="1"/>
    <col min="2565" max="2565" width="9.375" style="869" customWidth="1"/>
    <col min="2566" max="2568" width="7.875" style="869" hidden="1" customWidth="1"/>
    <col min="2569" max="2796" width="7.875" style="869"/>
    <col min="2797" max="2797" width="4.5" style="869" customWidth="1"/>
    <col min="2798" max="2798" width="28.375" style="869" customWidth="1"/>
    <col min="2799" max="2801" width="9" style="869" customWidth="1"/>
    <col min="2802" max="2803" width="10.875" style="869" customWidth="1"/>
    <col min="2804" max="2804" width="9.875" style="869" customWidth="1"/>
    <col min="2805" max="2805" width="10.875" style="869" customWidth="1"/>
    <col min="2806" max="2806" width="9.875" style="869" customWidth="1"/>
    <col min="2807" max="2807" width="10.875" style="869" customWidth="1"/>
    <col min="2808" max="2808" width="9.875" style="869" customWidth="1"/>
    <col min="2809" max="2809" width="10.875" style="869" customWidth="1"/>
    <col min="2810" max="2810" width="9.875" style="869" customWidth="1"/>
    <col min="2811" max="2811" width="10.875" style="869" customWidth="1"/>
    <col min="2812" max="2812" width="9.875" style="869" customWidth="1"/>
    <col min="2813" max="2813" width="12.375" style="869" customWidth="1"/>
    <col min="2814" max="2814" width="9" style="869" customWidth="1"/>
    <col min="2815" max="2815" width="15" style="869" customWidth="1"/>
    <col min="2816" max="2816" width="10.5" style="869" customWidth="1"/>
    <col min="2817" max="2817" width="12.375" style="869" customWidth="1"/>
    <col min="2818" max="2818" width="9" style="869" customWidth="1"/>
    <col min="2819" max="2819" width="15" style="869" customWidth="1"/>
    <col min="2820" max="2820" width="10.5" style="869" customWidth="1"/>
    <col min="2821" max="2821" width="9.375" style="869" customWidth="1"/>
    <col min="2822" max="2824" width="7.875" style="869" hidden="1" customWidth="1"/>
    <col min="2825" max="3052" width="7.875" style="869"/>
    <col min="3053" max="3053" width="4.5" style="869" customWidth="1"/>
    <col min="3054" max="3054" width="28.375" style="869" customWidth="1"/>
    <col min="3055" max="3057" width="9" style="869" customWidth="1"/>
    <col min="3058" max="3059" width="10.875" style="869" customWidth="1"/>
    <col min="3060" max="3060" width="9.875" style="869" customWidth="1"/>
    <col min="3061" max="3061" width="10.875" style="869" customWidth="1"/>
    <col min="3062" max="3062" width="9.875" style="869" customWidth="1"/>
    <col min="3063" max="3063" width="10.875" style="869" customWidth="1"/>
    <col min="3064" max="3064" width="9.875" style="869" customWidth="1"/>
    <col min="3065" max="3065" width="10.875" style="869" customWidth="1"/>
    <col min="3066" max="3066" width="9.875" style="869" customWidth="1"/>
    <col min="3067" max="3067" width="10.875" style="869" customWidth="1"/>
    <col min="3068" max="3068" width="9.875" style="869" customWidth="1"/>
    <col min="3069" max="3069" width="12.375" style="869" customWidth="1"/>
    <col min="3070" max="3070" width="9" style="869" customWidth="1"/>
    <col min="3071" max="3071" width="15" style="869" customWidth="1"/>
    <col min="3072" max="3072" width="10.5" style="869" customWidth="1"/>
    <col min="3073" max="3073" width="12.375" style="869" customWidth="1"/>
    <col min="3074" max="3074" width="9" style="869" customWidth="1"/>
    <col min="3075" max="3075" width="15" style="869" customWidth="1"/>
    <col min="3076" max="3076" width="10.5" style="869" customWidth="1"/>
    <col min="3077" max="3077" width="9.375" style="869" customWidth="1"/>
    <col min="3078" max="3080" width="7.875" style="869" hidden="1" customWidth="1"/>
    <col min="3081" max="3308" width="7.875" style="869"/>
    <col min="3309" max="3309" width="4.5" style="869" customWidth="1"/>
    <col min="3310" max="3310" width="28.375" style="869" customWidth="1"/>
    <col min="3311" max="3313" width="9" style="869" customWidth="1"/>
    <col min="3314" max="3315" width="10.875" style="869" customWidth="1"/>
    <col min="3316" max="3316" width="9.875" style="869" customWidth="1"/>
    <col min="3317" max="3317" width="10.875" style="869" customWidth="1"/>
    <col min="3318" max="3318" width="9.875" style="869" customWidth="1"/>
    <col min="3319" max="3319" width="10.875" style="869" customWidth="1"/>
    <col min="3320" max="3320" width="9.875" style="869" customWidth="1"/>
    <col min="3321" max="3321" width="10.875" style="869" customWidth="1"/>
    <col min="3322" max="3322" width="9.875" style="869" customWidth="1"/>
    <col min="3323" max="3323" width="10.875" style="869" customWidth="1"/>
    <col min="3324" max="3324" width="9.875" style="869" customWidth="1"/>
    <col min="3325" max="3325" width="12.375" style="869" customWidth="1"/>
    <col min="3326" max="3326" width="9" style="869" customWidth="1"/>
    <col min="3327" max="3327" width="15" style="869" customWidth="1"/>
    <col min="3328" max="3328" width="10.5" style="869" customWidth="1"/>
    <col min="3329" max="3329" width="12.375" style="869" customWidth="1"/>
    <col min="3330" max="3330" width="9" style="869" customWidth="1"/>
    <col min="3331" max="3331" width="15" style="869" customWidth="1"/>
    <col min="3332" max="3332" width="10.5" style="869" customWidth="1"/>
    <col min="3333" max="3333" width="9.375" style="869" customWidth="1"/>
    <col min="3334" max="3336" width="7.875" style="869" hidden="1" customWidth="1"/>
    <col min="3337" max="3564" width="7.875" style="869"/>
    <col min="3565" max="3565" width="4.5" style="869" customWidth="1"/>
    <col min="3566" max="3566" width="28.375" style="869" customWidth="1"/>
    <col min="3567" max="3569" width="9" style="869" customWidth="1"/>
    <col min="3570" max="3571" width="10.875" style="869" customWidth="1"/>
    <col min="3572" max="3572" width="9.875" style="869" customWidth="1"/>
    <col min="3573" max="3573" width="10.875" style="869" customWidth="1"/>
    <col min="3574" max="3574" width="9.875" style="869" customWidth="1"/>
    <col min="3575" max="3575" width="10.875" style="869" customWidth="1"/>
    <col min="3576" max="3576" width="9.875" style="869" customWidth="1"/>
    <col min="3577" max="3577" width="10.875" style="869" customWidth="1"/>
    <col min="3578" max="3578" width="9.875" style="869" customWidth="1"/>
    <col min="3579" max="3579" width="10.875" style="869" customWidth="1"/>
    <col min="3580" max="3580" width="9.875" style="869" customWidth="1"/>
    <col min="3581" max="3581" width="12.375" style="869" customWidth="1"/>
    <col min="3582" max="3582" width="9" style="869" customWidth="1"/>
    <col min="3583" max="3583" width="15" style="869" customWidth="1"/>
    <col min="3584" max="3584" width="10.5" style="869" customWidth="1"/>
    <col min="3585" max="3585" width="12.375" style="869" customWidth="1"/>
    <col min="3586" max="3586" width="9" style="869" customWidth="1"/>
    <col min="3587" max="3587" width="15" style="869" customWidth="1"/>
    <col min="3588" max="3588" width="10.5" style="869" customWidth="1"/>
    <col min="3589" max="3589" width="9.375" style="869" customWidth="1"/>
    <col min="3590" max="3592" width="7.875" style="869" hidden="1" customWidth="1"/>
    <col min="3593" max="3820" width="7.875" style="869"/>
    <col min="3821" max="3821" width="4.5" style="869" customWidth="1"/>
    <col min="3822" max="3822" width="28.375" style="869" customWidth="1"/>
    <col min="3823" max="3825" width="9" style="869" customWidth="1"/>
    <col min="3826" max="3827" width="10.875" style="869" customWidth="1"/>
    <col min="3828" max="3828" width="9.875" style="869" customWidth="1"/>
    <col min="3829" max="3829" width="10.875" style="869" customWidth="1"/>
    <col min="3830" max="3830" width="9.875" style="869" customWidth="1"/>
    <col min="3831" max="3831" width="10.875" style="869" customWidth="1"/>
    <col min="3832" max="3832" width="9.875" style="869" customWidth="1"/>
    <col min="3833" max="3833" width="10.875" style="869" customWidth="1"/>
    <col min="3834" max="3834" width="9.875" style="869" customWidth="1"/>
    <col min="3835" max="3835" width="10.875" style="869" customWidth="1"/>
    <col min="3836" max="3836" width="9.875" style="869" customWidth="1"/>
    <col min="3837" max="3837" width="12.375" style="869" customWidth="1"/>
    <col min="3838" max="3838" width="9" style="869" customWidth="1"/>
    <col min="3839" max="3839" width="15" style="869" customWidth="1"/>
    <col min="3840" max="3840" width="10.5" style="869" customWidth="1"/>
    <col min="3841" max="3841" width="12.375" style="869" customWidth="1"/>
    <col min="3842" max="3842" width="9" style="869" customWidth="1"/>
    <col min="3843" max="3843" width="15" style="869" customWidth="1"/>
    <col min="3844" max="3844" width="10.5" style="869" customWidth="1"/>
    <col min="3845" max="3845" width="9.375" style="869" customWidth="1"/>
    <col min="3846" max="3848" width="7.875" style="869" hidden="1" customWidth="1"/>
    <col min="3849" max="4076" width="7.875" style="869"/>
    <col min="4077" max="4077" width="4.5" style="869" customWidth="1"/>
    <col min="4078" max="4078" width="28.375" style="869" customWidth="1"/>
    <col min="4079" max="4081" width="9" style="869" customWidth="1"/>
    <col min="4082" max="4083" width="10.875" style="869" customWidth="1"/>
    <col min="4084" max="4084" width="9.875" style="869" customWidth="1"/>
    <col min="4085" max="4085" width="10.875" style="869" customWidth="1"/>
    <col min="4086" max="4086" width="9.875" style="869" customWidth="1"/>
    <col min="4087" max="4087" width="10.875" style="869" customWidth="1"/>
    <col min="4088" max="4088" width="9.875" style="869" customWidth="1"/>
    <col min="4089" max="4089" width="10.875" style="869" customWidth="1"/>
    <col min="4090" max="4090" width="9.875" style="869" customWidth="1"/>
    <col min="4091" max="4091" width="10.875" style="869" customWidth="1"/>
    <col min="4092" max="4092" width="9.875" style="869" customWidth="1"/>
    <col min="4093" max="4093" width="12.375" style="869" customWidth="1"/>
    <col min="4094" max="4094" width="9" style="869" customWidth="1"/>
    <col min="4095" max="4095" width="15" style="869" customWidth="1"/>
    <col min="4096" max="4096" width="10.5" style="869" customWidth="1"/>
    <col min="4097" max="4097" width="12.375" style="869" customWidth="1"/>
    <col min="4098" max="4098" width="9" style="869" customWidth="1"/>
    <col min="4099" max="4099" width="15" style="869" customWidth="1"/>
    <col min="4100" max="4100" width="10.5" style="869" customWidth="1"/>
    <col min="4101" max="4101" width="9.375" style="869" customWidth="1"/>
    <col min="4102" max="4104" width="7.875" style="869" hidden="1" customWidth="1"/>
    <col min="4105" max="4332" width="7.875" style="869"/>
    <col min="4333" max="4333" width="4.5" style="869" customWidth="1"/>
    <col min="4334" max="4334" width="28.375" style="869" customWidth="1"/>
    <col min="4335" max="4337" width="9" style="869" customWidth="1"/>
    <col min="4338" max="4339" width="10.875" style="869" customWidth="1"/>
    <col min="4340" max="4340" width="9.875" style="869" customWidth="1"/>
    <col min="4341" max="4341" width="10.875" style="869" customWidth="1"/>
    <col min="4342" max="4342" width="9.875" style="869" customWidth="1"/>
    <col min="4343" max="4343" width="10.875" style="869" customWidth="1"/>
    <col min="4344" max="4344" width="9.875" style="869" customWidth="1"/>
    <col min="4345" max="4345" width="10.875" style="869" customWidth="1"/>
    <col min="4346" max="4346" width="9.875" style="869" customWidth="1"/>
    <col min="4347" max="4347" width="10.875" style="869" customWidth="1"/>
    <col min="4348" max="4348" width="9.875" style="869" customWidth="1"/>
    <col min="4349" max="4349" width="12.375" style="869" customWidth="1"/>
    <col min="4350" max="4350" width="9" style="869" customWidth="1"/>
    <col min="4351" max="4351" width="15" style="869" customWidth="1"/>
    <col min="4352" max="4352" width="10.5" style="869" customWidth="1"/>
    <col min="4353" max="4353" width="12.375" style="869" customWidth="1"/>
    <col min="4354" max="4354" width="9" style="869" customWidth="1"/>
    <col min="4355" max="4355" width="15" style="869" customWidth="1"/>
    <col min="4356" max="4356" width="10.5" style="869" customWidth="1"/>
    <col min="4357" max="4357" width="9.375" style="869" customWidth="1"/>
    <col min="4358" max="4360" width="7.875" style="869" hidden="1" customWidth="1"/>
    <col min="4361" max="4588" width="7.875" style="869"/>
    <col min="4589" max="4589" width="4.5" style="869" customWidth="1"/>
    <col min="4590" max="4590" width="28.375" style="869" customWidth="1"/>
    <col min="4591" max="4593" width="9" style="869" customWidth="1"/>
    <col min="4594" max="4595" width="10.875" style="869" customWidth="1"/>
    <col min="4596" max="4596" width="9.875" style="869" customWidth="1"/>
    <col min="4597" max="4597" width="10.875" style="869" customWidth="1"/>
    <col min="4598" max="4598" width="9.875" style="869" customWidth="1"/>
    <col min="4599" max="4599" width="10.875" style="869" customWidth="1"/>
    <col min="4600" max="4600" width="9.875" style="869" customWidth="1"/>
    <col min="4601" max="4601" width="10.875" style="869" customWidth="1"/>
    <col min="4602" max="4602" width="9.875" style="869" customWidth="1"/>
    <col min="4603" max="4603" width="10.875" style="869" customWidth="1"/>
    <col min="4604" max="4604" width="9.875" style="869" customWidth="1"/>
    <col min="4605" max="4605" width="12.375" style="869" customWidth="1"/>
    <col min="4606" max="4606" width="9" style="869" customWidth="1"/>
    <col min="4607" max="4607" width="15" style="869" customWidth="1"/>
    <col min="4608" max="4608" width="10.5" style="869" customWidth="1"/>
    <col min="4609" max="4609" width="12.375" style="869" customWidth="1"/>
    <col min="4610" max="4610" width="9" style="869" customWidth="1"/>
    <col min="4611" max="4611" width="15" style="869" customWidth="1"/>
    <col min="4612" max="4612" width="10.5" style="869" customWidth="1"/>
    <col min="4613" max="4613" width="9.375" style="869" customWidth="1"/>
    <col min="4614" max="4616" width="7.875" style="869" hidden="1" customWidth="1"/>
    <col min="4617" max="4844" width="7.875" style="869"/>
    <col min="4845" max="4845" width="4.5" style="869" customWidth="1"/>
    <col min="4846" max="4846" width="28.375" style="869" customWidth="1"/>
    <col min="4847" max="4849" width="9" style="869" customWidth="1"/>
    <col min="4850" max="4851" width="10.875" style="869" customWidth="1"/>
    <col min="4852" max="4852" width="9.875" style="869" customWidth="1"/>
    <col min="4853" max="4853" width="10.875" style="869" customWidth="1"/>
    <col min="4854" max="4854" width="9.875" style="869" customWidth="1"/>
    <col min="4855" max="4855" width="10.875" style="869" customWidth="1"/>
    <col min="4856" max="4856" width="9.875" style="869" customWidth="1"/>
    <col min="4857" max="4857" width="10.875" style="869" customWidth="1"/>
    <col min="4858" max="4858" width="9.875" style="869" customWidth="1"/>
    <col min="4859" max="4859" width="10.875" style="869" customWidth="1"/>
    <col min="4860" max="4860" width="9.875" style="869" customWidth="1"/>
    <col min="4861" max="4861" width="12.375" style="869" customWidth="1"/>
    <col min="4862" max="4862" width="9" style="869" customWidth="1"/>
    <col min="4863" max="4863" width="15" style="869" customWidth="1"/>
    <col min="4864" max="4864" width="10.5" style="869" customWidth="1"/>
    <col min="4865" max="4865" width="12.375" style="869" customWidth="1"/>
    <col min="4866" max="4866" width="9" style="869" customWidth="1"/>
    <col min="4867" max="4867" width="15" style="869" customWidth="1"/>
    <col min="4868" max="4868" width="10.5" style="869" customWidth="1"/>
    <col min="4869" max="4869" width="9.375" style="869" customWidth="1"/>
    <col min="4870" max="4872" width="7.875" style="869" hidden="1" customWidth="1"/>
    <col min="4873" max="5100" width="7.875" style="869"/>
    <col min="5101" max="5101" width="4.5" style="869" customWidth="1"/>
    <col min="5102" max="5102" width="28.375" style="869" customWidth="1"/>
    <col min="5103" max="5105" width="9" style="869" customWidth="1"/>
    <col min="5106" max="5107" width="10.875" style="869" customWidth="1"/>
    <col min="5108" max="5108" width="9.875" style="869" customWidth="1"/>
    <col min="5109" max="5109" width="10.875" style="869" customWidth="1"/>
    <col min="5110" max="5110" width="9.875" style="869" customWidth="1"/>
    <col min="5111" max="5111" width="10.875" style="869" customWidth="1"/>
    <col min="5112" max="5112" width="9.875" style="869" customWidth="1"/>
    <col min="5113" max="5113" width="10.875" style="869" customWidth="1"/>
    <col min="5114" max="5114" width="9.875" style="869" customWidth="1"/>
    <col min="5115" max="5115" width="10.875" style="869" customWidth="1"/>
    <col min="5116" max="5116" width="9.875" style="869" customWidth="1"/>
    <col min="5117" max="5117" width="12.375" style="869" customWidth="1"/>
    <col min="5118" max="5118" width="9" style="869" customWidth="1"/>
    <col min="5119" max="5119" width="15" style="869" customWidth="1"/>
    <col min="5120" max="5120" width="10.5" style="869" customWidth="1"/>
    <col min="5121" max="5121" width="12.375" style="869" customWidth="1"/>
    <col min="5122" max="5122" width="9" style="869" customWidth="1"/>
    <col min="5123" max="5123" width="15" style="869" customWidth="1"/>
    <col min="5124" max="5124" width="10.5" style="869" customWidth="1"/>
    <col min="5125" max="5125" width="9.375" style="869" customWidth="1"/>
    <col min="5126" max="5128" width="7.875" style="869" hidden="1" customWidth="1"/>
    <col min="5129" max="5356" width="7.875" style="869"/>
    <col min="5357" max="5357" width="4.5" style="869" customWidth="1"/>
    <col min="5358" max="5358" width="28.375" style="869" customWidth="1"/>
    <col min="5359" max="5361" width="9" style="869" customWidth="1"/>
    <col min="5362" max="5363" width="10.875" style="869" customWidth="1"/>
    <col min="5364" max="5364" width="9.875" style="869" customWidth="1"/>
    <col min="5365" max="5365" width="10.875" style="869" customWidth="1"/>
    <col min="5366" max="5366" width="9.875" style="869" customWidth="1"/>
    <col min="5367" max="5367" width="10.875" style="869" customWidth="1"/>
    <col min="5368" max="5368" width="9.875" style="869" customWidth="1"/>
    <col min="5369" max="5369" width="10.875" style="869" customWidth="1"/>
    <col min="5370" max="5370" width="9.875" style="869" customWidth="1"/>
    <col min="5371" max="5371" width="10.875" style="869" customWidth="1"/>
    <col min="5372" max="5372" width="9.875" style="869" customWidth="1"/>
    <col min="5373" max="5373" width="12.375" style="869" customWidth="1"/>
    <col min="5374" max="5374" width="9" style="869" customWidth="1"/>
    <col min="5375" max="5375" width="15" style="869" customWidth="1"/>
    <col min="5376" max="5376" width="10.5" style="869" customWidth="1"/>
    <col min="5377" max="5377" width="12.375" style="869" customWidth="1"/>
    <col min="5378" max="5378" width="9" style="869" customWidth="1"/>
    <col min="5379" max="5379" width="15" style="869" customWidth="1"/>
    <col min="5380" max="5380" width="10.5" style="869" customWidth="1"/>
    <col min="5381" max="5381" width="9.375" style="869" customWidth="1"/>
    <col min="5382" max="5384" width="7.875" style="869" hidden="1" customWidth="1"/>
    <col min="5385" max="5612" width="7.875" style="869"/>
    <col min="5613" max="5613" width="4.5" style="869" customWidth="1"/>
    <col min="5614" max="5614" width="28.375" style="869" customWidth="1"/>
    <col min="5615" max="5617" width="9" style="869" customWidth="1"/>
    <col min="5618" max="5619" width="10.875" style="869" customWidth="1"/>
    <col min="5620" max="5620" width="9.875" style="869" customWidth="1"/>
    <col min="5621" max="5621" width="10.875" style="869" customWidth="1"/>
    <col min="5622" max="5622" width="9.875" style="869" customWidth="1"/>
    <col min="5623" max="5623" width="10.875" style="869" customWidth="1"/>
    <col min="5624" max="5624" width="9.875" style="869" customWidth="1"/>
    <col min="5625" max="5625" width="10.875" style="869" customWidth="1"/>
    <col min="5626" max="5626" width="9.875" style="869" customWidth="1"/>
    <col min="5627" max="5627" width="10.875" style="869" customWidth="1"/>
    <col min="5628" max="5628" width="9.875" style="869" customWidth="1"/>
    <col min="5629" max="5629" width="12.375" style="869" customWidth="1"/>
    <col min="5630" max="5630" width="9" style="869" customWidth="1"/>
    <col min="5631" max="5631" width="15" style="869" customWidth="1"/>
    <col min="5632" max="5632" width="10.5" style="869" customWidth="1"/>
    <col min="5633" max="5633" width="12.375" style="869" customWidth="1"/>
    <col min="5634" max="5634" width="9" style="869" customWidth="1"/>
    <col min="5635" max="5635" width="15" style="869" customWidth="1"/>
    <col min="5636" max="5636" width="10.5" style="869" customWidth="1"/>
    <col min="5637" max="5637" width="9.375" style="869" customWidth="1"/>
    <col min="5638" max="5640" width="7.875" style="869" hidden="1" customWidth="1"/>
    <col min="5641" max="5868" width="7.875" style="869"/>
    <col min="5869" max="5869" width="4.5" style="869" customWidth="1"/>
    <col min="5870" max="5870" width="28.375" style="869" customWidth="1"/>
    <col min="5871" max="5873" width="9" style="869" customWidth="1"/>
    <col min="5874" max="5875" width="10.875" style="869" customWidth="1"/>
    <col min="5876" max="5876" width="9.875" style="869" customWidth="1"/>
    <col min="5877" max="5877" width="10.875" style="869" customWidth="1"/>
    <col min="5878" max="5878" width="9.875" style="869" customWidth="1"/>
    <col min="5879" max="5879" width="10.875" style="869" customWidth="1"/>
    <col min="5880" max="5880" width="9.875" style="869" customWidth="1"/>
    <col min="5881" max="5881" width="10.875" style="869" customWidth="1"/>
    <col min="5882" max="5882" width="9.875" style="869" customWidth="1"/>
    <col min="5883" max="5883" width="10.875" style="869" customWidth="1"/>
    <col min="5884" max="5884" width="9.875" style="869" customWidth="1"/>
    <col min="5885" max="5885" width="12.375" style="869" customWidth="1"/>
    <col min="5886" max="5886" width="9" style="869" customWidth="1"/>
    <col min="5887" max="5887" width="15" style="869" customWidth="1"/>
    <col min="5888" max="5888" width="10.5" style="869" customWidth="1"/>
    <col min="5889" max="5889" width="12.375" style="869" customWidth="1"/>
    <col min="5890" max="5890" width="9" style="869" customWidth="1"/>
    <col min="5891" max="5891" width="15" style="869" customWidth="1"/>
    <col min="5892" max="5892" width="10.5" style="869" customWidth="1"/>
    <col min="5893" max="5893" width="9.375" style="869" customWidth="1"/>
    <col min="5894" max="5896" width="7.875" style="869" hidden="1" customWidth="1"/>
    <col min="5897" max="6124" width="7.875" style="869"/>
    <col min="6125" max="6125" width="4.5" style="869" customWidth="1"/>
    <col min="6126" max="6126" width="28.375" style="869" customWidth="1"/>
    <col min="6127" max="6129" width="9" style="869" customWidth="1"/>
    <col min="6130" max="6131" width="10.875" style="869" customWidth="1"/>
    <col min="6132" max="6132" width="9.875" style="869" customWidth="1"/>
    <col min="6133" max="6133" width="10.875" style="869" customWidth="1"/>
    <col min="6134" max="6134" width="9.875" style="869" customWidth="1"/>
    <col min="6135" max="6135" width="10.875" style="869" customWidth="1"/>
    <col min="6136" max="6136" width="9.875" style="869" customWidth="1"/>
    <col min="6137" max="6137" width="10.875" style="869" customWidth="1"/>
    <col min="6138" max="6138" width="9.875" style="869" customWidth="1"/>
    <col min="6139" max="6139" width="10.875" style="869" customWidth="1"/>
    <col min="6140" max="6140" width="9.875" style="869" customWidth="1"/>
    <col min="6141" max="6141" width="12.375" style="869" customWidth="1"/>
    <col min="6142" max="6142" width="9" style="869" customWidth="1"/>
    <col min="6143" max="6143" width="15" style="869" customWidth="1"/>
    <col min="6144" max="6144" width="10.5" style="869" customWidth="1"/>
    <col min="6145" max="6145" width="12.375" style="869" customWidth="1"/>
    <col min="6146" max="6146" width="9" style="869" customWidth="1"/>
    <col min="6147" max="6147" width="15" style="869" customWidth="1"/>
    <col min="6148" max="6148" width="10.5" style="869" customWidth="1"/>
    <col min="6149" max="6149" width="9.375" style="869" customWidth="1"/>
    <col min="6150" max="6152" width="7.875" style="869" hidden="1" customWidth="1"/>
    <col min="6153" max="6380" width="7.875" style="869"/>
    <col min="6381" max="6381" width="4.5" style="869" customWidth="1"/>
    <col min="6382" max="6382" width="28.375" style="869" customWidth="1"/>
    <col min="6383" max="6385" width="9" style="869" customWidth="1"/>
    <col min="6386" max="6387" width="10.875" style="869" customWidth="1"/>
    <col min="6388" max="6388" width="9.875" style="869" customWidth="1"/>
    <col min="6389" max="6389" width="10.875" style="869" customWidth="1"/>
    <col min="6390" max="6390" width="9.875" style="869" customWidth="1"/>
    <col min="6391" max="6391" width="10.875" style="869" customWidth="1"/>
    <col min="6392" max="6392" width="9.875" style="869" customWidth="1"/>
    <col min="6393" max="6393" width="10.875" style="869" customWidth="1"/>
    <col min="6394" max="6394" width="9.875" style="869" customWidth="1"/>
    <col min="6395" max="6395" width="10.875" style="869" customWidth="1"/>
    <col min="6396" max="6396" width="9.875" style="869" customWidth="1"/>
    <col min="6397" max="6397" width="12.375" style="869" customWidth="1"/>
    <col min="6398" max="6398" width="9" style="869" customWidth="1"/>
    <col min="6399" max="6399" width="15" style="869" customWidth="1"/>
    <col min="6400" max="6400" width="10.5" style="869" customWidth="1"/>
    <col min="6401" max="6401" width="12.375" style="869" customWidth="1"/>
    <col min="6402" max="6402" width="9" style="869" customWidth="1"/>
    <col min="6403" max="6403" width="15" style="869" customWidth="1"/>
    <col min="6404" max="6404" width="10.5" style="869" customWidth="1"/>
    <col min="6405" max="6405" width="9.375" style="869" customWidth="1"/>
    <col min="6406" max="6408" width="7.875" style="869" hidden="1" customWidth="1"/>
    <col min="6409" max="6636" width="7.875" style="869"/>
    <col min="6637" max="6637" width="4.5" style="869" customWidth="1"/>
    <col min="6638" max="6638" width="28.375" style="869" customWidth="1"/>
    <col min="6639" max="6641" width="9" style="869" customWidth="1"/>
    <col min="6642" max="6643" width="10.875" style="869" customWidth="1"/>
    <col min="6644" max="6644" width="9.875" style="869" customWidth="1"/>
    <col min="6645" max="6645" width="10.875" style="869" customWidth="1"/>
    <col min="6646" max="6646" width="9.875" style="869" customWidth="1"/>
    <col min="6647" max="6647" width="10.875" style="869" customWidth="1"/>
    <col min="6648" max="6648" width="9.875" style="869" customWidth="1"/>
    <col min="6649" max="6649" width="10.875" style="869" customWidth="1"/>
    <col min="6650" max="6650" width="9.875" style="869" customWidth="1"/>
    <col min="6651" max="6651" width="10.875" style="869" customWidth="1"/>
    <col min="6652" max="6652" width="9.875" style="869" customWidth="1"/>
    <col min="6653" max="6653" width="12.375" style="869" customWidth="1"/>
    <col min="6654" max="6654" width="9" style="869" customWidth="1"/>
    <col min="6655" max="6655" width="15" style="869" customWidth="1"/>
    <col min="6656" max="6656" width="10.5" style="869" customWidth="1"/>
    <col min="6657" max="6657" width="12.375" style="869" customWidth="1"/>
    <col min="6658" max="6658" width="9" style="869" customWidth="1"/>
    <col min="6659" max="6659" width="15" style="869" customWidth="1"/>
    <col min="6660" max="6660" width="10.5" style="869" customWidth="1"/>
    <col min="6661" max="6661" width="9.375" style="869" customWidth="1"/>
    <col min="6662" max="6664" width="7.875" style="869" hidden="1" customWidth="1"/>
    <col min="6665" max="6892" width="7.875" style="869"/>
    <col min="6893" max="6893" width="4.5" style="869" customWidth="1"/>
    <col min="6894" max="6894" width="28.375" style="869" customWidth="1"/>
    <col min="6895" max="6897" width="9" style="869" customWidth="1"/>
    <col min="6898" max="6899" width="10.875" style="869" customWidth="1"/>
    <col min="6900" max="6900" width="9.875" style="869" customWidth="1"/>
    <col min="6901" max="6901" width="10.875" style="869" customWidth="1"/>
    <col min="6902" max="6902" width="9.875" style="869" customWidth="1"/>
    <col min="6903" max="6903" width="10.875" style="869" customWidth="1"/>
    <col min="6904" max="6904" width="9.875" style="869" customWidth="1"/>
    <col min="6905" max="6905" width="10.875" style="869" customWidth="1"/>
    <col min="6906" max="6906" width="9.875" style="869" customWidth="1"/>
    <col min="6907" max="6907" width="10.875" style="869" customWidth="1"/>
    <col min="6908" max="6908" width="9.875" style="869" customWidth="1"/>
    <col min="6909" max="6909" width="12.375" style="869" customWidth="1"/>
    <col min="6910" max="6910" width="9" style="869" customWidth="1"/>
    <col min="6911" max="6911" width="15" style="869" customWidth="1"/>
    <col min="6912" max="6912" width="10.5" style="869" customWidth="1"/>
    <col min="6913" max="6913" width="12.375" style="869" customWidth="1"/>
    <col min="6914" max="6914" width="9" style="869" customWidth="1"/>
    <col min="6915" max="6915" width="15" style="869" customWidth="1"/>
    <col min="6916" max="6916" width="10.5" style="869" customWidth="1"/>
    <col min="6917" max="6917" width="9.375" style="869" customWidth="1"/>
    <col min="6918" max="6920" width="7.875" style="869" hidden="1" customWidth="1"/>
    <col min="6921" max="7148" width="7.875" style="869"/>
    <col min="7149" max="7149" width="4.5" style="869" customWidth="1"/>
    <col min="7150" max="7150" width="28.375" style="869" customWidth="1"/>
    <col min="7151" max="7153" width="9" style="869" customWidth="1"/>
    <col min="7154" max="7155" width="10.875" style="869" customWidth="1"/>
    <col min="7156" max="7156" width="9.875" style="869" customWidth="1"/>
    <col min="7157" max="7157" width="10.875" style="869" customWidth="1"/>
    <col min="7158" max="7158" width="9.875" style="869" customWidth="1"/>
    <col min="7159" max="7159" width="10.875" style="869" customWidth="1"/>
    <col min="7160" max="7160" width="9.875" style="869" customWidth="1"/>
    <col min="7161" max="7161" width="10.875" style="869" customWidth="1"/>
    <col min="7162" max="7162" width="9.875" style="869" customWidth="1"/>
    <col min="7163" max="7163" width="10.875" style="869" customWidth="1"/>
    <col min="7164" max="7164" width="9.875" style="869" customWidth="1"/>
    <col min="7165" max="7165" width="12.375" style="869" customWidth="1"/>
    <col min="7166" max="7166" width="9" style="869" customWidth="1"/>
    <col min="7167" max="7167" width="15" style="869" customWidth="1"/>
    <col min="7168" max="7168" width="10.5" style="869" customWidth="1"/>
    <col min="7169" max="7169" width="12.375" style="869" customWidth="1"/>
    <col min="7170" max="7170" width="9" style="869" customWidth="1"/>
    <col min="7171" max="7171" width="15" style="869" customWidth="1"/>
    <col min="7172" max="7172" width="10.5" style="869" customWidth="1"/>
    <col min="7173" max="7173" width="9.375" style="869" customWidth="1"/>
    <col min="7174" max="7176" width="7.875" style="869" hidden="1" customWidth="1"/>
    <col min="7177" max="7404" width="7.875" style="869"/>
    <col min="7405" max="7405" width="4.5" style="869" customWidth="1"/>
    <col min="7406" max="7406" width="28.375" style="869" customWidth="1"/>
    <col min="7407" max="7409" width="9" style="869" customWidth="1"/>
    <col min="7410" max="7411" width="10.875" style="869" customWidth="1"/>
    <col min="7412" max="7412" width="9.875" style="869" customWidth="1"/>
    <col min="7413" max="7413" width="10.875" style="869" customWidth="1"/>
    <col min="7414" max="7414" width="9.875" style="869" customWidth="1"/>
    <col min="7415" max="7415" width="10.875" style="869" customWidth="1"/>
    <col min="7416" max="7416" width="9.875" style="869" customWidth="1"/>
    <col min="7417" max="7417" width="10.875" style="869" customWidth="1"/>
    <col min="7418" max="7418" width="9.875" style="869" customWidth="1"/>
    <col min="7419" max="7419" width="10.875" style="869" customWidth="1"/>
    <col min="7420" max="7420" width="9.875" style="869" customWidth="1"/>
    <col min="7421" max="7421" width="12.375" style="869" customWidth="1"/>
    <col min="7422" max="7422" width="9" style="869" customWidth="1"/>
    <col min="7423" max="7423" width="15" style="869" customWidth="1"/>
    <col min="7424" max="7424" width="10.5" style="869" customWidth="1"/>
    <col min="7425" max="7425" width="12.375" style="869" customWidth="1"/>
    <col min="7426" max="7426" width="9" style="869" customWidth="1"/>
    <col min="7427" max="7427" width="15" style="869" customWidth="1"/>
    <col min="7428" max="7428" width="10.5" style="869" customWidth="1"/>
    <col min="7429" max="7429" width="9.375" style="869" customWidth="1"/>
    <col min="7430" max="7432" width="7.875" style="869" hidden="1" customWidth="1"/>
    <col min="7433" max="7660" width="7.875" style="869"/>
    <col min="7661" max="7661" width="4.5" style="869" customWidth="1"/>
    <col min="7662" max="7662" width="28.375" style="869" customWidth="1"/>
    <col min="7663" max="7665" width="9" style="869" customWidth="1"/>
    <col min="7666" max="7667" width="10.875" style="869" customWidth="1"/>
    <col min="7668" max="7668" width="9.875" style="869" customWidth="1"/>
    <col min="7669" max="7669" width="10.875" style="869" customWidth="1"/>
    <col min="7670" max="7670" width="9.875" style="869" customWidth="1"/>
    <col min="7671" max="7671" width="10.875" style="869" customWidth="1"/>
    <col min="7672" max="7672" width="9.875" style="869" customWidth="1"/>
    <col min="7673" max="7673" width="10.875" style="869" customWidth="1"/>
    <col min="7674" max="7674" width="9.875" style="869" customWidth="1"/>
    <col min="7675" max="7675" width="10.875" style="869" customWidth="1"/>
    <col min="7676" max="7676" width="9.875" style="869" customWidth="1"/>
    <col min="7677" max="7677" width="12.375" style="869" customWidth="1"/>
    <col min="7678" max="7678" width="9" style="869" customWidth="1"/>
    <col min="7679" max="7679" width="15" style="869" customWidth="1"/>
    <col min="7680" max="7680" width="10.5" style="869" customWidth="1"/>
    <col min="7681" max="7681" width="12.375" style="869" customWidth="1"/>
    <col min="7682" max="7682" width="9" style="869" customWidth="1"/>
    <col min="7683" max="7683" width="15" style="869" customWidth="1"/>
    <col min="7684" max="7684" width="10.5" style="869" customWidth="1"/>
    <col min="7685" max="7685" width="9.375" style="869" customWidth="1"/>
    <col min="7686" max="7688" width="7.875" style="869" hidden="1" customWidth="1"/>
    <col min="7689" max="7916" width="7.875" style="869"/>
    <col min="7917" max="7917" width="4.5" style="869" customWidth="1"/>
    <col min="7918" max="7918" width="28.375" style="869" customWidth="1"/>
    <col min="7919" max="7921" width="9" style="869" customWidth="1"/>
    <col min="7922" max="7923" width="10.875" style="869" customWidth="1"/>
    <col min="7924" max="7924" width="9.875" style="869" customWidth="1"/>
    <col min="7925" max="7925" width="10.875" style="869" customWidth="1"/>
    <col min="7926" max="7926" width="9.875" style="869" customWidth="1"/>
    <col min="7927" max="7927" width="10.875" style="869" customWidth="1"/>
    <col min="7928" max="7928" width="9.875" style="869" customWidth="1"/>
    <col min="7929" max="7929" width="10.875" style="869" customWidth="1"/>
    <col min="7930" max="7930" width="9.875" style="869" customWidth="1"/>
    <col min="7931" max="7931" width="10.875" style="869" customWidth="1"/>
    <col min="7932" max="7932" width="9.875" style="869" customWidth="1"/>
    <col min="7933" max="7933" width="12.375" style="869" customWidth="1"/>
    <col min="7934" max="7934" width="9" style="869" customWidth="1"/>
    <col min="7935" max="7935" width="15" style="869" customWidth="1"/>
    <col min="7936" max="7936" width="10.5" style="869" customWidth="1"/>
    <col min="7937" max="7937" width="12.375" style="869" customWidth="1"/>
    <col min="7938" max="7938" width="9" style="869" customWidth="1"/>
    <col min="7939" max="7939" width="15" style="869" customWidth="1"/>
    <col min="7940" max="7940" width="10.5" style="869" customWidth="1"/>
    <col min="7941" max="7941" width="9.375" style="869" customWidth="1"/>
    <col min="7942" max="7944" width="7.875" style="869" hidden="1" customWidth="1"/>
    <col min="7945" max="8172" width="7.875" style="869"/>
    <col min="8173" max="8173" width="4.5" style="869" customWidth="1"/>
    <col min="8174" max="8174" width="28.375" style="869" customWidth="1"/>
    <col min="8175" max="8177" width="9" style="869" customWidth="1"/>
    <col min="8178" max="8179" width="10.875" style="869" customWidth="1"/>
    <col min="8180" max="8180" width="9.875" style="869" customWidth="1"/>
    <col min="8181" max="8181" width="10.875" style="869" customWidth="1"/>
    <col min="8182" max="8182" width="9.875" style="869" customWidth="1"/>
    <col min="8183" max="8183" width="10.875" style="869" customWidth="1"/>
    <col min="8184" max="8184" width="9.875" style="869" customWidth="1"/>
    <col min="8185" max="8185" width="10.875" style="869" customWidth="1"/>
    <col min="8186" max="8186" width="9.875" style="869" customWidth="1"/>
    <col min="8187" max="8187" width="10.875" style="869" customWidth="1"/>
    <col min="8188" max="8188" width="9.875" style="869" customWidth="1"/>
    <col min="8189" max="8189" width="12.375" style="869" customWidth="1"/>
    <col min="8190" max="8190" width="9" style="869" customWidth="1"/>
    <col min="8191" max="8191" width="15" style="869" customWidth="1"/>
    <col min="8192" max="8192" width="10.5" style="869" customWidth="1"/>
    <col min="8193" max="8193" width="12.375" style="869" customWidth="1"/>
    <col min="8194" max="8194" width="9" style="869" customWidth="1"/>
    <col min="8195" max="8195" width="15" style="869" customWidth="1"/>
    <col min="8196" max="8196" width="10.5" style="869" customWidth="1"/>
    <col min="8197" max="8197" width="9.375" style="869" customWidth="1"/>
    <col min="8198" max="8200" width="7.875" style="869" hidden="1" customWidth="1"/>
    <col min="8201" max="8428" width="7.875" style="869"/>
    <col min="8429" max="8429" width="4.5" style="869" customWidth="1"/>
    <col min="8430" max="8430" width="28.375" style="869" customWidth="1"/>
    <col min="8431" max="8433" width="9" style="869" customWidth="1"/>
    <col min="8434" max="8435" width="10.875" style="869" customWidth="1"/>
    <col min="8436" max="8436" width="9.875" style="869" customWidth="1"/>
    <col min="8437" max="8437" width="10.875" style="869" customWidth="1"/>
    <col min="8438" max="8438" width="9.875" style="869" customWidth="1"/>
    <col min="8439" max="8439" width="10.875" style="869" customWidth="1"/>
    <col min="8440" max="8440" width="9.875" style="869" customWidth="1"/>
    <col min="8441" max="8441" width="10.875" style="869" customWidth="1"/>
    <col min="8442" max="8442" width="9.875" style="869" customWidth="1"/>
    <col min="8443" max="8443" width="10.875" style="869" customWidth="1"/>
    <col min="8444" max="8444" width="9.875" style="869" customWidth="1"/>
    <col min="8445" max="8445" width="12.375" style="869" customWidth="1"/>
    <col min="8446" max="8446" width="9" style="869" customWidth="1"/>
    <col min="8447" max="8447" width="15" style="869" customWidth="1"/>
    <col min="8448" max="8448" width="10.5" style="869" customWidth="1"/>
    <col min="8449" max="8449" width="12.375" style="869" customWidth="1"/>
    <col min="8450" max="8450" width="9" style="869" customWidth="1"/>
    <col min="8451" max="8451" width="15" style="869" customWidth="1"/>
    <col min="8452" max="8452" width="10.5" style="869" customWidth="1"/>
    <col min="8453" max="8453" width="9.375" style="869" customWidth="1"/>
    <col min="8454" max="8456" width="7.875" style="869" hidden="1" customWidth="1"/>
    <col min="8457" max="8684" width="7.875" style="869"/>
    <col min="8685" max="8685" width="4.5" style="869" customWidth="1"/>
    <col min="8686" max="8686" width="28.375" style="869" customWidth="1"/>
    <col min="8687" max="8689" width="9" style="869" customWidth="1"/>
    <col min="8690" max="8691" width="10.875" style="869" customWidth="1"/>
    <col min="8692" max="8692" width="9.875" style="869" customWidth="1"/>
    <col min="8693" max="8693" width="10.875" style="869" customWidth="1"/>
    <col min="8694" max="8694" width="9.875" style="869" customWidth="1"/>
    <col min="8695" max="8695" width="10.875" style="869" customWidth="1"/>
    <col min="8696" max="8696" width="9.875" style="869" customWidth="1"/>
    <col min="8697" max="8697" width="10.875" style="869" customWidth="1"/>
    <col min="8698" max="8698" width="9.875" style="869" customWidth="1"/>
    <col min="8699" max="8699" width="10.875" style="869" customWidth="1"/>
    <col min="8700" max="8700" width="9.875" style="869" customWidth="1"/>
    <col min="8701" max="8701" width="12.375" style="869" customWidth="1"/>
    <col min="8702" max="8702" width="9" style="869" customWidth="1"/>
    <col min="8703" max="8703" width="15" style="869" customWidth="1"/>
    <col min="8704" max="8704" width="10.5" style="869" customWidth="1"/>
    <col min="8705" max="8705" width="12.375" style="869" customWidth="1"/>
    <col min="8706" max="8706" width="9" style="869" customWidth="1"/>
    <col min="8707" max="8707" width="15" style="869" customWidth="1"/>
    <col min="8708" max="8708" width="10.5" style="869" customWidth="1"/>
    <col min="8709" max="8709" width="9.375" style="869" customWidth="1"/>
    <col min="8710" max="8712" width="7.875" style="869" hidden="1" customWidth="1"/>
    <col min="8713" max="8940" width="7.875" style="869"/>
    <col min="8941" max="8941" width="4.5" style="869" customWidth="1"/>
    <col min="8942" max="8942" width="28.375" style="869" customWidth="1"/>
    <col min="8943" max="8945" width="9" style="869" customWidth="1"/>
    <col min="8946" max="8947" width="10.875" style="869" customWidth="1"/>
    <col min="8948" max="8948" width="9.875" style="869" customWidth="1"/>
    <col min="8949" max="8949" width="10.875" style="869" customWidth="1"/>
    <col min="8950" max="8950" width="9.875" style="869" customWidth="1"/>
    <col min="8951" max="8951" width="10.875" style="869" customWidth="1"/>
    <col min="8952" max="8952" width="9.875" style="869" customWidth="1"/>
    <col min="8953" max="8953" width="10.875" style="869" customWidth="1"/>
    <col min="8954" max="8954" width="9.875" style="869" customWidth="1"/>
    <col min="8955" max="8955" width="10.875" style="869" customWidth="1"/>
    <col min="8956" max="8956" width="9.875" style="869" customWidth="1"/>
    <col min="8957" max="8957" width="12.375" style="869" customWidth="1"/>
    <col min="8958" max="8958" width="9" style="869" customWidth="1"/>
    <col min="8959" max="8959" width="15" style="869" customWidth="1"/>
    <col min="8960" max="8960" width="10.5" style="869" customWidth="1"/>
    <col min="8961" max="8961" width="12.375" style="869" customWidth="1"/>
    <col min="8962" max="8962" width="9" style="869" customWidth="1"/>
    <col min="8963" max="8963" width="15" style="869" customWidth="1"/>
    <col min="8964" max="8964" width="10.5" style="869" customWidth="1"/>
    <col min="8965" max="8965" width="9.375" style="869" customWidth="1"/>
    <col min="8966" max="8968" width="7.875" style="869" hidden="1" customWidth="1"/>
    <col min="8969" max="9196" width="7.875" style="869"/>
    <col min="9197" max="9197" width="4.5" style="869" customWidth="1"/>
    <col min="9198" max="9198" width="28.375" style="869" customWidth="1"/>
    <col min="9199" max="9201" width="9" style="869" customWidth="1"/>
    <col min="9202" max="9203" width="10.875" style="869" customWidth="1"/>
    <col min="9204" max="9204" width="9.875" style="869" customWidth="1"/>
    <col min="9205" max="9205" width="10.875" style="869" customWidth="1"/>
    <col min="9206" max="9206" width="9.875" style="869" customWidth="1"/>
    <col min="9207" max="9207" width="10.875" style="869" customWidth="1"/>
    <col min="9208" max="9208" width="9.875" style="869" customWidth="1"/>
    <col min="9209" max="9209" width="10.875" style="869" customWidth="1"/>
    <col min="9210" max="9210" width="9.875" style="869" customWidth="1"/>
    <col min="9211" max="9211" width="10.875" style="869" customWidth="1"/>
    <col min="9212" max="9212" width="9.875" style="869" customWidth="1"/>
    <col min="9213" max="9213" width="12.375" style="869" customWidth="1"/>
    <col min="9214" max="9214" width="9" style="869" customWidth="1"/>
    <col min="9215" max="9215" width="15" style="869" customWidth="1"/>
    <col min="9216" max="9216" width="10.5" style="869" customWidth="1"/>
    <col min="9217" max="9217" width="12.375" style="869" customWidth="1"/>
    <col min="9218" max="9218" width="9" style="869" customWidth="1"/>
    <col min="9219" max="9219" width="15" style="869" customWidth="1"/>
    <col min="9220" max="9220" width="10.5" style="869" customWidth="1"/>
    <col min="9221" max="9221" width="9.375" style="869" customWidth="1"/>
    <col min="9222" max="9224" width="7.875" style="869" hidden="1" customWidth="1"/>
    <col min="9225" max="9452" width="7.875" style="869"/>
    <col min="9453" max="9453" width="4.5" style="869" customWidth="1"/>
    <col min="9454" max="9454" width="28.375" style="869" customWidth="1"/>
    <col min="9455" max="9457" width="9" style="869" customWidth="1"/>
    <col min="9458" max="9459" width="10.875" style="869" customWidth="1"/>
    <col min="9460" max="9460" width="9.875" style="869" customWidth="1"/>
    <col min="9461" max="9461" width="10.875" style="869" customWidth="1"/>
    <col min="9462" max="9462" width="9.875" style="869" customWidth="1"/>
    <col min="9463" max="9463" width="10.875" style="869" customWidth="1"/>
    <col min="9464" max="9464" width="9.875" style="869" customWidth="1"/>
    <col min="9465" max="9465" width="10.875" style="869" customWidth="1"/>
    <col min="9466" max="9466" width="9.875" style="869" customWidth="1"/>
    <col min="9467" max="9467" width="10.875" style="869" customWidth="1"/>
    <col min="9468" max="9468" width="9.875" style="869" customWidth="1"/>
    <col min="9469" max="9469" width="12.375" style="869" customWidth="1"/>
    <col min="9470" max="9470" width="9" style="869" customWidth="1"/>
    <col min="9471" max="9471" width="15" style="869" customWidth="1"/>
    <col min="9472" max="9472" width="10.5" style="869" customWidth="1"/>
    <col min="9473" max="9473" width="12.375" style="869" customWidth="1"/>
    <col min="9474" max="9474" width="9" style="869" customWidth="1"/>
    <col min="9475" max="9475" width="15" style="869" customWidth="1"/>
    <col min="9476" max="9476" width="10.5" style="869" customWidth="1"/>
    <col min="9477" max="9477" width="9.375" style="869" customWidth="1"/>
    <col min="9478" max="9480" width="7.875" style="869" hidden="1" customWidth="1"/>
    <col min="9481" max="9708" width="7.875" style="869"/>
    <col min="9709" max="9709" width="4.5" style="869" customWidth="1"/>
    <col min="9710" max="9710" width="28.375" style="869" customWidth="1"/>
    <col min="9711" max="9713" width="9" style="869" customWidth="1"/>
    <col min="9714" max="9715" width="10.875" style="869" customWidth="1"/>
    <col min="9716" max="9716" width="9.875" style="869" customWidth="1"/>
    <col min="9717" max="9717" width="10.875" style="869" customWidth="1"/>
    <col min="9718" max="9718" width="9.875" style="869" customWidth="1"/>
    <col min="9719" max="9719" width="10.875" style="869" customWidth="1"/>
    <col min="9720" max="9720" width="9.875" style="869" customWidth="1"/>
    <col min="9721" max="9721" width="10.875" style="869" customWidth="1"/>
    <col min="9722" max="9722" width="9.875" style="869" customWidth="1"/>
    <col min="9723" max="9723" width="10.875" style="869" customWidth="1"/>
    <col min="9724" max="9724" width="9.875" style="869" customWidth="1"/>
    <col min="9725" max="9725" width="12.375" style="869" customWidth="1"/>
    <col min="9726" max="9726" width="9" style="869" customWidth="1"/>
    <col min="9727" max="9727" width="15" style="869" customWidth="1"/>
    <col min="9728" max="9728" width="10.5" style="869" customWidth="1"/>
    <col min="9729" max="9729" width="12.375" style="869" customWidth="1"/>
    <col min="9730" max="9730" width="9" style="869" customWidth="1"/>
    <col min="9731" max="9731" width="15" style="869" customWidth="1"/>
    <col min="9732" max="9732" width="10.5" style="869" customWidth="1"/>
    <col min="9733" max="9733" width="9.375" style="869" customWidth="1"/>
    <col min="9734" max="9736" width="7.875" style="869" hidden="1" customWidth="1"/>
    <col min="9737" max="9964" width="7.875" style="869"/>
    <col min="9965" max="9965" width="4.5" style="869" customWidth="1"/>
    <col min="9966" max="9966" width="28.375" style="869" customWidth="1"/>
    <col min="9967" max="9969" width="9" style="869" customWidth="1"/>
    <col min="9970" max="9971" width="10.875" style="869" customWidth="1"/>
    <col min="9972" max="9972" width="9.875" style="869" customWidth="1"/>
    <col min="9973" max="9973" width="10.875" style="869" customWidth="1"/>
    <col min="9974" max="9974" width="9.875" style="869" customWidth="1"/>
    <col min="9975" max="9975" width="10.875" style="869" customWidth="1"/>
    <col min="9976" max="9976" width="9.875" style="869" customWidth="1"/>
    <col min="9977" max="9977" width="10.875" style="869" customWidth="1"/>
    <col min="9978" max="9978" width="9.875" style="869" customWidth="1"/>
    <col min="9979" max="9979" width="10.875" style="869" customWidth="1"/>
    <col min="9980" max="9980" width="9.875" style="869" customWidth="1"/>
    <col min="9981" max="9981" width="12.375" style="869" customWidth="1"/>
    <col min="9982" max="9982" width="9" style="869" customWidth="1"/>
    <col min="9983" max="9983" width="15" style="869" customWidth="1"/>
    <col min="9984" max="9984" width="10.5" style="869" customWidth="1"/>
    <col min="9985" max="9985" width="12.375" style="869" customWidth="1"/>
    <col min="9986" max="9986" width="9" style="869" customWidth="1"/>
    <col min="9987" max="9987" width="15" style="869" customWidth="1"/>
    <col min="9988" max="9988" width="10.5" style="869" customWidth="1"/>
    <col min="9989" max="9989" width="9.375" style="869" customWidth="1"/>
    <col min="9990" max="9992" width="7.875" style="869" hidden="1" customWidth="1"/>
    <col min="9993" max="10220" width="7.875" style="869"/>
    <col min="10221" max="10221" width="4.5" style="869" customWidth="1"/>
    <col min="10222" max="10222" width="28.375" style="869" customWidth="1"/>
    <col min="10223" max="10225" width="9" style="869" customWidth="1"/>
    <col min="10226" max="10227" width="10.875" style="869" customWidth="1"/>
    <col min="10228" max="10228" width="9.875" style="869" customWidth="1"/>
    <col min="10229" max="10229" width="10.875" style="869" customWidth="1"/>
    <col min="10230" max="10230" width="9.875" style="869" customWidth="1"/>
    <col min="10231" max="10231" width="10.875" style="869" customWidth="1"/>
    <col min="10232" max="10232" width="9.875" style="869" customWidth="1"/>
    <col min="10233" max="10233" width="10.875" style="869" customWidth="1"/>
    <col min="10234" max="10234" width="9.875" style="869" customWidth="1"/>
    <col min="10235" max="10235" width="10.875" style="869" customWidth="1"/>
    <col min="10236" max="10236" width="9.875" style="869" customWidth="1"/>
    <col min="10237" max="10237" width="12.375" style="869" customWidth="1"/>
    <col min="10238" max="10238" width="9" style="869" customWidth="1"/>
    <col min="10239" max="10239" width="15" style="869" customWidth="1"/>
    <col min="10240" max="10240" width="10.5" style="869" customWidth="1"/>
    <col min="10241" max="10241" width="12.375" style="869" customWidth="1"/>
    <col min="10242" max="10242" width="9" style="869" customWidth="1"/>
    <col min="10243" max="10243" width="15" style="869" customWidth="1"/>
    <col min="10244" max="10244" width="10.5" style="869" customWidth="1"/>
    <col min="10245" max="10245" width="9.375" style="869" customWidth="1"/>
    <col min="10246" max="10248" width="7.875" style="869" hidden="1" customWidth="1"/>
    <col min="10249" max="10476" width="7.875" style="869"/>
    <col min="10477" max="10477" width="4.5" style="869" customWidth="1"/>
    <col min="10478" max="10478" width="28.375" style="869" customWidth="1"/>
    <col min="10479" max="10481" width="9" style="869" customWidth="1"/>
    <col min="10482" max="10483" width="10.875" style="869" customWidth="1"/>
    <col min="10484" max="10484" width="9.875" style="869" customWidth="1"/>
    <col min="10485" max="10485" width="10.875" style="869" customWidth="1"/>
    <col min="10486" max="10486" width="9.875" style="869" customWidth="1"/>
    <col min="10487" max="10487" width="10.875" style="869" customWidth="1"/>
    <col min="10488" max="10488" width="9.875" style="869" customWidth="1"/>
    <col min="10489" max="10489" width="10.875" style="869" customWidth="1"/>
    <col min="10490" max="10490" width="9.875" style="869" customWidth="1"/>
    <col min="10491" max="10491" width="10.875" style="869" customWidth="1"/>
    <col min="10492" max="10492" width="9.875" style="869" customWidth="1"/>
    <col min="10493" max="10493" width="12.375" style="869" customWidth="1"/>
    <col min="10494" max="10494" width="9" style="869" customWidth="1"/>
    <col min="10495" max="10495" width="15" style="869" customWidth="1"/>
    <col min="10496" max="10496" width="10.5" style="869" customWidth="1"/>
    <col min="10497" max="10497" width="12.375" style="869" customWidth="1"/>
    <col min="10498" max="10498" width="9" style="869" customWidth="1"/>
    <col min="10499" max="10499" width="15" style="869" customWidth="1"/>
    <col min="10500" max="10500" width="10.5" style="869" customWidth="1"/>
    <col min="10501" max="10501" width="9.375" style="869" customWidth="1"/>
    <col min="10502" max="10504" width="7.875" style="869" hidden="1" customWidth="1"/>
    <col min="10505" max="10732" width="7.875" style="869"/>
    <col min="10733" max="10733" width="4.5" style="869" customWidth="1"/>
    <col min="10734" max="10734" width="28.375" style="869" customWidth="1"/>
    <col min="10735" max="10737" width="9" style="869" customWidth="1"/>
    <col min="10738" max="10739" width="10.875" style="869" customWidth="1"/>
    <col min="10740" max="10740" width="9.875" style="869" customWidth="1"/>
    <col min="10741" max="10741" width="10.875" style="869" customWidth="1"/>
    <col min="10742" max="10742" width="9.875" style="869" customWidth="1"/>
    <col min="10743" max="10743" width="10.875" style="869" customWidth="1"/>
    <col min="10744" max="10744" width="9.875" style="869" customWidth="1"/>
    <col min="10745" max="10745" width="10.875" style="869" customWidth="1"/>
    <col min="10746" max="10746" width="9.875" style="869" customWidth="1"/>
    <col min="10747" max="10747" width="10.875" style="869" customWidth="1"/>
    <col min="10748" max="10748" width="9.875" style="869" customWidth="1"/>
    <col min="10749" max="10749" width="12.375" style="869" customWidth="1"/>
    <col min="10750" max="10750" width="9" style="869" customWidth="1"/>
    <col min="10751" max="10751" width="15" style="869" customWidth="1"/>
    <col min="10752" max="10752" width="10.5" style="869" customWidth="1"/>
    <col min="10753" max="10753" width="12.375" style="869" customWidth="1"/>
    <col min="10754" max="10754" width="9" style="869" customWidth="1"/>
    <col min="10755" max="10755" width="15" style="869" customWidth="1"/>
    <col min="10756" max="10756" width="10.5" style="869" customWidth="1"/>
    <col min="10757" max="10757" width="9.375" style="869" customWidth="1"/>
    <col min="10758" max="10760" width="7.875" style="869" hidden="1" customWidth="1"/>
    <col min="10761" max="10988" width="7.875" style="869"/>
    <col min="10989" max="10989" width="4.5" style="869" customWidth="1"/>
    <col min="10990" max="10990" width="28.375" style="869" customWidth="1"/>
    <col min="10991" max="10993" width="9" style="869" customWidth="1"/>
    <col min="10994" max="10995" width="10.875" style="869" customWidth="1"/>
    <col min="10996" max="10996" width="9.875" style="869" customWidth="1"/>
    <col min="10997" max="10997" width="10.875" style="869" customWidth="1"/>
    <col min="10998" max="10998" width="9.875" style="869" customWidth="1"/>
    <col min="10999" max="10999" width="10.875" style="869" customWidth="1"/>
    <col min="11000" max="11000" width="9.875" style="869" customWidth="1"/>
    <col min="11001" max="11001" width="10.875" style="869" customWidth="1"/>
    <col min="11002" max="11002" width="9.875" style="869" customWidth="1"/>
    <col min="11003" max="11003" width="10.875" style="869" customWidth="1"/>
    <col min="11004" max="11004" width="9.875" style="869" customWidth="1"/>
    <col min="11005" max="11005" width="12.375" style="869" customWidth="1"/>
    <col min="11006" max="11006" width="9" style="869" customWidth="1"/>
    <col min="11007" max="11007" width="15" style="869" customWidth="1"/>
    <col min="11008" max="11008" width="10.5" style="869" customWidth="1"/>
    <col min="11009" max="11009" width="12.375" style="869" customWidth="1"/>
    <col min="11010" max="11010" width="9" style="869" customWidth="1"/>
    <col min="11011" max="11011" width="15" style="869" customWidth="1"/>
    <col min="11012" max="11012" width="10.5" style="869" customWidth="1"/>
    <col min="11013" max="11013" width="9.375" style="869" customWidth="1"/>
    <col min="11014" max="11016" width="7.875" style="869" hidden="1" customWidth="1"/>
    <col min="11017" max="11244" width="7.875" style="869"/>
    <col min="11245" max="11245" width="4.5" style="869" customWidth="1"/>
    <col min="11246" max="11246" width="28.375" style="869" customWidth="1"/>
    <col min="11247" max="11249" width="9" style="869" customWidth="1"/>
    <col min="11250" max="11251" width="10.875" style="869" customWidth="1"/>
    <col min="11252" max="11252" width="9.875" style="869" customWidth="1"/>
    <col min="11253" max="11253" width="10.875" style="869" customWidth="1"/>
    <col min="11254" max="11254" width="9.875" style="869" customWidth="1"/>
    <col min="11255" max="11255" width="10.875" style="869" customWidth="1"/>
    <col min="11256" max="11256" width="9.875" style="869" customWidth="1"/>
    <col min="11257" max="11257" width="10.875" style="869" customWidth="1"/>
    <col min="11258" max="11258" width="9.875" style="869" customWidth="1"/>
    <col min="11259" max="11259" width="10.875" style="869" customWidth="1"/>
    <col min="11260" max="11260" width="9.875" style="869" customWidth="1"/>
    <col min="11261" max="11261" width="12.375" style="869" customWidth="1"/>
    <col min="11262" max="11262" width="9" style="869" customWidth="1"/>
    <col min="11263" max="11263" width="15" style="869" customWidth="1"/>
    <col min="11264" max="11264" width="10.5" style="869" customWidth="1"/>
    <col min="11265" max="11265" width="12.375" style="869" customWidth="1"/>
    <col min="11266" max="11266" width="9" style="869" customWidth="1"/>
    <col min="11267" max="11267" width="15" style="869" customWidth="1"/>
    <col min="11268" max="11268" width="10.5" style="869" customWidth="1"/>
    <col min="11269" max="11269" width="9.375" style="869" customWidth="1"/>
    <col min="11270" max="11272" width="7.875" style="869" hidden="1" customWidth="1"/>
    <col min="11273" max="11500" width="7.875" style="869"/>
    <col min="11501" max="11501" width="4.5" style="869" customWidth="1"/>
    <col min="11502" max="11502" width="28.375" style="869" customWidth="1"/>
    <col min="11503" max="11505" width="9" style="869" customWidth="1"/>
    <col min="11506" max="11507" width="10.875" style="869" customWidth="1"/>
    <col min="11508" max="11508" width="9.875" style="869" customWidth="1"/>
    <col min="11509" max="11509" width="10.875" style="869" customWidth="1"/>
    <col min="11510" max="11510" width="9.875" style="869" customWidth="1"/>
    <col min="11511" max="11511" width="10.875" style="869" customWidth="1"/>
    <col min="11512" max="11512" width="9.875" style="869" customWidth="1"/>
    <col min="11513" max="11513" width="10.875" style="869" customWidth="1"/>
    <col min="11514" max="11514" width="9.875" style="869" customWidth="1"/>
    <col min="11515" max="11515" width="10.875" style="869" customWidth="1"/>
    <col min="11516" max="11516" width="9.875" style="869" customWidth="1"/>
    <col min="11517" max="11517" width="12.375" style="869" customWidth="1"/>
    <col min="11518" max="11518" width="9" style="869" customWidth="1"/>
    <col min="11519" max="11519" width="15" style="869" customWidth="1"/>
    <col min="11520" max="11520" width="10.5" style="869" customWidth="1"/>
    <col min="11521" max="11521" width="12.375" style="869" customWidth="1"/>
    <col min="11522" max="11522" width="9" style="869" customWidth="1"/>
    <col min="11523" max="11523" width="15" style="869" customWidth="1"/>
    <col min="11524" max="11524" width="10.5" style="869" customWidth="1"/>
    <col min="11525" max="11525" width="9.375" style="869" customWidth="1"/>
    <col min="11526" max="11528" width="7.875" style="869" hidden="1" customWidth="1"/>
    <col min="11529" max="11756" width="7.875" style="869"/>
    <col min="11757" max="11757" width="4.5" style="869" customWidth="1"/>
    <col min="11758" max="11758" width="28.375" style="869" customWidth="1"/>
    <col min="11759" max="11761" width="9" style="869" customWidth="1"/>
    <col min="11762" max="11763" width="10.875" style="869" customWidth="1"/>
    <col min="11764" max="11764" width="9.875" style="869" customWidth="1"/>
    <col min="11765" max="11765" width="10.875" style="869" customWidth="1"/>
    <col min="11766" max="11766" width="9.875" style="869" customWidth="1"/>
    <col min="11767" max="11767" width="10.875" style="869" customWidth="1"/>
    <col min="11768" max="11768" width="9.875" style="869" customWidth="1"/>
    <col min="11769" max="11769" width="10.875" style="869" customWidth="1"/>
    <col min="11770" max="11770" width="9.875" style="869" customWidth="1"/>
    <col min="11771" max="11771" width="10.875" style="869" customWidth="1"/>
    <col min="11772" max="11772" width="9.875" style="869" customWidth="1"/>
    <col min="11773" max="11773" width="12.375" style="869" customWidth="1"/>
    <col min="11774" max="11774" width="9" style="869" customWidth="1"/>
    <col min="11775" max="11775" width="15" style="869" customWidth="1"/>
    <col min="11776" max="11776" width="10.5" style="869" customWidth="1"/>
    <col min="11777" max="11777" width="12.375" style="869" customWidth="1"/>
    <col min="11778" max="11778" width="9" style="869" customWidth="1"/>
    <col min="11779" max="11779" width="15" style="869" customWidth="1"/>
    <col min="11780" max="11780" width="10.5" style="869" customWidth="1"/>
    <col min="11781" max="11781" width="9.375" style="869" customWidth="1"/>
    <col min="11782" max="11784" width="7.875" style="869" hidden="1" customWidth="1"/>
    <col min="11785" max="12012" width="7.875" style="869"/>
    <col min="12013" max="12013" width="4.5" style="869" customWidth="1"/>
    <col min="12014" max="12014" width="28.375" style="869" customWidth="1"/>
    <col min="12015" max="12017" width="9" style="869" customWidth="1"/>
    <col min="12018" max="12019" width="10.875" style="869" customWidth="1"/>
    <col min="12020" max="12020" width="9.875" style="869" customWidth="1"/>
    <col min="12021" max="12021" width="10.875" style="869" customWidth="1"/>
    <col min="12022" max="12022" width="9.875" style="869" customWidth="1"/>
    <col min="12023" max="12023" width="10.875" style="869" customWidth="1"/>
    <col min="12024" max="12024" width="9.875" style="869" customWidth="1"/>
    <col min="12025" max="12025" width="10.875" style="869" customWidth="1"/>
    <col min="12026" max="12026" width="9.875" style="869" customWidth="1"/>
    <col min="12027" max="12027" width="10.875" style="869" customWidth="1"/>
    <col min="12028" max="12028" width="9.875" style="869" customWidth="1"/>
    <col min="12029" max="12029" width="12.375" style="869" customWidth="1"/>
    <col min="12030" max="12030" width="9" style="869" customWidth="1"/>
    <col min="12031" max="12031" width="15" style="869" customWidth="1"/>
    <col min="12032" max="12032" width="10.5" style="869" customWidth="1"/>
    <col min="12033" max="12033" width="12.375" style="869" customWidth="1"/>
    <col min="12034" max="12034" width="9" style="869" customWidth="1"/>
    <col min="12035" max="12035" width="15" style="869" customWidth="1"/>
    <col min="12036" max="12036" width="10.5" style="869" customWidth="1"/>
    <col min="12037" max="12037" width="9.375" style="869" customWidth="1"/>
    <col min="12038" max="12040" width="7.875" style="869" hidden="1" customWidth="1"/>
    <col min="12041" max="12268" width="7.875" style="869"/>
    <col min="12269" max="12269" width="4.5" style="869" customWidth="1"/>
    <col min="12270" max="12270" width="28.375" style="869" customWidth="1"/>
    <col min="12271" max="12273" width="9" style="869" customWidth="1"/>
    <col min="12274" max="12275" width="10.875" style="869" customWidth="1"/>
    <col min="12276" max="12276" width="9.875" style="869" customWidth="1"/>
    <col min="12277" max="12277" width="10.875" style="869" customWidth="1"/>
    <col min="12278" max="12278" width="9.875" style="869" customWidth="1"/>
    <col min="12279" max="12279" width="10.875" style="869" customWidth="1"/>
    <col min="12280" max="12280" width="9.875" style="869" customWidth="1"/>
    <col min="12281" max="12281" width="10.875" style="869" customWidth="1"/>
    <col min="12282" max="12282" width="9.875" style="869" customWidth="1"/>
    <col min="12283" max="12283" width="10.875" style="869" customWidth="1"/>
    <col min="12284" max="12284" width="9.875" style="869" customWidth="1"/>
    <col min="12285" max="12285" width="12.375" style="869" customWidth="1"/>
    <col min="12286" max="12286" width="9" style="869" customWidth="1"/>
    <col min="12287" max="12287" width="15" style="869" customWidth="1"/>
    <col min="12288" max="12288" width="10.5" style="869" customWidth="1"/>
    <col min="12289" max="12289" width="12.375" style="869" customWidth="1"/>
    <col min="12290" max="12290" width="9" style="869" customWidth="1"/>
    <col min="12291" max="12291" width="15" style="869" customWidth="1"/>
    <col min="12292" max="12292" width="10.5" style="869" customWidth="1"/>
    <col min="12293" max="12293" width="9.375" style="869" customWidth="1"/>
    <col min="12294" max="12296" width="7.875" style="869" hidden="1" customWidth="1"/>
    <col min="12297" max="12524" width="7.875" style="869"/>
    <col min="12525" max="12525" width="4.5" style="869" customWidth="1"/>
    <col min="12526" max="12526" width="28.375" style="869" customWidth="1"/>
    <col min="12527" max="12529" width="9" style="869" customWidth="1"/>
    <col min="12530" max="12531" width="10.875" style="869" customWidth="1"/>
    <col min="12532" max="12532" width="9.875" style="869" customWidth="1"/>
    <col min="12533" max="12533" width="10.875" style="869" customWidth="1"/>
    <col min="12534" max="12534" width="9.875" style="869" customWidth="1"/>
    <col min="12535" max="12535" width="10.875" style="869" customWidth="1"/>
    <col min="12536" max="12536" width="9.875" style="869" customWidth="1"/>
    <col min="12537" max="12537" width="10.875" style="869" customWidth="1"/>
    <col min="12538" max="12538" width="9.875" style="869" customWidth="1"/>
    <col min="12539" max="12539" width="10.875" style="869" customWidth="1"/>
    <col min="12540" max="12540" width="9.875" style="869" customWidth="1"/>
    <col min="12541" max="12541" width="12.375" style="869" customWidth="1"/>
    <col min="12542" max="12542" width="9" style="869" customWidth="1"/>
    <col min="12543" max="12543" width="15" style="869" customWidth="1"/>
    <col min="12544" max="12544" width="10.5" style="869" customWidth="1"/>
    <col min="12545" max="12545" width="12.375" style="869" customWidth="1"/>
    <col min="12546" max="12546" width="9" style="869" customWidth="1"/>
    <col min="12547" max="12547" width="15" style="869" customWidth="1"/>
    <col min="12548" max="12548" width="10.5" style="869" customWidth="1"/>
    <col min="12549" max="12549" width="9.375" style="869" customWidth="1"/>
    <col min="12550" max="12552" width="7.875" style="869" hidden="1" customWidth="1"/>
    <col min="12553" max="12780" width="7.875" style="869"/>
    <col min="12781" max="12781" width="4.5" style="869" customWidth="1"/>
    <col min="12782" max="12782" width="28.375" style="869" customWidth="1"/>
    <col min="12783" max="12785" width="9" style="869" customWidth="1"/>
    <col min="12786" max="12787" width="10.875" style="869" customWidth="1"/>
    <col min="12788" max="12788" width="9.875" style="869" customWidth="1"/>
    <col min="12789" max="12789" width="10.875" style="869" customWidth="1"/>
    <col min="12790" max="12790" width="9.875" style="869" customWidth="1"/>
    <col min="12791" max="12791" width="10.875" style="869" customWidth="1"/>
    <col min="12792" max="12792" width="9.875" style="869" customWidth="1"/>
    <col min="12793" max="12793" width="10.875" style="869" customWidth="1"/>
    <col min="12794" max="12794" width="9.875" style="869" customWidth="1"/>
    <col min="12795" max="12795" width="10.875" style="869" customWidth="1"/>
    <col min="12796" max="12796" width="9.875" style="869" customWidth="1"/>
    <col min="12797" max="12797" width="12.375" style="869" customWidth="1"/>
    <col min="12798" max="12798" width="9" style="869" customWidth="1"/>
    <col min="12799" max="12799" width="15" style="869" customWidth="1"/>
    <col min="12800" max="12800" width="10.5" style="869" customWidth="1"/>
    <col min="12801" max="12801" width="12.375" style="869" customWidth="1"/>
    <col min="12802" max="12802" width="9" style="869" customWidth="1"/>
    <col min="12803" max="12803" width="15" style="869" customWidth="1"/>
    <col min="12804" max="12804" width="10.5" style="869" customWidth="1"/>
    <col min="12805" max="12805" width="9.375" style="869" customWidth="1"/>
    <col min="12806" max="12808" width="7.875" style="869" hidden="1" customWidth="1"/>
    <col min="12809" max="13036" width="7.875" style="869"/>
    <col min="13037" max="13037" width="4.5" style="869" customWidth="1"/>
    <col min="13038" max="13038" width="28.375" style="869" customWidth="1"/>
    <col min="13039" max="13041" width="9" style="869" customWidth="1"/>
    <col min="13042" max="13043" width="10.875" style="869" customWidth="1"/>
    <col min="13044" max="13044" width="9.875" style="869" customWidth="1"/>
    <col min="13045" max="13045" width="10.875" style="869" customWidth="1"/>
    <col min="13046" max="13046" width="9.875" style="869" customWidth="1"/>
    <col min="13047" max="13047" width="10.875" style="869" customWidth="1"/>
    <col min="13048" max="13048" width="9.875" style="869" customWidth="1"/>
    <col min="13049" max="13049" width="10.875" style="869" customWidth="1"/>
    <col min="13050" max="13050" width="9.875" style="869" customWidth="1"/>
    <col min="13051" max="13051" width="10.875" style="869" customWidth="1"/>
    <col min="13052" max="13052" width="9.875" style="869" customWidth="1"/>
    <col min="13053" max="13053" width="12.375" style="869" customWidth="1"/>
    <col min="13054" max="13054" width="9" style="869" customWidth="1"/>
    <col min="13055" max="13055" width="15" style="869" customWidth="1"/>
    <col min="13056" max="13056" width="10.5" style="869" customWidth="1"/>
    <col min="13057" max="13057" width="12.375" style="869" customWidth="1"/>
    <col min="13058" max="13058" width="9" style="869" customWidth="1"/>
    <col min="13059" max="13059" width="15" style="869" customWidth="1"/>
    <col min="13060" max="13060" width="10.5" style="869" customWidth="1"/>
    <col min="13061" max="13061" width="9.375" style="869" customWidth="1"/>
    <col min="13062" max="13064" width="7.875" style="869" hidden="1" customWidth="1"/>
    <col min="13065" max="13292" width="7.875" style="869"/>
    <col min="13293" max="13293" width="4.5" style="869" customWidth="1"/>
    <col min="13294" max="13294" width="28.375" style="869" customWidth="1"/>
    <col min="13295" max="13297" width="9" style="869" customWidth="1"/>
    <col min="13298" max="13299" width="10.875" style="869" customWidth="1"/>
    <col min="13300" max="13300" width="9.875" style="869" customWidth="1"/>
    <col min="13301" max="13301" width="10.875" style="869" customWidth="1"/>
    <col min="13302" max="13302" width="9.875" style="869" customWidth="1"/>
    <col min="13303" max="13303" width="10.875" style="869" customWidth="1"/>
    <col min="13304" max="13304" width="9.875" style="869" customWidth="1"/>
    <col min="13305" max="13305" width="10.875" style="869" customWidth="1"/>
    <col min="13306" max="13306" width="9.875" style="869" customWidth="1"/>
    <col min="13307" max="13307" width="10.875" style="869" customWidth="1"/>
    <col min="13308" max="13308" width="9.875" style="869" customWidth="1"/>
    <col min="13309" max="13309" width="12.375" style="869" customWidth="1"/>
    <col min="13310" max="13310" width="9" style="869" customWidth="1"/>
    <col min="13311" max="13311" width="15" style="869" customWidth="1"/>
    <col min="13312" max="13312" width="10.5" style="869" customWidth="1"/>
    <col min="13313" max="13313" width="12.375" style="869" customWidth="1"/>
    <col min="13314" max="13314" width="9" style="869" customWidth="1"/>
    <col min="13315" max="13315" width="15" style="869" customWidth="1"/>
    <col min="13316" max="13316" width="10.5" style="869" customWidth="1"/>
    <col min="13317" max="13317" width="9.375" style="869" customWidth="1"/>
    <col min="13318" max="13320" width="7.875" style="869" hidden="1" customWidth="1"/>
    <col min="13321" max="13548" width="7.875" style="869"/>
    <col min="13549" max="13549" width="4.5" style="869" customWidth="1"/>
    <col min="13550" max="13550" width="28.375" style="869" customWidth="1"/>
    <col min="13551" max="13553" width="9" style="869" customWidth="1"/>
    <col min="13554" max="13555" width="10.875" style="869" customWidth="1"/>
    <col min="13556" max="13556" width="9.875" style="869" customWidth="1"/>
    <col min="13557" max="13557" width="10.875" style="869" customWidth="1"/>
    <col min="13558" max="13558" width="9.875" style="869" customWidth="1"/>
    <col min="13559" max="13559" width="10.875" style="869" customWidth="1"/>
    <col min="13560" max="13560" width="9.875" style="869" customWidth="1"/>
    <col min="13561" max="13561" width="10.875" style="869" customWidth="1"/>
    <col min="13562" max="13562" width="9.875" style="869" customWidth="1"/>
    <col min="13563" max="13563" width="10.875" style="869" customWidth="1"/>
    <col min="13564" max="13564" width="9.875" style="869" customWidth="1"/>
    <col min="13565" max="13565" width="12.375" style="869" customWidth="1"/>
    <col min="13566" max="13566" width="9" style="869" customWidth="1"/>
    <col min="13567" max="13567" width="15" style="869" customWidth="1"/>
    <col min="13568" max="13568" width="10.5" style="869" customWidth="1"/>
    <col min="13569" max="13569" width="12.375" style="869" customWidth="1"/>
    <col min="13570" max="13570" width="9" style="869" customWidth="1"/>
    <col min="13571" max="13571" width="15" style="869" customWidth="1"/>
    <col min="13572" max="13572" width="10.5" style="869" customWidth="1"/>
    <col min="13573" max="13573" width="9.375" style="869" customWidth="1"/>
    <col min="13574" max="13576" width="7.875" style="869" hidden="1" customWidth="1"/>
    <col min="13577" max="13804" width="7.875" style="869"/>
    <col min="13805" max="13805" width="4.5" style="869" customWidth="1"/>
    <col min="13806" max="13806" width="28.375" style="869" customWidth="1"/>
    <col min="13807" max="13809" width="9" style="869" customWidth="1"/>
    <col min="13810" max="13811" width="10.875" style="869" customWidth="1"/>
    <col min="13812" max="13812" width="9.875" style="869" customWidth="1"/>
    <col min="13813" max="13813" width="10.875" style="869" customWidth="1"/>
    <col min="13814" max="13814" width="9.875" style="869" customWidth="1"/>
    <col min="13815" max="13815" width="10.875" style="869" customWidth="1"/>
    <col min="13816" max="13816" width="9.875" style="869" customWidth="1"/>
    <col min="13817" max="13817" width="10.875" style="869" customWidth="1"/>
    <col min="13818" max="13818" width="9.875" style="869" customWidth="1"/>
    <col min="13819" max="13819" width="10.875" style="869" customWidth="1"/>
    <col min="13820" max="13820" width="9.875" style="869" customWidth="1"/>
    <col min="13821" max="13821" width="12.375" style="869" customWidth="1"/>
    <col min="13822" max="13822" width="9" style="869" customWidth="1"/>
    <col min="13823" max="13823" width="15" style="869" customWidth="1"/>
    <col min="13824" max="13824" width="10.5" style="869" customWidth="1"/>
    <col min="13825" max="13825" width="12.375" style="869" customWidth="1"/>
    <col min="13826" max="13826" width="9" style="869" customWidth="1"/>
    <col min="13827" max="13827" width="15" style="869" customWidth="1"/>
    <col min="13828" max="13828" width="10.5" style="869" customWidth="1"/>
    <col min="13829" max="13829" width="9.375" style="869" customWidth="1"/>
    <col min="13830" max="13832" width="7.875" style="869" hidden="1" customWidth="1"/>
    <col min="13833" max="14060" width="7.875" style="869"/>
    <col min="14061" max="14061" width="4.5" style="869" customWidth="1"/>
    <col min="14062" max="14062" width="28.375" style="869" customWidth="1"/>
    <col min="14063" max="14065" width="9" style="869" customWidth="1"/>
    <col min="14066" max="14067" width="10.875" style="869" customWidth="1"/>
    <col min="14068" max="14068" width="9.875" style="869" customWidth="1"/>
    <col min="14069" max="14069" width="10.875" style="869" customWidth="1"/>
    <col min="14070" max="14070" width="9.875" style="869" customWidth="1"/>
    <col min="14071" max="14071" width="10.875" style="869" customWidth="1"/>
    <col min="14072" max="14072" width="9.875" style="869" customWidth="1"/>
    <col min="14073" max="14073" width="10.875" style="869" customWidth="1"/>
    <col min="14074" max="14074" width="9.875" style="869" customWidth="1"/>
    <col min="14075" max="14075" width="10.875" style="869" customWidth="1"/>
    <col min="14076" max="14076" width="9.875" style="869" customWidth="1"/>
    <col min="14077" max="14077" width="12.375" style="869" customWidth="1"/>
    <col min="14078" max="14078" width="9" style="869" customWidth="1"/>
    <col min="14079" max="14079" width="15" style="869" customWidth="1"/>
    <col min="14080" max="14080" width="10.5" style="869" customWidth="1"/>
    <col min="14081" max="14081" width="12.375" style="869" customWidth="1"/>
    <col min="14082" max="14082" width="9" style="869" customWidth="1"/>
    <col min="14083" max="14083" width="15" style="869" customWidth="1"/>
    <col min="14084" max="14084" width="10.5" style="869" customWidth="1"/>
    <col min="14085" max="14085" width="9.375" style="869" customWidth="1"/>
    <col min="14086" max="14088" width="7.875" style="869" hidden="1" customWidth="1"/>
    <col min="14089" max="14316" width="7.875" style="869"/>
    <col min="14317" max="14317" width="4.5" style="869" customWidth="1"/>
    <col min="14318" max="14318" width="28.375" style="869" customWidth="1"/>
    <col min="14319" max="14321" width="9" style="869" customWidth="1"/>
    <col min="14322" max="14323" width="10.875" style="869" customWidth="1"/>
    <col min="14324" max="14324" width="9.875" style="869" customWidth="1"/>
    <col min="14325" max="14325" width="10.875" style="869" customWidth="1"/>
    <col min="14326" max="14326" width="9.875" style="869" customWidth="1"/>
    <col min="14327" max="14327" width="10.875" style="869" customWidth="1"/>
    <col min="14328" max="14328" width="9.875" style="869" customWidth="1"/>
    <col min="14329" max="14329" width="10.875" style="869" customWidth="1"/>
    <col min="14330" max="14330" width="9.875" style="869" customWidth="1"/>
    <col min="14331" max="14331" width="10.875" style="869" customWidth="1"/>
    <col min="14332" max="14332" width="9.875" style="869" customWidth="1"/>
    <col min="14333" max="14333" width="12.375" style="869" customWidth="1"/>
    <col min="14334" max="14334" width="9" style="869" customWidth="1"/>
    <col min="14335" max="14335" width="15" style="869" customWidth="1"/>
    <col min="14336" max="14336" width="10.5" style="869" customWidth="1"/>
    <col min="14337" max="14337" width="12.375" style="869" customWidth="1"/>
    <col min="14338" max="14338" width="9" style="869" customWidth="1"/>
    <col min="14339" max="14339" width="15" style="869" customWidth="1"/>
    <col min="14340" max="14340" width="10.5" style="869" customWidth="1"/>
    <col min="14341" max="14341" width="9.375" style="869" customWidth="1"/>
    <col min="14342" max="14344" width="7.875" style="869" hidden="1" customWidth="1"/>
    <col min="14345" max="14572" width="7.875" style="869"/>
    <col min="14573" max="14573" width="4.5" style="869" customWidth="1"/>
    <col min="14574" max="14574" width="28.375" style="869" customWidth="1"/>
    <col min="14575" max="14577" width="9" style="869" customWidth="1"/>
    <col min="14578" max="14579" width="10.875" style="869" customWidth="1"/>
    <col min="14580" max="14580" width="9.875" style="869" customWidth="1"/>
    <col min="14581" max="14581" width="10.875" style="869" customWidth="1"/>
    <col min="14582" max="14582" width="9.875" style="869" customWidth="1"/>
    <col min="14583" max="14583" width="10.875" style="869" customWidth="1"/>
    <col min="14584" max="14584" width="9.875" style="869" customWidth="1"/>
    <col min="14585" max="14585" width="10.875" style="869" customWidth="1"/>
    <col min="14586" max="14586" width="9.875" style="869" customWidth="1"/>
    <col min="14587" max="14587" width="10.875" style="869" customWidth="1"/>
    <col min="14588" max="14588" width="9.875" style="869" customWidth="1"/>
    <col min="14589" max="14589" width="12.375" style="869" customWidth="1"/>
    <col min="14590" max="14590" width="9" style="869" customWidth="1"/>
    <col min="14591" max="14591" width="15" style="869" customWidth="1"/>
    <col min="14592" max="14592" width="10.5" style="869" customWidth="1"/>
    <col min="14593" max="14593" width="12.375" style="869" customWidth="1"/>
    <col min="14594" max="14594" width="9" style="869" customWidth="1"/>
    <col min="14595" max="14595" width="15" style="869" customWidth="1"/>
    <col min="14596" max="14596" width="10.5" style="869" customWidth="1"/>
    <col min="14597" max="14597" width="9.375" style="869" customWidth="1"/>
    <col min="14598" max="14600" width="7.875" style="869" hidden="1" customWidth="1"/>
    <col min="14601" max="14828" width="7.875" style="869"/>
    <col min="14829" max="14829" width="4.5" style="869" customWidth="1"/>
    <col min="14830" max="14830" width="28.375" style="869" customWidth="1"/>
    <col min="14831" max="14833" width="9" style="869" customWidth="1"/>
    <col min="14834" max="14835" width="10.875" style="869" customWidth="1"/>
    <col min="14836" max="14836" width="9.875" style="869" customWidth="1"/>
    <col min="14837" max="14837" width="10.875" style="869" customWidth="1"/>
    <col min="14838" max="14838" width="9.875" style="869" customWidth="1"/>
    <col min="14839" max="14839" width="10.875" style="869" customWidth="1"/>
    <col min="14840" max="14840" width="9.875" style="869" customWidth="1"/>
    <col min="14841" max="14841" width="10.875" style="869" customWidth="1"/>
    <col min="14842" max="14842" width="9.875" style="869" customWidth="1"/>
    <col min="14843" max="14843" width="10.875" style="869" customWidth="1"/>
    <col min="14844" max="14844" width="9.875" style="869" customWidth="1"/>
    <col min="14845" max="14845" width="12.375" style="869" customWidth="1"/>
    <col min="14846" max="14846" width="9" style="869" customWidth="1"/>
    <col min="14847" max="14847" width="15" style="869" customWidth="1"/>
    <col min="14848" max="14848" width="10.5" style="869" customWidth="1"/>
    <col min="14849" max="14849" width="12.375" style="869" customWidth="1"/>
    <col min="14850" max="14850" width="9" style="869" customWidth="1"/>
    <col min="14851" max="14851" width="15" style="869" customWidth="1"/>
    <col min="14852" max="14852" width="10.5" style="869" customWidth="1"/>
    <col min="14853" max="14853" width="9.375" style="869" customWidth="1"/>
    <col min="14854" max="14856" width="7.875" style="869" hidden="1" customWidth="1"/>
    <col min="14857" max="15084" width="7.875" style="869"/>
    <col min="15085" max="15085" width="4.5" style="869" customWidth="1"/>
    <col min="15086" max="15086" width="28.375" style="869" customWidth="1"/>
    <col min="15087" max="15089" width="9" style="869" customWidth="1"/>
    <col min="15090" max="15091" width="10.875" style="869" customWidth="1"/>
    <col min="15092" max="15092" width="9.875" style="869" customWidth="1"/>
    <col min="15093" max="15093" width="10.875" style="869" customWidth="1"/>
    <col min="15094" max="15094" width="9.875" style="869" customWidth="1"/>
    <col min="15095" max="15095" width="10.875" style="869" customWidth="1"/>
    <col min="15096" max="15096" width="9.875" style="869" customWidth="1"/>
    <col min="15097" max="15097" width="10.875" style="869" customWidth="1"/>
    <col min="15098" max="15098" width="9.875" style="869" customWidth="1"/>
    <col min="15099" max="15099" width="10.875" style="869" customWidth="1"/>
    <col min="15100" max="15100" width="9.875" style="869" customWidth="1"/>
    <col min="15101" max="15101" width="12.375" style="869" customWidth="1"/>
    <col min="15102" max="15102" width="9" style="869" customWidth="1"/>
    <col min="15103" max="15103" width="15" style="869" customWidth="1"/>
    <col min="15104" max="15104" width="10.5" style="869" customWidth="1"/>
    <col min="15105" max="15105" width="12.375" style="869" customWidth="1"/>
    <col min="15106" max="15106" width="9" style="869" customWidth="1"/>
    <col min="15107" max="15107" width="15" style="869" customWidth="1"/>
    <col min="15108" max="15108" width="10.5" style="869" customWidth="1"/>
    <col min="15109" max="15109" width="9.375" style="869" customWidth="1"/>
    <col min="15110" max="15112" width="7.875" style="869" hidden="1" customWidth="1"/>
    <col min="15113" max="15340" width="7.875" style="869"/>
    <col min="15341" max="15341" width="4.5" style="869" customWidth="1"/>
    <col min="15342" max="15342" width="28.375" style="869" customWidth="1"/>
    <col min="15343" max="15345" width="9" style="869" customWidth="1"/>
    <col min="15346" max="15347" width="10.875" style="869" customWidth="1"/>
    <col min="15348" max="15348" width="9.875" style="869" customWidth="1"/>
    <col min="15349" max="15349" width="10.875" style="869" customWidth="1"/>
    <col min="15350" max="15350" width="9.875" style="869" customWidth="1"/>
    <col min="15351" max="15351" width="10.875" style="869" customWidth="1"/>
    <col min="15352" max="15352" width="9.875" style="869" customWidth="1"/>
    <col min="15353" max="15353" width="10.875" style="869" customWidth="1"/>
    <col min="15354" max="15354" width="9.875" style="869" customWidth="1"/>
    <col min="15355" max="15355" width="10.875" style="869" customWidth="1"/>
    <col min="15356" max="15356" width="9.875" style="869" customWidth="1"/>
    <col min="15357" max="15357" width="12.375" style="869" customWidth="1"/>
    <col min="15358" max="15358" width="9" style="869" customWidth="1"/>
    <col min="15359" max="15359" width="15" style="869" customWidth="1"/>
    <col min="15360" max="15360" width="10.5" style="869" customWidth="1"/>
    <col min="15361" max="15361" width="12.375" style="869" customWidth="1"/>
    <col min="15362" max="15362" width="9" style="869" customWidth="1"/>
    <col min="15363" max="15363" width="15" style="869" customWidth="1"/>
    <col min="15364" max="15364" width="10.5" style="869" customWidth="1"/>
    <col min="15365" max="15365" width="9.375" style="869" customWidth="1"/>
    <col min="15366" max="15368" width="7.875" style="869" hidden="1" customWidth="1"/>
    <col min="15369" max="15596" width="7.875" style="869"/>
    <col min="15597" max="15597" width="4.5" style="869" customWidth="1"/>
    <col min="15598" max="15598" width="28.375" style="869" customWidth="1"/>
    <col min="15599" max="15601" width="9" style="869" customWidth="1"/>
    <col min="15602" max="15603" width="10.875" style="869" customWidth="1"/>
    <col min="15604" max="15604" width="9.875" style="869" customWidth="1"/>
    <col min="15605" max="15605" width="10.875" style="869" customWidth="1"/>
    <col min="15606" max="15606" width="9.875" style="869" customWidth="1"/>
    <col min="15607" max="15607" width="10.875" style="869" customWidth="1"/>
    <col min="15608" max="15608" width="9.875" style="869" customWidth="1"/>
    <col min="15609" max="15609" width="10.875" style="869" customWidth="1"/>
    <col min="15610" max="15610" width="9.875" style="869" customWidth="1"/>
    <col min="15611" max="15611" width="10.875" style="869" customWidth="1"/>
    <col min="15612" max="15612" width="9.875" style="869" customWidth="1"/>
    <col min="15613" max="15613" width="12.375" style="869" customWidth="1"/>
    <col min="15614" max="15614" width="9" style="869" customWidth="1"/>
    <col min="15615" max="15615" width="15" style="869" customWidth="1"/>
    <col min="15616" max="15616" width="10.5" style="869" customWidth="1"/>
    <col min="15617" max="15617" width="12.375" style="869" customWidth="1"/>
    <col min="15618" max="15618" width="9" style="869" customWidth="1"/>
    <col min="15619" max="15619" width="15" style="869" customWidth="1"/>
    <col min="15620" max="15620" width="10.5" style="869" customWidth="1"/>
    <col min="15621" max="15621" width="9.375" style="869" customWidth="1"/>
    <col min="15622" max="15624" width="7.875" style="869" hidden="1" customWidth="1"/>
    <col min="15625" max="15852" width="7.875" style="869"/>
    <col min="15853" max="15853" width="4.5" style="869" customWidth="1"/>
    <col min="15854" max="15854" width="28.375" style="869" customWidth="1"/>
    <col min="15855" max="15857" width="9" style="869" customWidth="1"/>
    <col min="15858" max="15859" width="10.875" style="869" customWidth="1"/>
    <col min="15860" max="15860" width="9.875" style="869" customWidth="1"/>
    <col min="15861" max="15861" width="10.875" style="869" customWidth="1"/>
    <col min="15862" max="15862" width="9.875" style="869" customWidth="1"/>
    <col min="15863" max="15863" width="10.875" style="869" customWidth="1"/>
    <col min="15864" max="15864" width="9.875" style="869" customWidth="1"/>
    <col min="15865" max="15865" width="10.875" style="869" customWidth="1"/>
    <col min="15866" max="15866" width="9.875" style="869" customWidth="1"/>
    <col min="15867" max="15867" width="10.875" style="869" customWidth="1"/>
    <col min="15868" max="15868" width="9.875" style="869" customWidth="1"/>
    <col min="15869" max="15869" width="12.375" style="869" customWidth="1"/>
    <col min="15870" max="15870" width="9" style="869" customWidth="1"/>
    <col min="15871" max="15871" width="15" style="869" customWidth="1"/>
    <col min="15872" max="15872" width="10.5" style="869" customWidth="1"/>
    <col min="15873" max="15873" width="12.375" style="869" customWidth="1"/>
    <col min="15874" max="15874" width="9" style="869" customWidth="1"/>
    <col min="15875" max="15875" width="15" style="869" customWidth="1"/>
    <col min="15876" max="15876" width="10.5" style="869" customWidth="1"/>
    <col min="15877" max="15877" width="9.375" style="869" customWidth="1"/>
    <col min="15878" max="15880" width="7.875" style="869" hidden="1" customWidth="1"/>
    <col min="15881" max="16108" width="7.875" style="869"/>
    <col min="16109" max="16109" width="4.5" style="869" customWidth="1"/>
    <col min="16110" max="16110" width="28.375" style="869" customWidth="1"/>
    <col min="16111" max="16113" width="9" style="869" customWidth="1"/>
    <col min="16114" max="16115" width="10.875" style="869" customWidth="1"/>
    <col min="16116" max="16116" width="9.875" style="869" customWidth="1"/>
    <col min="16117" max="16117" width="10.875" style="869" customWidth="1"/>
    <col min="16118" max="16118" width="9.875" style="869" customWidth="1"/>
    <col min="16119" max="16119" width="10.875" style="869" customWidth="1"/>
    <col min="16120" max="16120" width="9.875" style="869" customWidth="1"/>
    <col min="16121" max="16121" width="10.875" style="869" customWidth="1"/>
    <col min="16122" max="16122" width="9.875" style="869" customWidth="1"/>
    <col min="16123" max="16123" width="10.875" style="869" customWidth="1"/>
    <col min="16124" max="16124" width="9.875" style="869" customWidth="1"/>
    <col min="16125" max="16125" width="12.375" style="869" customWidth="1"/>
    <col min="16126" max="16126" width="9" style="869" customWidth="1"/>
    <col min="16127" max="16127" width="15" style="869" customWidth="1"/>
    <col min="16128" max="16128" width="10.5" style="869" customWidth="1"/>
    <col min="16129" max="16129" width="12.375" style="869" customWidth="1"/>
    <col min="16130" max="16130" width="9" style="869" customWidth="1"/>
    <col min="16131" max="16131" width="15" style="869" customWidth="1"/>
    <col min="16132" max="16132" width="10.5" style="869" customWidth="1"/>
    <col min="16133" max="16133" width="9.375" style="869" customWidth="1"/>
    <col min="16134" max="16136" width="7.875" style="869" hidden="1" customWidth="1"/>
    <col min="16137" max="16360" width="7.875" style="869"/>
    <col min="16361" max="16384" width="8" style="869" customWidth="1"/>
  </cols>
  <sheetData>
    <row r="1" spans="1:14" s="867" customFormat="1" ht="16.5">
      <c r="A1" s="1206" t="s">
        <v>3206</v>
      </c>
      <c r="B1" s="1206"/>
      <c r="C1" s="1206"/>
      <c r="D1" s="1206"/>
      <c r="E1" s="1206"/>
      <c r="F1" s="1206"/>
      <c r="G1" s="1206"/>
      <c r="H1" s="1206"/>
      <c r="I1" s="1206"/>
    </row>
    <row r="2" spans="1:14" s="868" customFormat="1" ht="39" customHeight="1">
      <c r="A2" s="1236" t="s">
        <v>3274</v>
      </c>
      <c r="B2" s="1236"/>
      <c r="C2" s="1236"/>
      <c r="D2" s="1236"/>
      <c r="E2" s="1236"/>
      <c r="F2" s="1236"/>
      <c r="G2" s="1236"/>
      <c r="H2" s="1236"/>
      <c r="I2" s="1236"/>
    </row>
    <row r="3" spans="1:14" ht="18.75">
      <c r="A3" s="1237" t="str">
        <f>'PL XIII ĐƯ VĐT tổng'!A3:M3</f>
        <v>(Kèm theo Nghị quyết số:         /NQ - HĐND ngày    /      /2023 của HDND huyện Đăk Glei)</v>
      </c>
      <c r="B3" s="1237"/>
      <c r="C3" s="1237"/>
      <c r="D3" s="1237"/>
      <c r="E3" s="1237"/>
      <c r="F3" s="1237"/>
      <c r="G3" s="1237"/>
      <c r="H3" s="1237"/>
      <c r="I3" s="1237"/>
    </row>
    <row r="4" spans="1:14" ht="21.75" customHeight="1">
      <c r="B4" s="871"/>
      <c r="C4" s="871"/>
      <c r="D4" s="871"/>
      <c r="E4" s="871"/>
      <c r="F4" s="871"/>
      <c r="G4" s="871"/>
      <c r="H4" s="1238" t="s">
        <v>3174</v>
      </c>
      <c r="I4" s="1238"/>
    </row>
    <row r="5" spans="1:14" s="872" customFormat="1" ht="18.75" customHeight="1">
      <c r="A5" s="1234" t="s">
        <v>1883</v>
      </c>
      <c r="B5" s="1234" t="s">
        <v>3066</v>
      </c>
      <c r="C5" s="1234" t="s">
        <v>3175</v>
      </c>
      <c r="D5" s="1234" t="s">
        <v>3176</v>
      </c>
      <c r="E5" s="1234" t="s">
        <v>2301</v>
      </c>
      <c r="F5" s="1234"/>
      <c r="G5" s="1234"/>
      <c r="H5" s="1234" t="s">
        <v>3181</v>
      </c>
      <c r="I5" s="1234" t="s">
        <v>3275</v>
      </c>
      <c r="K5" s="1232"/>
      <c r="L5" s="1232"/>
      <c r="M5" s="1232"/>
      <c r="N5" s="1232"/>
    </row>
    <row r="6" spans="1:14" s="872" customFormat="1" ht="21" customHeight="1">
      <c r="A6" s="1234"/>
      <c r="B6" s="1234"/>
      <c r="C6" s="1234"/>
      <c r="D6" s="1234"/>
      <c r="E6" s="1234" t="s">
        <v>3067</v>
      </c>
      <c r="F6" s="1234" t="s">
        <v>2308</v>
      </c>
      <c r="G6" s="1234"/>
      <c r="H6" s="1234"/>
      <c r="I6" s="1234"/>
      <c r="K6" s="1232"/>
      <c r="L6" s="1232"/>
      <c r="M6" s="1232"/>
      <c r="N6" s="1232"/>
    </row>
    <row r="7" spans="1:14" s="872" customFormat="1">
      <c r="A7" s="1234"/>
      <c r="B7" s="1234"/>
      <c r="C7" s="1234"/>
      <c r="D7" s="1234"/>
      <c r="E7" s="1234"/>
      <c r="F7" s="1234" t="s">
        <v>2310</v>
      </c>
      <c r="G7" s="1234" t="s">
        <v>3177</v>
      </c>
      <c r="H7" s="1234"/>
      <c r="I7" s="1234"/>
      <c r="K7" s="1232"/>
      <c r="L7" s="1232"/>
      <c r="M7" s="1232"/>
      <c r="N7" s="1232"/>
    </row>
    <row r="8" spans="1:14" s="872" customFormat="1">
      <c r="A8" s="1234"/>
      <c r="B8" s="1234"/>
      <c r="C8" s="1234"/>
      <c r="D8" s="1234"/>
      <c r="E8" s="1234"/>
      <c r="F8" s="1234"/>
      <c r="G8" s="1235"/>
      <c r="H8" s="1234"/>
      <c r="I8" s="1234"/>
      <c r="K8" s="1232"/>
      <c r="L8" s="1232"/>
      <c r="M8" s="1233"/>
      <c r="N8" s="1233"/>
    </row>
    <row r="9" spans="1:14" s="872" customFormat="1" ht="42" customHeight="1">
      <c r="A9" s="1234"/>
      <c r="B9" s="1234"/>
      <c r="C9" s="1234"/>
      <c r="D9" s="1234"/>
      <c r="E9" s="1234"/>
      <c r="F9" s="1234"/>
      <c r="G9" s="1235"/>
      <c r="H9" s="1234"/>
      <c r="I9" s="1234"/>
      <c r="K9" s="1232"/>
      <c r="L9" s="1232"/>
      <c r="M9" s="873"/>
      <c r="N9" s="873"/>
    </row>
    <row r="10" spans="1:14" s="876" customFormat="1" ht="25.5" customHeight="1">
      <c r="A10" s="874"/>
      <c r="B10" s="874" t="s">
        <v>2067</v>
      </c>
      <c r="C10" s="874"/>
      <c r="D10" s="874"/>
      <c r="E10" s="874"/>
      <c r="F10" s="875"/>
      <c r="G10" s="875"/>
      <c r="H10" s="875"/>
      <c r="I10" s="875">
        <f t="shared" ref="I10" si="0">I11+I23</f>
        <v>15810</v>
      </c>
    </row>
    <row r="11" spans="1:14" s="876" customFormat="1" ht="36" customHeight="1">
      <c r="A11" s="874" t="s">
        <v>2073</v>
      </c>
      <c r="B11" s="727" t="s">
        <v>3171</v>
      </c>
      <c r="C11" s="874"/>
      <c r="D11" s="874"/>
      <c r="E11" s="874"/>
      <c r="F11" s="875"/>
      <c r="G11" s="875"/>
      <c r="H11" s="875"/>
      <c r="I11" s="875">
        <f t="shared" ref="I11" si="1">I12+I18</f>
        <v>3530</v>
      </c>
    </row>
    <row r="12" spans="1:14" s="880" customFormat="1" ht="36" customHeight="1">
      <c r="A12" s="877" t="s">
        <v>2330</v>
      </c>
      <c r="B12" s="718" t="s">
        <v>3179</v>
      </c>
      <c r="C12" s="878"/>
      <c r="D12" s="878"/>
      <c r="E12" s="878"/>
      <c r="F12" s="879">
        <f>F13+F15</f>
        <v>3410</v>
      </c>
      <c r="G12" s="879">
        <f t="shared" ref="G12:I12" si="2">G13+G15</f>
        <v>3410</v>
      </c>
      <c r="H12" s="879">
        <f t="shared" si="2"/>
        <v>3410</v>
      </c>
      <c r="I12" s="879">
        <f t="shared" si="2"/>
        <v>2700</v>
      </c>
      <c r="J12" s="876"/>
      <c r="K12" s="876"/>
    </row>
    <row r="13" spans="1:14" s="880" customFormat="1" ht="20.100000000000001" customHeight="1">
      <c r="A13" s="877" t="s">
        <v>3027</v>
      </c>
      <c r="B13" s="881" t="s">
        <v>3063</v>
      </c>
      <c r="C13" s="882"/>
      <c r="D13" s="882"/>
      <c r="E13" s="878"/>
      <c r="F13" s="879">
        <f>F14</f>
        <v>910</v>
      </c>
      <c r="G13" s="879">
        <f t="shared" ref="G13:I13" si="3">G14</f>
        <v>910</v>
      </c>
      <c r="H13" s="879">
        <f t="shared" si="3"/>
        <v>910</v>
      </c>
      <c r="I13" s="879">
        <f t="shared" si="3"/>
        <v>516</v>
      </c>
      <c r="J13" s="876"/>
      <c r="K13" s="876"/>
    </row>
    <row r="14" spans="1:14" ht="36" customHeight="1">
      <c r="A14" s="883" t="s">
        <v>2126</v>
      </c>
      <c r="B14" s="884" t="s">
        <v>3261</v>
      </c>
      <c r="C14" s="865" t="s">
        <v>3063</v>
      </c>
      <c r="D14" s="885" t="s">
        <v>3232</v>
      </c>
      <c r="E14" s="886"/>
      <c r="F14" s="887">
        <v>910</v>
      </c>
      <c r="G14" s="887">
        <v>910</v>
      </c>
      <c r="H14" s="887">
        <v>910</v>
      </c>
      <c r="I14" s="887">
        <v>516</v>
      </c>
      <c r="J14" s="888"/>
      <c r="K14" s="888"/>
    </row>
    <row r="15" spans="1:14" s="880" customFormat="1" ht="20.100000000000001" customHeight="1">
      <c r="A15" s="877" t="s">
        <v>3028</v>
      </c>
      <c r="B15" s="881" t="s">
        <v>2739</v>
      </c>
      <c r="C15" s="882"/>
      <c r="D15" s="882"/>
      <c r="E15" s="878"/>
      <c r="F15" s="879">
        <f>SUM(F16:F17)</f>
        <v>2500</v>
      </c>
      <c r="G15" s="879">
        <f t="shared" ref="G15:I15" si="4">SUM(G16:G17)</f>
        <v>2500</v>
      </c>
      <c r="H15" s="879">
        <f t="shared" si="4"/>
        <v>2500</v>
      </c>
      <c r="I15" s="879">
        <f t="shared" si="4"/>
        <v>2184</v>
      </c>
      <c r="J15" s="876"/>
      <c r="K15" s="876"/>
    </row>
    <row r="16" spans="1:14" ht="36" customHeight="1">
      <c r="A16" s="883" t="s">
        <v>2126</v>
      </c>
      <c r="B16" s="889" t="s">
        <v>3262</v>
      </c>
      <c r="C16" s="865" t="s">
        <v>2739</v>
      </c>
      <c r="D16" s="885" t="s">
        <v>3232</v>
      </c>
      <c r="E16" s="886"/>
      <c r="F16" s="890">
        <v>1900</v>
      </c>
      <c r="G16" s="890">
        <v>1900</v>
      </c>
      <c r="H16" s="890">
        <v>1900</v>
      </c>
      <c r="I16" s="890">
        <v>1660</v>
      </c>
      <c r="J16" s="888"/>
      <c r="K16" s="888"/>
    </row>
    <row r="17" spans="1:11" ht="36" customHeight="1">
      <c r="A17" s="883" t="s">
        <v>2126</v>
      </c>
      <c r="B17" s="889" t="s">
        <v>3263</v>
      </c>
      <c r="C17" s="865" t="s">
        <v>2739</v>
      </c>
      <c r="D17" s="885" t="s">
        <v>3232</v>
      </c>
      <c r="E17" s="886"/>
      <c r="F17" s="890">
        <v>600</v>
      </c>
      <c r="G17" s="890">
        <v>600</v>
      </c>
      <c r="H17" s="890">
        <v>600</v>
      </c>
      <c r="I17" s="890">
        <v>524</v>
      </c>
      <c r="J17" s="888"/>
      <c r="K17" s="888"/>
    </row>
    <row r="18" spans="1:11" s="880" customFormat="1" ht="31.5">
      <c r="A18" s="877" t="s">
        <v>2337</v>
      </c>
      <c r="B18" s="891" t="s">
        <v>3264</v>
      </c>
      <c r="C18" s="878"/>
      <c r="D18" s="882"/>
      <c r="E18" s="878"/>
      <c r="F18" s="875">
        <f>F19+F21</f>
        <v>3150</v>
      </c>
      <c r="G18" s="875">
        <f t="shared" ref="G18:I18" si="5">G19+G21</f>
        <v>3150</v>
      </c>
      <c r="H18" s="875">
        <f t="shared" si="5"/>
        <v>3150</v>
      </c>
      <c r="I18" s="875">
        <f t="shared" si="5"/>
        <v>830</v>
      </c>
      <c r="J18" s="876"/>
      <c r="K18" s="876"/>
    </row>
    <row r="19" spans="1:11" s="880" customFormat="1" ht="20.100000000000001" customHeight="1">
      <c r="A19" s="877" t="s">
        <v>2136</v>
      </c>
      <c r="B19" s="881" t="s">
        <v>2758</v>
      </c>
      <c r="C19" s="882"/>
      <c r="D19" s="882"/>
      <c r="E19" s="878"/>
      <c r="F19" s="879">
        <f>F20</f>
        <v>2500</v>
      </c>
      <c r="G19" s="879">
        <f t="shared" ref="G19:I19" si="6">G20</f>
        <v>2500</v>
      </c>
      <c r="H19" s="879">
        <f t="shared" si="6"/>
        <v>2500</v>
      </c>
      <c r="I19" s="879">
        <f t="shared" si="6"/>
        <v>180</v>
      </c>
      <c r="J19" s="876"/>
      <c r="K19" s="876"/>
    </row>
    <row r="20" spans="1:11" ht="36" customHeight="1">
      <c r="A20" s="883" t="s">
        <v>2126</v>
      </c>
      <c r="B20" s="884" t="s">
        <v>3180</v>
      </c>
      <c r="C20" s="886" t="s">
        <v>2758</v>
      </c>
      <c r="D20" s="885" t="s">
        <v>3178</v>
      </c>
      <c r="E20" s="886"/>
      <c r="F20" s="887">
        <v>2500</v>
      </c>
      <c r="G20" s="887">
        <v>2500</v>
      </c>
      <c r="H20" s="887">
        <v>2500</v>
      </c>
      <c r="I20" s="887">
        <v>180</v>
      </c>
      <c r="J20" s="888"/>
      <c r="K20" s="888"/>
    </row>
    <row r="21" spans="1:11" ht="36" customHeight="1">
      <c r="A21" s="892" t="s">
        <v>2201</v>
      </c>
      <c r="B21" s="893" t="s">
        <v>3063</v>
      </c>
      <c r="C21" s="886"/>
      <c r="D21" s="885"/>
      <c r="E21" s="886"/>
      <c r="F21" s="879">
        <f>F22</f>
        <v>650</v>
      </c>
      <c r="G21" s="879">
        <f t="shared" ref="G21:I21" si="7">G22</f>
        <v>650</v>
      </c>
      <c r="H21" s="879">
        <f t="shared" si="7"/>
        <v>650</v>
      </c>
      <c r="I21" s="879">
        <f t="shared" si="7"/>
        <v>650</v>
      </c>
      <c r="J21" s="888"/>
      <c r="K21" s="888"/>
    </row>
    <row r="22" spans="1:11" ht="36" customHeight="1">
      <c r="A22" s="883" t="s">
        <v>2126</v>
      </c>
      <c r="B22" s="894" t="s">
        <v>3260</v>
      </c>
      <c r="C22" s="895" t="s">
        <v>3063</v>
      </c>
      <c r="D22" s="885" t="s">
        <v>3232</v>
      </c>
      <c r="E22" s="886"/>
      <c r="F22" s="887">
        <v>650</v>
      </c>
      <c r="G22" s="887">
        <v>650</v>
      </c>
      <c r="H22" s="887">
        <v>650</v>
      </c>
      <c r="I22" s="887">
        <v>650</v>
      </c>
      <c r="J22" s="888"/>
      <c r="K22" s="888"/>
    </row>
    <row r="23" spans="1:11" s="880" customFormat="1" ht="47.25">
      <c r="A23" s="877" t="s">
        <v>2074</v>
      </c>
      <c r="B23" s="727" t="s">
        <v>3220</v>
      </c>
      <c r="C23" s="882"/>
      <c r="D23" s="882"/>
      <c r="E23" s="878"/>
      <c r="F23" s="879"/>
      <c r="G23" s="879"/>
      <c r="H23" s="879"/>
      <c r="I23" s="879">
        <f t="shared" ref="I23" si="8">I24+I30+I33</f>
        <v>12280</v>
      </c>
      <c r="J23" s="876"/>
      <c r="K23" s="876"/>
    </row>
    <row r="24" spans="1:11" s="880" customFormat="1" ht="31.5">
      <c r="A24" s="877" t="s">
        <v>1909</v>
      </c>
      <c r="B24" s="896" t="s">
        <v>3169</v>
      </c>
      <c r="C24" s="882"/>
      <c r="D24" s="882"/>
      <c r="E24" s="878"/>
      <c r="F24" s="879">
        <f>F25+F28</f>
        <v>89370</v>
      </c>
      <c r="G24" s="879">
        <f t="shared" ref="G24:I24" si="9">G25+G28</f>
        <v>81870</v>
      </c>
      <c r="H24" s="879">
        <f t="shared" si="9"/>
        <v>89370</v>
      </c>
      <c r="I24" s="879">
        <f t="shared" si="9"/>
        <v>8030</v>
      </c>
      <c r="J24" s="876"/>
      <c r="K24" s="876"/>
    </row>
    <row r="25" spans="1:11" s="880" customFormat="1" ht="20.100000000000001" customHeight="1">
      <c r="A25" s="877" t="s">
        <v>2330</v>
      </c>
      <c r="B25" s="897" t="s">
        <v>2204</v>
      </c>
      <c r="C25" s="898"/>
      <c r="D25" s="898"/>
      <c r="E25" s="878"/>
      <c r="F25" s="879">
        <f>SUM(F26:F27)</f>
        <v>74380</v>
      </c>
      <c r="G25" s="879">
        <f t="shared" ref="G25:I25" si="10">SUM(G26:G27)</f>
        <v>74380</v>
      </c>
      <c r="H25" s="879">
        <f t="shared" si="10"/>
        <v>74380</v>
      </c>
      <c r="I25" s="879">
        <f t="shared" si="10"/>
        <v>597</v>
      </c>
      <c r="J25" s="876"/>
      <c r="K25" s="876"/>
    </row>
    <row r="26" spans="1:11" ht="36" customHeight="1">
      <c r="A26" s="883" t="s">
        <v>2126</v>
      </c>
      <c r="B26" s="899" t="s">
        <v>3265</v>
      </c>
      <c r="C26" s="886" t="s">
        <v>2204</v>
      </c>
      <c r="D26" s="885" t="s">
        <v>3232</v>
      </c>
      <c r="E26" s="886"/>
      <c r="F26" s="866">
        <v>53100</v>
      </c>
      <c r="G26" s="866">
        <v>53100</v>
      </c>
      <c r="H26" s="866">
        <v>53100</v>
      </c>
      <c r="I26" s="866">
        <v>207</v>
      </c>
      <c r="J26" s="888"/>
      <c r="K26" s="888"/>
    </row>
    <row r="27" spans="1:11" ht="36" customHeight="1">
      <c r="A27" s="883" t="s">
        <v>2126</v>
      </c>
      <c r="B27" s="900" t="s">
        <v>3267</v>
      </c>
      <c r="C27" s="886" t="s">
        <v>2204</v>
      </c>
      <c r="D27" s="885" t="s">
        <v>3178</v>
      </c>
      <c r="E27" s="886"/>
      <c r="F27" s="901">
        <v>21280</v>
      </c>
      <c r="G27" s="901">
        <v>21280</v>
      </c>
      <c r="H27" s="901">
        <v>21280</v>
      </c>
      <c r="I27" s="866">
        <v>390</v>
      </c>
      <c r="J27" s="888"/>
      <c r="K27" s="888"/>
    </row>
    <row r="28" spans="1:11" s="880" customFormat="1" ht="20.100000000000001" customHeight="1">
      <c r="A28" s="877" t="s">
        <v>2337</v>
      </c>
      <c r="B28" s="891" t="s">
        <v>2837</v>
      </c>
      <c r="C28" s="878"/>
      <c r="D28" s="882"/>
      <c r="E28" s="878"/>
      <c r="F28" s="875">
        <f>F29</f>
        <v>14990</v>
      </c>
      <c r="G28" s="875">
        <f t="shared" ref="G28:I28" si="11">G29</f>
        <v>7490</v>
      </c>
      <c r="H28" s="875">
        <f t="shared" si="11"/>
        <v>14990</v>
      </c>
      <c r="I28" s="875">
        <f t="shared" si="11"/>
        <v>7433</v>
      </c>
      <c r="J28" s="876"/>
      <c r="K28" s="876"/>
    </row>
    <row r="29" spans="1:11" s="880" customFormat="1" ht="20.100000000000001" customHeight="1">
      <c r="A29" s="877" t="s">
        <v>2126</v>
      </c>
      <c r="B29" s="902" t="s">
        <v>3266</v>
      </c>
      <c r="C29" s="886" t="s">
        <v>2837</v>
      </c>
      <c r="D29" s="885" t="s">
        <v>3178</v>
      </c>
      <c r="E29" s="878"/>
      <c r="F29" s="866">
        <v>14990</v>
      </c>
      <c r="G29" s="866">
        <v>7490</v>
      </c>
      <c r="H29" s="866">
        <v>14990</v>
      </c>
      <c r="I29" s="903">
        <v>7433</v>
      </c>
      <c r="J29" s="876"/>
      <c r="K29" s="876"/>
    </row>
    <row r="30" spans="1:11" s="880" customFormat="1" ht="20.100000000000001" customHeight="1">
      <c r="A30" s="877" t="s">
        <v>1923</v>
      </c>
      <c r="B30" s="896" t="s">
        <v>3170</v>
      </c>
      <c r="C30" s="878"/>
      <c r="D30" s="882"/>
      <c r="E30" s="878"/>
      <c r="F30" s="904">
        <f>F31</f>
        <v>21280</v>
      </c>
      <c r="G30" s="904">
        <f t="shared" ref="G30:I31" si="12">G31</f>
        <v>21280</v>
      </c>
      <c r="H30" s="904">
        <f t="shared" si="12"/>
        <v>21280</v>
      </c>
      <c r="I30" s="904">
        <f t="shared" si="12"/>
        <v>1400</v>
      </c>
      <c r="J30" s="876"/>
      <c r="K30" s="876"/>
    </row>
    <row r="31" spans="1:11" s="880" customFormat="1" ht="20.100000000000001" customHeight="1">
      <c r="A31" s="877" t="s">
        <v>2330</v>
      </c>
      <c r="B31" s="897" t="s">
        <v>2204</v>
      </c>
      <c r="C31" s="878"/>
      <c r="D31" s="882"/>
      <c r="E31" s="878"/>
      <c r="F31" s="904">
        <f>F32</f>
        <v>21280</v>
      </c>
      <c r="G31" s="904">
        <f t="shared" si="12"/>
        <v>21280</v>
      </c>
      <c r="H31" s="904">
        <f t="shared" si="12"/>
        <v>21280</v>
      </c>
      <c r="I31" s="904">
        <f t="shared" si="12"/>
        <v>1400</v>
      </c>
      <c r="J31" s="876"/>
      <c r="K31" s="876"/>
    </row>
    <row r="32" spans="1:11" s="880" customFormat="1" ht="31.5">
      <c r="A32" s="877" t="s">
        <v>2126</v>
      </c>
      <c r="B32" s="900" t="s">
        <v>3267</v>
      </c>
      <c r="C32" s="886" t="s">
        <v>2204</v>
      </c>
      <c r="D32" s="885" t="s">
        <v>3178</v>
      </c>
      <c r="E32" s="886"/>
      <c r="F32" s="901">
        <v>21280</v>
      </c>
      <c r="G32" s="901">
        <v>21280</v>
      </c>
      <c r="H32" s="901">
        <v>21280</v>
      </c>
      <c r="I32" s="866">
        <v>1400</v>
      </c>
      <c r="J32" s="876"/>
      <c r="K32" s="876"/>
    </row>
    <row r="33" spans="1:11" s="880" customFormat="1" ht="31.5">
      <c r="A33" s="877" t="s">
        <v>1934</v>
      </c>
      <c r="B33" s="896" t="s">
        <v>3268</v>
      </c>
      <c r="C33" s="886"/>
      <c r="D33" s="885"/>
      <c r="E33" s="878"/>
      <c r="F33" s="904">
        <f>F34+F36+F38+F40+F42</f>
        <v>2850</v>
      </c>
      <c r="G33" s="904">
        <f t="shared" ref="G33:I33" si="13">G34+G36+G38+G40+G42</f>
        <v>2850</v>
      </c>
      <c r="H33" s="904">
        <f t="shared" si="13"/>
        <v>2850</v>
      </c>
      <c r="I33" s="904">
        <f t="shared" si="13"/>
        <v>2850</v>
      </c>
      <c r="J33" s="876"/>
      <c r="K33" s="876"/>
    </row>
    <row r="34" spans="1:11" s="880" customFormat="1">
      <c r="A34" s="877" t="s">
        <v>2330</v>
      </c>
      <c r="B34" s="897" t="s">
        <v>2204</v>
      </c>
      <c r="C34" s="886"/>
      <c r="D34" s="885"/>
      <c r="E34" s="878"/>
      <c r="F34" s="904">
        <f>F35</f>
        <v>200</v>
      </c>
      <c r="G34" s="904">
        <f t="shared" ref="G34:I34" si="14">G35</f>
        <v>200</v>
      </c>
      <c r="H34" s="904">
        <f t="shared" si="14"/>
        <v>200</v>
      </c>
      <c r="I34" s="904">
        <f t="shared" si="14"/>
        <v>200</v>
      </c>
      <c r="J34" s="876"/>
      <c r="K34" s="876"/>
    </row>
    <row r="35" spans="1:11" s="880" customFormat="1" ht="47.25">
      <c r="A35" s="877"/>
      <c r="B35" s="905" t="s">
        <v>3269</v>
      </c>
      <c r="C35" s="886" t="s">
        <v>2204</v>
      </c>
      <c r="D35" s="885" t="s">
        <v>3232</v>
      </c>
      <c r="E35" s="878"/>
      <c r="F35" s="866">
        <v>200</v>
      </c>
      <c r="G35" s="866">
        <v>200</v>
      </c>
      <c r="H35" s="866">
        <v>200</v>
      </c>
      <c r="I35" s="866">
        <v>200</v>
      </c>
      <c r="J35" s="876"/>
      <c r="K35" s="876"/>
    </row>
    <row r="36" spans="1:11" s="880" customFormat="1">
      <c r="A36" s="877" t="s">
        <v>2337</v>
      </c>
      <c r="B36" s="896" t="s">
        <v>2821</v>
      </c>
      <c r="C36" s="886"/>
      <c r="D36" s="885"/>
      <c r="E36" s="878"/>
      <c r="F36" s="904">
        <f>F37</f>
        <v>750</v>
      </c>
      <c r="G36" s="904">
        <f t="shared" ref="G36:I36" si="15">G37</f>
        <v>750</v>
      </c>
      <c r="H36" s="904">
        <f t="shared" si="15"/>
        <v>750</v>
      </c>
      <c r="I36" s="904">
        <f t="shared" si="15"/>
        <v>750</v>
      </c>
      <c r="J36" s="876"/>
      <c r="K36" s="876"/>
    </row>
    <row r="37" spans="1:11" s="880" customFormat="1" ht="31.5">
      <c r="A37" s="877"/>
      <c r="B37" s="905" t="s">
        <v>3270</v>
      </c>
      <c r="C37" s="902" t="s">
        <v>2821</v>
      </c>
      <c r="D37" s="885" t="s">
        <v>3232</v>
      </c>
      <c r="E37" s="878"/>
      <c r="F37" s="866">
        <v>750</v>
      </c>
      <c r="G37" s="866">
        <v>750</v>
      </c>
      <c r="H37" s="866">
        <v>750</v>
      </c>
      <c r="I37" s="866">
        <v>750</v>
      </c>
      <c r="J37" s="876"/>
      <c r="K37" s="876"/>
    </row>
    <row r="38" spans="1:11" s="880" customFormat="1">
      <c r="A38" s="877" t="s">
        <v>2372</v>
      </c>
      <c r="B38" s="896" t="s">
        <v>2837</v>
      </c>
      <c r="C38" s="886"/>
      <c r="D38" s="885"/>
      <c r="E38" s="878"/>
      <c r="F38" s="904">
        <f>F39</f>
        <v>750</v>
      </c>
      <c r="G38" s="904">
        <f t="shared" ref="G38:I38" si="16">G39</f>
        <v>750</v>
      </c>
      <c r="H38" s="904">
        <f t="shared" si="16"/>
        <v>750</v>
      </c>
      <c r="I38" s="904">
        <f t="shared" si="16"/>
        <v>750</v>
      </c>
      <c r="J38" s="876"/>
      <c r="K38" s="876"/>
    </row>
    <row r="39" spans="1:11" s="880" customFormat="1" ht="31.5">
      <c r="A39" s="877"/>
      <c r="B39" s="906" t="s">
        <v>3271</v>
      </c>
      <c r="C39" s="902" t="s">
        <v>2837</v>
      </c>
      <c r="D39" s="885" t="s">
        <v>3232</v>
      </c>
      <c r="E39" s="878"/>
      <c r="F39" s="866">
        <v>750</v>
      </c>
      <c r="G39" s="866">
        <v>750</v>
      </c>
      <c r="H39" s="866">
        <v>750</v>
      </c>
      <c r="I39" s="866">
        <v>750</v>
      </c>
      <c r="J39" s="876"/>
      <c r="K39" s="876"/>
    </row>
    <row r="40" spans="1:11" s="880" customFormat="1">
      <c r="A40" s="877" t="s">
        <v>2534</v>
      </c>
      <c r="B40" s="896" t="s">
        <v>2779</v>
      </c>
      <c r="C40" s="886"/>
      <c r="D40" s="885"/>
      <c r="E40" s="878"/>
      <c r="F40" s="904">
        <f>F41</f>
        <v>990</v>
      </c>
      <c r="G40" s="904">
        <f t="shared" ref="G40:I40" si="17">G41</f>
        <v>990</v>
      </c>
      <c r="H40" s="904">
        <f t="shared" si="17"/>
        <v>990</v>
      </c>
      <c r="I40" s="904">
        <f t="shared" si="17"/>
        <v>990</v>
      </c>
      <c r="J40" s="876"/>
      <c r="K40" s="876"/>
    </row>
    <row r="41" spans="1:11" s="880" customFormat="1" ht="31.5">
      <c r="A41" s="877"/>
      <c r="B41" s="906" t="s">
        <v>3272</v>
      </c>
      <c r="C41" s="902" t="s">
        <v>2779</v>
      </c>
      <c r="D41" s="885" t="s">
        <v>3232</v>
      </c>
      <c r="E41" s="878"/>
      <c r="F41" s="866">
        <v>990</v>
      </c>
      <c r="G41" s="866">
        <v>990</v>
      </c>
      <c r="H41" s="866">
        <v>990</v>
      </c>
      <c r="I41" s="866">
        <v>990</v>
      </c>
      <c r="J41" s="876"/>
      <c r="K41" s="876"/>
    </row>
    <row r="42" spans="1:11" s="880" customFormat="1">
      <c r="A42" s="877" t="s">
        <v>2538</v>
      </c>
      <c r="B42" s="896" t="s">
        <v>2758</v>
      </c>
      <c r="C42" s="886"/>
      <c r="D42" s="885"/>
      <c r="E42" s="878"/>
      <c r="F42" s="904">
        <f>F43</f>
        <v>160</v>
      </c>
      <c r="G42" s="904">
        <f t="shared" ref="G42:I42" si="18">G43</f>
        <v>160</v>
      </c>
      <c r="H42" s="904">
        <f t="shared" si="18"/>
        <v>160</v>
      </c>
      <c r="I42" s="904">
        <f t="shared" si="18"/>
        <v>160</v>
      </c>
      <c r="J42" s="876"/>
      <c r="K42" s="876"/>
    </row>
    <row r="43" spans="1:11" s="880" customFormat="1" ht="31.5">
      <c r="A43" s="877"/>
      <c r="B43" s="906" t="s">
        <v>3273</v>
      </c>
      <c r="C43" s="902" t="s">
        <v>2758</v>
      </c>
      <c r="D43" s="885" t="s">
        <v>3232</v>
      </c>
      <c r="E43" s="878"/>
      <c r="F43" s="866">
        <v>160</v>
      </c>
      <c r="G43" s="866">
        <v>160</v>
      </c>
      <c r="H43" s="866">
        <v>160</v>
      </c>
      <c r="I43" s="866">
        <v>160</v>
      </c>
      <c r="J43" s="876"/>
      <c r="K43" s="876"/>
    </row>
    <row r="44" spans="1:11" s="880" customFormat="1" ht="3.75" customHeight="1">
      <c r="A44" s="877"/>
      <c r="B44" s="896"/>
      <c r="C44" s="886"/>
      <c r="D44" s="885"/>
      <c r="E44" s="878"/>
      <c r="F44" s="866"/>
      <c r="G44" s="866"/>
      <c r="H44" s="866"/>
      <c r="I44" s="903"/>
      <c r="J44" s="876"/>
      <c r="K44" s="876"/>
    </row>
    <row r="45" spans="1:11" ht="8.25" customHeight="1">
      <c r="A45" s="869"/>
      <c r="B45" s="869"/>
      <c r="C45" s="870"/>
      <c r="D45" s="870"/>
      <c r="E45" s="869"/>
      <c r="F45" s="869"/>
      <c r="G45" s="869"/>
      <c r="H45" s="869"/>
      <c r="I45" s="869"/>
      <c r="J45" s="888"/>
      <c r="K45" s="888"/>
    </row>
    <row r="46" spans="1:11">
      <c r="A46" s="869"/>
      <c r="B46" s="869"/>
      <c r="C46" s="870"/>
      <c r="D46" s="870"/>
      <c r="E46" s="869"/>
      <c r="F46" s="869"/>
      <c r="G46" s="869"/>
      <c r="H46" s="869"/>
      <c r="I46" s="869"/>
      <c r="J46" s="888"/>
      <c r="K46" s="888"/>
    </row>
    <row r="47" spans="1:11">
      <c r="A47" s="869"/>
      <c r="B47" s="869"/>
      <c r="C47" s="870"/>
      <c r="D47" s="870"/>
      <c r="E47" s="869"/>
      <c r="F47" s="869"/>
      <c r="G47" s="869"/>
      <c r="H47" s="869"/>
      <c r="I47" s="869"/>
      <c r="J47" s="888"/>
      <c r="K47" s="888"/>
    </row>
    <row r="48" spans="1:11">
      <c r="A48" s="869"/>
      <c r="B48" s="869"/>
      <c r="C48" s="870"/>
      <c r="D48" s="870"/>
      <c r="E48" s="869"/>
      <c r="F48" s="869"/>
      <c r="G48" s="869"/>
      <c r="H48" s="869"/>
      <c r="I48" s="869"/>
      <c r="J48" s="888"/>
      <c r="K48" s="888"/>
    </row>
    <row r="49" spans="3:11" s="869" customFormat="1">
      <c r="C49" s="870"/>
      <c r="D49" s="870"/>
      <c r="J49" s="888"/>
      <c r="K49" s="888"/>
    </row>
    <row r="50" spans="3:11" s="869" customFormat="1">
      <c r="C50" s="870"/>
      <c r="D50" s="870"/>
      <c r="J50" s="888"/>
      <c r="K50" s="888"/>
    </row>
    <row r="51" spans="3:11" s="869" customFormat="1">
      <c r="C51" s="870"/>
      <c r="D51" s="870"/>
      <c r="J51" s="888"/>
      <c r="K51" s="888"/>
    </row>
    <row r="52" spans="3:11" s="869" customFormat="1">
      <c r="C52" s="870"/>
      <c r="D52" s="870"/>
      <c r="J52" s="888"/>
      <c r="K52" s="888"/>
    </row>
    <row r="53" spans="3:11" s="869" customFormat="1">
      <c r="C53" s="870"/>
      <c r="D53" s="870"/>
      <c r="J53" s="888"/>
      <c r="K53" s="888"/>
    </row>
    <row r="54" spans="3:11" s="869" customFormat="1">
      <c r="C54" s="870"/>
      <c r="D54" s="870"/>
      <c r="J54" s="888"/>
      <c r="K54" s="888"/>
    </row>
    <row r="55" spans="3:11" s="869" customFormat="1">
      <c r="C55" s="870"/>
      <c r="D55" s="870"/>
      <c r="J55" s="888"/>
      <c r="K55" s="888"/>
    </row>
    <row r="56" spans="3:11" s="869" customFormat="1">
      <c r="C56" s="870"/>
      <c r="D56" s="870"/>
      <c r="J56" s="888"/>
      <c r="K56" s="888"/>
    </row>
    <row r="57" spans="3:11" s="869" customFormat="1">
      <c r="C57" s="870"/>
      <c r="D57" s="870"/>
      <c r="J57" s="888"/>
      <c r="K57" s="888"/>
    </row>
    <row r="58" spans="3:11" s="869" customFormat="1">
      <c r="C58" s="870"/>
      <c r="D58" s="870"/>
      <c r="J58" s="888"/>
      <c r="K58" s="888"/>
    </row>
    <row r="59" spans="3:11" s="869" customFormat="1">
      <c r="C59" s="870"/>
      <c r="D59" s="870"/>
      <c r="J59" s="888"/>
      <c r="K59" s="888"/>
    </row>
    <row r="60" spans="3:11" s="869" customFormat="1">
      <c r="C60" s="870"/>
      <c r="D60" s="870"/>
      <c r="J60" s="888"/>
      <c r="K60" s="888"/>
    </row>
    <row r="61" spans="3:11" s="869" customFormat="1">
      <c r="C61" s="870"/>
      <c r="D61" s="870"/>
      <c r="J61" s="888"/>
      <c r="K61" s="888"/>
    </row>
    <row r="62" spans="3:11" s="869" customFormat="1">
      <c r="C62" s="870"/>
      <c r="D62" s="870"/>
      <c r="J62" s="888"/>
      <c r="K62" s="888"/>
    </row>
    <row r="63" spans="3:11" s="869" customFormat="1">
      <c r="C63" s="870"/>
      <c r="D63" s="870"/>
      <c r="J63" s="888"/>
      <c r="K63" s="888"/>
    </row>
    <row r="64" spans="3:11" s="869" customFormat="1">
      <c r="C64" s="870"/>
      <c r="D64" s="870"/>
      <c r="J64" s="888"/>
      <c r="K64" s="888"/>
    </row>
    <row r="65" spans="3:11" s="869" customFormat="1">
      <c r="C65" s="870"/>
      <c r="D65" s="870"/>
      <c r="J65" s="888"/>
      <c r="K65" s="888"/>
    </row>
    <row r="66" spans="3:11" s="869" customFormat="1">
      <c r="C66" s="870"/>
      <c r="D66" s="870"/>
      <c r="J66" s="888"/>
      <c r="K66" s="888"/>
    </row>
    <row r="67" spans="3:11" s="869" customFormat="1">
      <c r="C67" s="870"/>
      <c r="D67" s="870"/>
      <c r="J67" s="888"/>
      <c r="K67" s="888"/>
    </row>
    <row r="68" spans="3:11" s="869" customFormat="1">
      <c r="C68" s="870"/>
      <c r="D68" s="870"/>
      <c r="J68" s="888"/>
      <c r="K68" s="888"/>
    </row>
    <row r="69" spans="3:11" s="869" customFormat="1">
      <c r="C69" s="870"/>
      <c r="D69" s="870"/>
      <c r="J69" s="888"/>
      <c r="K69" s="888"/>
    </row>
    <row r="70" spans="3:11" s="869" customFormat="1">
      <c r="C70" s="870"/>
      <c r="D70" s="870"/>
      <c r="J70" s="888"/>
      <c r="K70" s="888"/>
    </row>
    <row r="71" spans="3:11" s="869" customFormat="1">
      <c r="C71" s="870"/>
      <c r="D71" s="870"/>
      <c r="J71" s="888"/>
      <c r="K71" s="888"/>
    </row>
    <row r="72" spans="3:11" s="869" customFormat="1">
      <c r="C72" s="870"/>
      <c r="D72" s="870"/>
      <c r="J72" s="888"/>
      <c r="K72" s="888"/>
    </row>
    <row r="73" spans="3:11" s="869" customFormat="1">
      <c r="C73" s="870"/>
      <c r="D73" s="870"/>
      <c r="J73" s="888"/>
      <c r="K73" s="888"/>
    </row>
    <row r="74" spans="3:11" s="869" customFormat="1">
      <c r="C74" s="870"/>
      <c r="D74" s="870"/>
      <c r="J74" s="888"/>
      <c r="K74" s="888"/>
    </row>
    <row r="75" spans="3:11" s="869" customFormat="1">
      <c r="C75" s="870"/>
      <c r="D75" s="870"/>
      <c r="J75" s="888"/>
      <c r="K75" s="888"/>
    </row>
    <row r="76" spans="3:11" s="869" customFormat="1">
      <c r="C76" s="870"/>
      <c r="D76" s="870"/>
      <c r="J76" s="888"/>
      <c r="K76" s="888"/>
    </row>
    <row r="77" spans="3:11" s="869" customFormat="1">
      <c r="C77" s="870"/>
      <c r="D77" s="870"/>
      <c r="J77" s="888"/>
      <c r="K77" s="888"/>
    </row>
    <row r="78" spans="3:11" s="869" customFormat="1">
      <c r="C78" s="870"/>
      <c r="D78" s="870"/>
      <c r="J78" s="888"/>
      <c r="K78" s="888"/>
    </row>
    <row r="79" spans="3:11" s="869" customFormat="1">
      <c r="C79" s="870"/>
      <c r="D79" s="870"/>
      <c r="J79" s="888"/>
      <c r="K79" s="888"/>
    </row>
    <row r="80" spans="3:11" s="869" customFormat="1">
      <c r="C80" s="870"/>
      <c r="D80" s="870"/>
      <c r="J80" s="888"/>
      <c r="K80" s="888"/>
    </row>
    <row r="81" spans="3:11" s="869" customFormat="1">
      <c r="C81" s="870"/>
      <c r="D81" s="870"/>
      <c r="J81" s="888"/>
      <c r="K81" s="888"/>
    </row>
    <row r="82" spans="3:11" s="869" customFormat="1">
      <c r="C82" s="870"/>
      <c r="D82" s="870"/>
      <c r="J82" s="888"/>
      <c r="K82" s="888"/>
    </row>
    <row r="83" spans="3:11" s="869" customFormat="1">
      <c r="C83" s="870"/>
      <c r="D83" s="870"/>
      <c r="J83" s="888"/>
      <c r="K83" s="888"/>
    </row>
    <row r="84" spans="3:11" s="869" customFormat="1">
      <c r="C84" s="870"/>
      <c r="D84" s="870"/>
      <c r="J84" s="888"/>
      <c r="K84" s="888"/>
    </row>
    <row r="85" spans="3:11" s="869" customFormat="1">
      <c r="C85" s="870"/>
      <c r="D85" s="870"/>
      <c r="J85" s="888"/>
      <c r="K85" s="888"/>
    </row>
    <row r="86" spans="3:11" s="869" customFormat="1">
      <c r="C86" s="870"/>
      <c r="D86" s="870"/>
      <c r="J86" s="888"/>
      <c r="K86" s="888"/>
    </row>
    <row r="87" spans="3:11" s="869" customFormat="1">
      <c r="C87" s="870"/>
      <c r="D87" s="870"/>
      <c r="J87" s="888"/>
      <c r="K87" s="888"/>
    </row>
    <row r="88" spans="3:11" s="869" customFormat="1">
      <c r="C88" s="870"/>
      <c r="D88" s="870"/>
      <c r="J88" s="888"/>
      <c r="K88" s="888"/>
    </row>
    <row r="89" spans="3:11" s="869" customFormat="1">
      <c r="C89" s="870"/>
      <c r="D89" s="870"/>
      <c r="J89" s="888"/>
      <c r="K89" s="888"/>
    </row>
    <row r="90" spans="3:11" s="869" customFormat="1">
      <c r="C90" s="870"/>
      <c r="D90" s="870"/>
      <c r="J90" s="888"/>
      <c r="K90" s="888"/>
    </row>
    <row r="91" spans="3:11" s="869" customFormat="1">
      <c r="C91" s="870"/>
      <c r="D91" s="870"/>
      <c r="J91" s="888"/>
      <c r="K91" s="888"/>
    </row>
    <row r="92" spans="3:11" s="869" customFormat="1">
      <c r="C92" s="870"/>
      <c r="D92" s="870"/>
      <c r="J92" s="888"/>
      <c r="K92" s="888"/>
    </row>
    <row r="93" spans="3:11" s="869" customFormat="1">
      <c r="C93" s="870"/>
      <c r="D93" s="870"/>
      <c r="J93" s="888"/>
      <c r="K93" s="888"/>
    </row>
    <row r="94" spans="3:11" s="869" customFormat="1">
      <c r="C94" s="870"/>
      <c r="D94" s="870"/>
      <c r="J94" s="888"/>
      <c r="K94" s="888"/>
    </row>
    <row r="95" spans="3:11" s="869" customFormat="1">
      <c r="C95" s="870"/>
      <c r="D95" s="870"/>
      <c r="J95" s="888"/>
      <c r="K95" s="888"/>
    </row>
    <row r="96" spans="3:11" s="869" customFormat="1">
      <c r="C96" s="870"/>
      <c r="D96" s="870"/>
      <c r="J96" s="888"/>
      <c r="K96" s="888"/>
    </row>
    <row r="97" spans="3:11" s="869" customFormat="1">
      <c r="C97" s="870"/>
      <c r="D97" s="870"/>
      <c r="J97" s="888"/>
      <c r="K97" s="888"/>
    </row>
    <row r="98" spans="3:11" s="869" customFormat="1">
      <c r="C98" s="870"/>
      <c r="D98" s="870"/>
      <c r="J98" s="888"/>
      <c r="K98" s="888"/>
    </row>
    <row r="99" spans="3:11" s="869" customFormat="1">
      <c r="C99" s="870"/>
      <c r="D99" s="870"/>
      <c r="J99" s="888"/>
      <c r="K99" s="888"/>
    </row>
    <row r="100" spans="3:11" s="869" customFormat="1">
      <c r="C100" s="870"/>
      <c r="D100" s="870"/>
      <c r="J100" s="888"/>
      <c r="K100" s="888"/>
    </row>
    <row r="101" spans="3:11" s="869" customFormat="1">
      <c r="C101" s="870"/>
      <c r="D101" s="870"/>
      <c r="J101" s="888"/>
      <c r="K101" s="888"/>
    </row>
    <row r="102" spans="3:11" s="869" customFormat="1">
      <c r="C102" s="870"/>
      <c r="D102" s="870"/>
      <c r="J102" s="888"/>
      <c r="K102" s="888"/>
    </row>
    <row r="103" spans="3:11" s="869" customFormat="1">
      <c r="C103" s="870"/>
      <c r="D103" s="870"/>
      <c r="J103" s="888"/>
      <c r="K103" s="888"/>
    </row>
    <row r="104" spans="3:11" s="869" customFormat="1">
      <c r="C104" s="870"/>
      <c r="D104" s="870"/>
      <c r="J104" s="888"/>
      <c r="K104" s="888"/>
    </row>
    <row r="105" spans="3:11" s="869" customFormat="1">
      <c r="C105" s="870"/>
      <c r="D105" s="870"/>
      <c r="J105" s="888"/>
      <c r="K105" s="888"/>
    </row>
    <row r="106" spans="3:11" s="869" customFormat="1">
      <c r="C106" s="870"/>
      <c r="D106" s="870"/>
      <c r="J106" s="888"/>
      <c r="K106" s="888"/>
    </row>
    <row r="107" spans="3:11" s="869" customFormat="1">
      <c r="C107" s="870"/>
      <c r="D107" s="870"/>
      <c r="J107" s="888"/>
      <c r="K107" s="888"/>
    </row>
    <row r="108" spans="3:11" s="869" customFormat="1">
      <c r="C108" s="870"/>
      <c r="D108" s="870"/>
      <c r="J108" s="888"/>
      <c r="K108" s="888"/>
    </row>
    <row r="109" spans="3:11" s="869" customFormat="1">
      <c r="C109" s="870"/>
      <c r="D109" s="870"/>
      <c r="J109" s="888"/>
      <c r="K109" s="888"/>
    </row>
    <row r="110" spans="3:11" s="869" customFormat="1">
      <c r="C110" s="870"/>
      <c r="D110" s="870"/>
      <c r="J110" s="888"/>
      <c r="K110" s="888"/>
    </row>
    <row r="111" spans="3:11" s="869" customFormat="1">
      <c r="C111" s="870"/>
      <c r="D111" s="870"/>
      <c r="J111" s="888"/>
      <c r="K111" s="888"/>
    </row>
    <row r="112" spans="3:11" s="869" customFormat="1">
      <c r="C112" s="870"/>
      <c r="D112" s="870"/>
      <c r="J112" s="888"/>
      <c r="K112" s="888"/>
    </row>
    <row r="113" spans="3:11" s="869" customFormat="1">
      <c r="C113" s="870"/>
      <c r="D113" s="870"/>
      <c r="J113" s="888"/>
      <c r="K113" s="888"/>
    </row>
    <row r="114" spans="3:11" s="869" customFormat="1">
      <c r="C114" s="870"/>
      <c r="D114" s="870"/>
      <c r="J114" s="888"/>
    </row>
    <row r="115" spans="3:11" s="869" customFormat="1">
      <c r="C115" s="870"/>
      <c r="D115" s="870"/>
      <c r="J115" s="888"/>
    </row>
    <row r="116" spans="3:11" s="869" customFormat="1">
      <c r="C116" s="870"/>
      <c r="D116" s="870"/>
      <c r="J116" s="888"/>
    </row>
    <row r="117" spans="3:11" s="869" customFormat="1">
      <c r="C117" s="870"/>
      <c r="D117" s="870"/>
      <c r="J117" s="888"/>
    </row>
    <row r="118" spans="3:11" s="869" customFormat="1">
      <c r="C118" s="870"/>
      <c r="D118" s="870"/>
      <c r="J118" s="888"/>
    </row>
    <row r="119" spans="3:11" s="869" customFormat="1">
      <c r="C119" s="870"/>
      <c r="D119" s="870"/>
      <c r="J119" s="888"/>
    </row>
    <row r="120" spans="3:11" s="869" customFormat="1">
      <c r="C120" s="870"/>
      <c r="D120" s="870"/>
      <c r="J120" s="888"/>
    </row>
    <row r="121" spans="3:11" s="869" customFormat="1">
      <c r="C121" s="870"/>
      <c r="D121" s="870"/>
      <c r="J121" s="888"/>
    </row>
    <row r="122" spans="3:11" s="869" customFormat="1">
      <c r="C122" s="870"/>
      <c r="D122" s="870"/>
      <c r="J122" s="888"/>
    </row>
    <row r="123" spans="3:11" s="869" customFormat="1">
      <c r="C123" s="870"/>
      <c r="D123" s="870"/>
      <c r="J123" s="888"/>
    </row>
    <row r="124" spans="3:11" s="869" customFormat="1">
      <c r="C124" s="870"/>
      <c r="D124" s="870"/>
      <c r="J124" s="888"/>
    </row>
    <row r="125" spans="3:11" s="869" customFormat="1">
      <c r="C125" s="870"/>
      <c r="D125" s="870"/>
      <c r="J125" s="888"/>
    </row>
    <row r="126" spans="3:11" s="869" customFormat="1">
      <c r="C126" s="870"/>
      <c r="D126" s="870"/>
      <c r="J126" s="888"/>
    </row>
    <row r="127" spans="3:11" s="869" customFormat="1">
      <c r="C127" s="870"/>
      <c r="D127" s="870"/>
      <c r="J127" s="888"/>
    </row>
    <row r="128" spans="3:11" s="869" customFormat="1">
      <c r="C128" s="870"/>
      <c r="D128" s="870"/>
      <c r="J128" s="888"/>
    </row>
    <row r="129" spans="3:10" s="869" customFormat="1">
      <c r="C129" s="870"/>
      <c r="D129" s="870"/>
      <c r="J129" s="888"/>
    </row>
    <row r="130" spans="3:10" s="869" customFormat="1">
      <c r="C130" s="870"/>
      <c r="D130" s="870"/>
      <c r="J130" s="888"/>
    </row>
    <row r="131" spans="3:10" s="869" customFormat="1">
      <c r="C131" s="870"/>
      <c r="D131" s="870"/>
      <c r="J131" s="888"/>
    </row>
    <row r="132" spans="3:10" s="869" customFormat="1">
      <c r="C132" s="870"/>
      <c r="D132" s="870"/>
      <c r="J132" s="888"/>
    </row>
    <row r="133" spans="3:10" s="869" customFormat="1">
      <c r="C133" s="870"/>
      <c r="D133" s="870"/>
      <c r="J133" s="888"/>
    </row>
    <row r="134" spans="3:10" s="869" customFormat="1">
      <c r="C134" s="870"/>
      <c r="D134" s="870"/>
      <c r="J134" s="888"/>
    </row>
    <row r="135" spans="3:10" s="869" customFormat="1">
      <c r="C135" s="870"/>
      <c r="D135" s="870"/>
      <c r="J135" s="888"/>
    </row>
    <row r="136" spans="3:10" s="869" customFormat="1">
      <c r="C136" s="870"/>
      <c r="D136" s="870"/>
      <c r="J136" s="888"/>
    </row>
    <row r="137" spans="3:10" s="869" customFormat="1">
      <c r="C137" s="870"/>
      <c r="D137" s="870"/>
      <c r="J137" s="888"/>
    </row>
    <row r="138" spans="3:10" s="869" customFormat="1">
      <c r="C138" s="870"/>
      <c r="D138" s="870"/>
      <c r="J138" s="888"/>
    </row>
    <row r="139" spans="3:10" s="869" customFormat="1">
      <c r="C139" s="870"/>
      <c r="D139" s="870"/>
      <c r="J139" s="888"/>
    </row>
    <row r="140" spans="3:10" s="869" customFormat="1">
      <c r="C140" s="870"/>
      <c r="D140" s="870"/>
      <c r="J140" s="888"/>
    </row>
    <row r="141" spans="3:10" s="869" customFormat="1">
      <c r="C141" s="870"/>
      <c r="D141" s="870"/>
      <c r="J141" s="888"/>
    </row>
    <row r="142" spans="3:10" s="869" customFormat="1">
      <c r="C142" s="870"/>
      <c r="D142" s="870"/>
      <c r="J142" s="888"/>
    </row>
    <row r="143" spans="3:10" s="869" customFormat="1">
      <c r="C143" s="870"/>
      <c r="D143" s="870"/>
      <c r="J143" s="888"/>
    </row>
    <row r="144" spans="3:10" s="869" customFormat="1">
      <c r="C144" s="870"/>
      <c r="D144" s="870"/>
      <c r="J144" s="888"/>
    </row>
    <row r="145" spans="3:10" s="869" customFormat="1">
      <c r="C145" s="870"/>
      <c r="D145" s="870"/>
      <c r="J145" s="888"/>
    </row>
    <row r="146" spans="3:10" s="869" customFormat="1">
      <c r="C146" s="870"/>
      <c r="D146" s="870"/>
      <c r="J146" s="888"/>
    </row>
    <row r="147" spans="3:10" s="869" customFormat="1">
      <c r="C147" s="870"/>
      <c r="D147" s="870"/>
      <c r="J147" s="888"/>
    </row>
    <row r="148" spans="3:10" s="869" customFormat="1">
      <c r="C148" s="870"/>
      <c r="D148" s="870"/>
      <c r="J148" s="888"/>
    </row>
    <row r="149" spans="3:10" s="869" customFormat="1">
      <c r="C149" s="870"/>
      <c r="D149" s="870"/>
      <c r="J149" s="888"/>
    </row>
    <row r="150" spans="3:10" s="869" customFormat="1">
      <c r="C150" s="870"/>
      <c r="D150" s="870"/>
      <c r="J150" s="888"/>
    </row>
    <row r="151" spans="3:10" s="869" customFormat="1">
      <c r="C151" s="870"/>
      <c r="D151" s="870"/>
      <c r="J151" s="888"/>
    </row>
    <row r="152" spans="3:10" s="869" customFormat="1">
      <c r="C152" s="870"/>
      <c r="D152" s="870"/>
      <c r="J152" s="888"/>
    </row>
    <row r="153" spans="3:10" s="869" customFormat="1">
      <c r="C153" s="870"/>
      <c r="D153" s="870"/>
      <c r="J153" s="888"/>
    </row>
    <row r="154" spans="3:10" s="869" customFormat="1">
      <c r="C154" s="870"/>
      <c r="D154" s="870"/>
      <c r="J154" s="888"/>
    </row>
    <row r="155" spans="3:10" s="869" customFormat="1">
      <c r="C155" s="870"/>
      <c r="D155" s="870"/>
      <c r="J155" s="888"/>
    </row>
    <row r="156" spans="3:10" s="869" customFormat="1">
      <c r="C156" s="870"/>
      <c r="D156" s="870"/>
      <c r="J156" s="888"/>
    </row>
    <row r="157" spans="3:10" s="869" customFormat="1">
      <c r="C157" s="870"/>
      <c r="D157" s="870"/>
      <c r="J157" s="888"/>
    </row>
    <row r="158" spans="3:10" s="869" customFormat="1">
      <c r="C158" s="870"/>
      <c r="D158" s="870"/>
      <c r="J158" s="888"/>
    </row>
    <row r="159" spans="3:10" s="869" customFormat="1">
      <c r="C159" s="870"/>
      <c r="D159" s="870"/>
      <c r="J159" s="888"/>
    </row>
    <row r="160" spans="3:10" s="869" customFormat="1">
      <c r="C160" s="870"/>
      <c r="D160" s="870"/>
      <c r="J160" s="888"/>
    </row>
    <row r="161" spans="3:10" s="869" customFormat="1">
      <c r="C161" s="870"/>
      <c r="D161" s="870"/>
      <c r="J161" s="888"/>
    </row>
    <row r="162" spans="3:10" s="869" customFormat="1">
      <c r="C162" s="870"/>
      <c r="D162" s="870"/>
      <c r="J162" s="888"/>
    </row>
    <row r="163" spans="3:10" s="869" customFormat="1">
      <c r="C163" s="870"/>
      <c r="D163" s="870"/>
      <c r="J163" s="888"/>
    </row>
    <row r="164" spans="3:10" s="869" customFormat="1">
      <c r="C164" s="870"/>
      <c r="D164" s="870"/>
      <c r="J164" s="888"/>
    </row>
    <row r="165" spans="3:10" s="869" customFormat="1">
      <c r="C165" s="870"/>
      <c r="D165" s="870"/>
      <c r="J165" s="888"/>
    </row>
    <row r="166" spans="3:10" s="869" customFormat="1">
      <c r="C166" s="870"/>
      <c r="D166" s="870"/>
      <c r="J166" s="888"/>
    </row>
    <row r="167" spans="3:10" s="869" customFormat="1">
      <c r="C167" s="870"/>
      <c r="D167" s="870"/>
    </row>
    <row r="168" spans="3:10" s="869" customFormat="1">
      <c r="C168" s="870"/>
      <c r="D168" s="870"/>
    </row>
    <row r="169" spans="3:10" s="869" customFormat="1">
      <c r="C169" s="870"/>
      <c r="D169" s="870"/>
    </row>
    <row r="170" spans="3:10" s="869" customFormat="1">
      <c r="C170" s="870"/>
      <c r="D170" s="870"/>
    </row>
    <row r="171" spans="3:10" s="869" customFormat="1">
      <c r="C171" s="870"/>
      <c r="D171" s="870"/>
    </row>
    <row r="172" spans="3:10" s="869" customFormat="1">
      <c r="C172" s="870"/>
      <c r="D172" s="870"/>
    </row>
    <row r="173" spans="3:10" s="869" customFormat="1">
      <c r="C173" s="870"/>
      <c r="D173" s="870"/>
    </row>
    <row r="174" spans="3:10" s="869" customFormat="1">
      <c r="C174" s="870"/>
      <c r="D174" s="870"/>
    </row>
    <row r="175" spans="3:10" s="869" customFormat="1">
      <c r="C175" s="870"/>
      <c r="D175" s="870"/>
    </row>
    <row r="176" spans="3:10" s="869" customFormat="1">
      <c r="C176" s="870"/>
      <c r="D176" s="870"/>
    </row>
    <row r="177" spans="3:4" s="869" customFormat="1">
      <c r="C177" s="870"/>
      <c r="D177" s="870"/>
    </row>
    <row r="178" spans="3:4" s="869" customFormat="1">
      <c r="C178" s="870"/>
      <c r="D178" s="870"/>
    </row>
    <row r="179" spans="3:4" s="869" customFormat="1">
      <c r="C179" s="870"/>
      <c r="D179" s="870"/>
    </row>
    <row r="180" spans="3:4" s="869" customFormat="1">
      <c r="C180" s="870"/>
      <c r="D180" s="870"/>
    </row>
    <row r="181" spans="3:4" s="869" customFormat="1">
      <c r="C181" s="870"/>
      <c r="D181" s="870"/>
    </row>
    <row r="182" spans="3:4" s="869" customFormat="1">
      <c r="C182" s="870"/>
      <c r="D182" s="870"/>
    </row>
    <row r="183" spans="3:4" s="869" customFormat="1">
      <c r="C183" s="870"/>
      <c r="D183" s="870"/>
    </row>
    <row r="184" spans="3:4" s="869" customFormat="1">
      <c r="C184" s="870"/>
      <c r="D184" s="870"/>
    </row>
    <row r="185" spans="3:4" s="869" customFormat="1">
      <c r="C185" s="870"/>
      <c r="D185" s="870"/>
    </row>
    <row r="186" spans="3:4" s="869" customFormat="1">
      <c r="C186" s="870"/>
      <c r="D186" s="870"/>
    </row>
    <row r="187" spans="3:4" s="869" customFormat="1">
      <c r="C187" s="870"/>
      <c r="D187" s="870"/>
    </row>
    <row r="188" spans="3:4" s="869" customFormat="1">
      <c r="C188" s="870"/>
      <c r="D188" s="870"/>
    </row>
    <row r="189" spans="3:4" s="869" customFormat="1">
      <c r="C189" s="870"/>
      <c r="D189" s="870"/>
    </row>
    <row r="190" spans="3:4" s="869" customFormat="1">
      <c r="C190" s="870"/>
      <c r="D190" s="870"/>
    </row>
    <row r="191" spans="3:4" s="869" customFormat="1">
      <c r="C191" s="870"/>
      <c r="D191" s="870"/>
    </row>
    <row r="192" spans="3:4" s="869" customFormat="1">
      <c r="C192" s="870"/>
      <c r="D192" s="870"/>
    </row>
    <row r="193" spans="3:4" s="869" customFormat="1">
      <c r="C193" s="870"/>
      <c r="D193" s="870"/>
    </row>
    <row r="194" spans="3:4" s="869" customFormat="1">
      <c r="C194" s="870"/>
      <c r="D194" s="870"/>
    </row>
    <row r="195" spans="3:4" s="869" customFormat="1">
      <c r="C195" s="870"/>
      <c r="D195" s="870"/>
    </row>
    <row r="196" spans="3:4" s="869" customFormat="1">
      <c r="C196" s="870"/>
      <c r="D196" s="870"/>
    </row>
    <row r="197" spans="3:4" s="869" customFormat="1">
      <c r="C197" s="870"/>
      <c r="D197" s="870"/>
    </row>
    <row r="198" spans="3:4" s="869" customFormat="1">
      <c r="C198" s="870"/>
      <c r="D198" s="870"/>
    </row>
    <row r="199" spans="3:4" s="869" customFormat="1">
      <c r="C199" s="870"/>
      <c r="D199" s="870"/>
    </row>
    <row r="200" spans="3:4" s="869" customFormat="1">
      <c r="C200" s="870"/>
      <c r="D200" s="870"/>
    </row>
    <row r="201" spans="3:4" s="869" customFormat="1">
      <c r="C201" s="870"/>
      <c r="D201" s="870"/>
    </row>
    <row r="202" spans="3:4" s="869" customFormat="1">
      <c r="C202" s="870"/>
      <c r="D202" s="870"/>
    </row>
    <row r="203" spans="3:4" s="869" customFormat="1">
      <c r="C203" s="870"/>
      <c r="D203" s="870"/>
    </row>
    <row r="204" spans="3:4" s="869" customFormat="1">
      <c r="C204" s="870"/>
      <c r="D204" s="870"/>
    </row>
    <row r="205" spans="3:4" s="869" customFormat="1">
      <c r="C205" s="870"/>
      <c r="D205" s="870"/>
    </row>
    <row r="206" spans="3:4" s="869" customFormat="1">
      <c r="C206" s="870"/>
      <c r="D206" s="870"/>
    </row>
    <row r="207" spans="3:4" s="869" customFormat="1">
      <c r="C207" s="870"/>
      <c r="D207" s="870"/>
    </row>
    <row r="208" spans="3:4" s="869" customFormat="1">
      <c r="C208" s="870"/>
      <c r="D208" s="870"/>
    </row>
  </sheetData>
  <mergeCells count="20">
    <mergeCell ref="A1:I1"/>
    <mergeCell ref="A2:I2"/>
    <mergeCell ref="A3:I3"/>
    <mergeCell ref="A5:A9"/>
    <mergeCell ref="B5:B9"/>
    <mergeCell ref="C5:C9"/>
    <mergeCell ref="D5:D9"/>
    <mergeCell ref="H4:I4"/>
    <mergeCell ref="L7:N7"/>
    <mergeCell ref="L8:L9"/>
    <mergeCell ref="M8:N8"/>
    <mergeCell ref="E5:G5"/>
    <mergeCell ref="H5:H9"/>
    <mergeCell ref="I5:I9"/>
    <mergeCell ref="K5:N6"/>
    <mergeCell ref="E6:E9"/>
    <mergeCell ref="F6:G6"/>
    <mergeCell ref="F7:F9"/>
    <mergeCell ref="G7:G9"/>
    <mergeCell ref="K7:K9"/>
  </mergeCells>
  <pageMargins left="0.82677165354330717" right="0.35433070866141736" top="0.62992125984251968" bottom="0.51181102362204722" header="0.31496062992125984" footer="0.19685039370078741"/>
  <pageSetup paperSize="9" scale="98" fitToHeight="0" orientation="landscape"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38</vt:i4>
      </vt:variant>
    </vt:vector>
  </HeadingPairs>
  <TitlesOfParts>
    <vt:vector size="64" baseType="lpstr">
      <vt:lpstr>PL 03B</vt:lpstr>
      <vt:lpstr>PL 03A</vt:lpstr>
      <vt:lpstr>PL 03</vt:lpstr>
      <vt:lpstr>B02-DTPT NSTW</vt:lpstr>
      <vt:lpstr>foxz</vt:lpstr>
      <vt:lpstr>PL I</vt:lpstr>
      <vt:lpstr>PL II </vt:lpstr>
      <vt:lpstr>PL III </vt:lpstr>
      <vt:lpstr>PL 05</vt:lpstr>
      <vt:lpstr>PL 04B</vt:lpstr>
      <vt:lpstr>PL 04A</vt:lpstr>
      <vt:lpstr>PL 04</vt:lpstr>
      <vt:lpstr>PL IV </vt:lpstr>
      <vt:lpstr>PL02</vt:lpstr>
      <vt:lpstr>PL 01</vt:lpstr>
      <vt:lpstr>PL 02</vt:lpstr>
      <vt:lpstr>PL03</vt:lpstr>
      <vt:lpstr>PL VI -NTM </vt:lpstr>
      <vt:lpstr>PLVII SN ntm </vt:lpstr>
      <vt:lpstr> PL VIII SNGN</vt:lpstr>
      <vt:lpstr>PL IX SN MN </vt:lpstr>
      <vt:lpstr>PL X ĐU NTM</vt:lpstr>
      <vt:lpstr>PL XI ĐU GN</vt:lpstr>
      <vt:lpstr>PL XII ĐU MN </vt:lpstr>
      <vt:lpstr>PL XIII ĐƯ VĐT tổng</vt:lpstr>
      <vt:lpstr>PL XIV ĐƯ VĐT ctiet</vt:lpstr>
      <vt:lpstr>'PL 01'!Print_Area</vt:lpstr>
      <vt:lpstr>'PL 02'!Print_Area</vt:lpstr>
      <vt:lpstr>'PL 03'!Print_Area</vt:lpstr>
      <vt:lpstr>'PL 03A'!Print_Area</vt:lpstr>
      <vt:lpstr>'PL 03B'!Print_Area</vt:lpstr>
      <vt:lpstr>'PL 04'!Print_Area</vt:lpstr>
      <vt:lpstr>'PL 04A'!Print_Area</vt:lpstr>
      <vt:lpstr>'PL 04B'!Print_Area</vt:lpstr>
      <vt:lpstr>'PL 05'!Print_Area</vt:lpstr>
      <vt:lpstr>'PL I'!Print_Area</vt:lpstr>
      <vt:lpstr>'PL II '!Print_Area</vt:lpstr>
      <vt:lpstr>'PL III '!Print_Area</vt:lpstr>
      <vt:lpstr>'PL IV '!Print_Area</vt:lpstr>
      <vt:lpstr>'PL VI -NTM '!Print_Area</vt:lpstr>
      <vt:lpstr>'PL X ĐU NTM'!Print_Area</vt:lpstr>
      <vt:lpstr>'PL02'!Print_Area</vt:lpstr>
      <vt:lpstr>'PL03'!Print_Area</vt:lpstr>
      <vt:lpstr>'PLVII SN ntm '!Print_Area</vt:lpstr>
      <vt:lpstr>'PL 01'!Print_Titles</vt:lpstr>
      <vt:lpstr>'PL 02'!Print_Titles</vt:lpstr>
      <vt:lpstr>'PL 03'!Print_Titles</vt:lpstr>
      <vt:lpstr>'PL 03A'!Print_Titles</vt:lpstr>
      <vt:lpstr>'PL 03B'!Print_Titles</vt:lpstr>
      <vt:lpstr>'PL 04'!Print_Titles</vt:lpstr>
      <vt:lpstr>'PL 04A'!Print_Titles</vt:lpstr>
      <vt:lpstr>'PL 04B'!Print_Titles</vt:lpstr>
      <vt:lpstr>'PL 05'!Print_Titles</vt:lpstr>
      <vt:lpstr>'PL III '!Print_Titles</vt:lpstr>
      <vt:lpstr>'PL IX SN MN '!Print_Titles</vt:lpstr>
      <vt:lpstr>'PL VI -NTM '!Print_Titles</vt:lpstr>
      <vt:lpstr>'PL X ĐU NTM'!Print_Titles</vt:lpstr>
      <vt:lpstr>'PL XI ĐU GN'!Print_Titles</vt:lpstr>
      <vt:lpstr>'PL XII ĐU MN '!Print_Titles</vt:lpstr>
      <vt:lpstr>'PL XIII ĐƯ VĐT tổng'!Print_Titles</vt:lpstr>
      <vt:lpstr>'PL XIV ĐƯ VĐT ctiet'!Print_Titles</vt:lpstr>
      <vt:lpstr>'PL02'!Print_Titles</vt:lpstr>
      <vt:lpstr>'PL03'!Print_Titles</vt:lpstr>
      <vt:lpstr>'PLVII SN ntm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2025-02-16T03:34:50Z</cp:lastPrinted>
  <dcterms:created xsi:type="dcterms:W3CDTF">2018-01-29T21:43:48Z</dcterms:created>
  <dcterms:modified xsi:type="dcterms:W3CDTF">2025-02-19T07:44:36Z</dcterms:modified>
</cp:coreProperties>
</file>