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D\F\Ổ D\Năm 2024\Đất đai\Lập điều chỉnh QHKHSD đất 2025\15-12-2024\NQ KH2025\"/>
    </mc:Choice>
  </mc:AlternateContent>
  <bookViews>
    <workbookView xWindow="-108" yWindow="-108" windowWidth="23256" windowHeight="12456"/>
  </bookViews>
  <sheets>
    <sheet name="B10DMKH" sheetId="1" r:id="rId1"/>
  </sheets>
  <definedNames>
    <definedName name="_xlnm._FilterDatabase" localSheetId="0" hidden="1">B10DMKH!$A$5:$AU$375</definedName>
    <definedName name="_xlnm.Print_Area" localSheetId="0">B10DMKH!$A$1:$AU$375</definedName>
    <definedName name="_xlnm.Print_Titles" localSheetId="0">B10DMKH!$3:$5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8" i="1" l="1"/>
  <c r="AI375" i="1" l="1"/>
  <c r="AE375" i="1"/>
  <c r="AD375" i="1"/>
  <c r="AC375" i="1"/>
  <c r="AB375" i="1"/>
  <c r="AA375" i="1"/>
  <c r="Z375" i="1"/>
  <c r="Y375" i="1"/>
  <c r="X375" i="1"/>
  <c r="W375" i="1"/>
  <c r="V375" i="1"/>
  <c r="U375" i="1"/>
  <c r="T375" i="1"/>
  <c r="S375" i="1"/>
  <c r="R375" i="1"/>
  <c r="Q375" i="1"/>
  <c r="P375" i="1"/>
  <c r="O375" i="1"/>
  <c r="N375" i="1"/>
  <c r="M375" i="1"/>
  <c r="J375" i="1"/>
  <c r="I375" i="1"/>
  <c r="D374" i="1"/>
  <c r="H373" i="1"/>
  <c r="D373" i="1"/>
  <c r="D372" i="1"/>
  <c r="H371" i="1"/>
  <c r="F371" i="1" s="1"/>
  <c r="D371" i="1" s="1"/>
  <c r="H370" i="1"/>
  <c r="F370" i="1" s="1"/>
  <c r="D370" i="1" s="1"/>
  <c r="D369" i="1"/>
  <c r="D366" i="1"/>
  <c r="D365" i="1"/>
  <c r="D364" i="1"/>
  <c r="D363" i="1"/>
  <c r="D362" i="1"/>
  <c r="D361" i="1"/>
  <c r="D360" i="1"/>
  <c r="D359" i="1"/>
  <c r="D358" i="1"/>
  <c r="H357" i="1"/>
  <c r="D357" i="1"/>
  <c r="H356" i="1"/>
  <c r="F356" i="1" s="1"/>
  <c r="D356" i="1" s="1"/>
  <c r="D355" i="1"/>
  <c r="H354" i="1"/>
  <c r="F354" i="1" s="1"/>
  <c r="D354" i="1" s="1"/>
  <c r="D353" i="1"/>
  <c r="H352" i="1"/>
  <c r="F352" i="1" s="1"/>
  <c r="D352" i="1" s="1"/>
  <c r="H351" i="1"/>
  <c r="F351" i="1" s="1"/>
  <c r="D351" i="1" s="1"/>
  <c r="H350" i="1"/>
  <c r="F350" i="1"/>
  <c r="D350" i="1" s="1"/>
  <c r="H349" i="1"/>
  <c r="F349" i="1" s="1"/>
  <c r="D349" i="1" s="1"/>
  <c r="H348" i="1"/>
  <c r="F348" i="1" s="1"/>
  <c r="D348" i="1" s="1"/>
  <c r="H347" i="1"/>
  <c r="F347" i="1" s="1"/>
  <c r="D347" i="1" s="1"/>
  <c r="H346" i="1"/>
  <c r="F346" i="1" s="1"/>
  <c r="D346" i="1" s="1"/>
  <c r="H345" i="1"/>
  <c r="F345" i="1"/>
  <c r="D345" i="1" s="1"/>
  <c r="H344" i="1"/>
  <c r="F344" i="1" s="1"/>
  <c r="D344" i="1" s="1"/>
  <c r="H343" i="1"/>
  <c r="F343" i="1" s="1"/>
  <c r="D343" i="1" s="1"/>
  <c r="H342" i="1"/>
  <c r="F342" i="1"/>
  <c r="D342" i="1" s="1"/>
  <c r="H341" i="1"/>
  <c r="D341" i="1"/>
  <c r="H340" i="1"/>
  <c r="D340" i="1"/>
  <c r="H339" i="1"/>
  <c r="F339" i="1" s="1"/>
  <c r="D339" i="1" s="1"/>
  <c r="H338" i="1"/>
  <c r="F338" i="1"/>
  <c r="D338" i="1" s="1"/>
  <c r="H337" i="1"/>
  <c r="F337" i="1" s="1"/>
  <c r="D337" i="1" s="1"/>
  <c r="H336" i="1"/>
  <c r="F336" i="1" s="1"/>
  <c r="D336" i="1" s="1"/>
  <c r="H335" i="1"/>
  <c r="F335" i="1" s="1"/>
  <c r="D335" i="1" s="1"/>
  <c r="H334" i="1"/>
  <c r="F334" i="1" s="1"/>
  <c r="D334" i="1" s="1"/>
  <c r="H333" i="1"/>
  <c r="F333" i="1" s="1"/>
  <c r="D333" i="1" s="1"/>
  <c r="H332" i="1"/>
  <c r="F332" i="1" s="1"/>
  <c r="D332" i="1" s="1"/>
  <c r="H331" i="1"/>
  <c r="F331" i="1" s="1"/>
  <c r="D331" i="1" s="1"/>
  <c r="H330" i="1"/>
  <c r="F330" i="1" s="1"/>
  <c r="D330" i="1" s="1"/>
  <c r="H329" i="1"/>
  <c r="F329" i="1" s="1"/>
  <c r="D329" i="1" s="1"/>
  <c r="H328" i="1"/>
  <c r="F328" i="1" s="1"/>
  <c r="D328" i="1" s="1"/>
  <c r="H327" i="1"/>
  <c r="F327" i="1"/>
  <c r="D327" i="1" s="1"/>
  <c r="H326" i="1"/>
  <c r="F326" i="1" s="1"/>
  <c r="D326" i="1" s="1"/>
  <c r="H325" i="1"/>
  <c r="F325" i="1"/>
  <c r="D325" i="1" s="1"/>
  <c r="H324" i="1"/>
  <c r="F324" i="1" s="1"/>
  <c r="D324" i="1" s="1"/>
  <c r="H323" i="1"/>
  <c r="F323" i="1" s="1"/>
  <c r="D323" i="1" s="1"/>
  <c r="H322" i="1"/>
  <c r="F322" i="1" s="1"/>
  <c r="D322" i="1" s="1"/>
  <c r="H321" i="1"/>
  <c r="F321" i="1" s="1"/>
  <c r="D321" i="1" s="1"/>
  <c r="H320" i="1"/>
  <c r="F320" i="1" s="1"/>
  <c r="D320" i="1" s="1"/>
  <c r="H319" i="1"/>
  <c r="D319" i="1"/>
  <c r="F318" i="1"/>
  <c r="D318" i="1" s="1"/>
  <c r="D317" i="1"/>
  <c r="F316" i="1"/>
  <c r="D316" i="1" s="1"/>
  <c r="F315" i="1"/>
  <c r="D315" i="1"/>
  <c r="F314" i="1"/>
  <c r="D314" i="1"/>
  <c r="F313" i="1"/>
  <c r="D313" i="1" s="1"/>
  <c r="F312" i="1"/>
  <c r="D312" i="1" s="1"/>
  <c r="F311" i="1"/>
  <c r="D311" i="1" s="1"/>
  <c r="H310" i="1"/>
  <c r="F310" i="1" s="1"/>
  <c r="D310" i="1" s="1"/>
  <c r="H309" i="1"/>
  <c r="D309" i="1"/>
  <c r="F308" i="1"/>
  <c r="D308" i="1" s="1"/>
  <c r="H307" i="1"/>
  <c r="F307" i="1"/>
  <c r="D307" i="1" s="1"/>
  <c r="H306" i="1"/>
  <c r="F306" i="1" s="1"/>
  <c r="D306" i="1" s="1"/>
  <c r="H305" i="1"/>
  <c r="F305" i="1" s="1"/>
  <c r="D305" i="1" s="1"/>
  <c r="H304" i="1"/>
  <c r="F304" i="1" s="1"/>
  <c r="D304" i="1" s="1"/>
  <c r="H303" i="1"/>
  <c r="F303" i="1" s="1"/>
  <c r="D303" i="1" s="1"/>
  <c r="H302" i="1"/>
  <c r="F302" i="1" s="1"/>
  <c r="D302" i="1"/>
  <c r="H301" i="1"/>
  <c r="F301" i="1" s="1"/>
  <c r="D301" i="1" s="1"/>
  <c r="H300" i="1"/>
  <c r="F300" i="1"/>
  <c r="D300" i="1" s="1"/>
  <c r="H299" i="1"/>
  <c r="F299" i="1"/>
  <c r="D299" i="1" s="1"/>
  <c r="H298" i="1"/>
  <c r="F298" i="1" s="1"/>
  <c r="D298" i="1" s="1"/>
  <c r="D297" i="1"/>
  <c r="H296" i="1"/>
  <c r="F296" i="1" s="1"/>
  <c r="D296" i="1" s="1"/>
  <c r="H294" i="1"/>
  <c r="F294" i="1" s="1"/>
  <c r="D294" i="1" s="1"/>
  <c r="H293" i="1"/>
  <c r="F293" i="1"/>
  <c r="D293" i="1" s="1"/>
  <c r="D292" i="1"/>
  <c r="D291" i="1"/>
  <c r="D290" i="1"/>
  <c r="H289" i="1"/>
  <c r="F289" i="1" s="1"/>
  <c r="D289" i="1" s="1"/>
  <c r="H288" i="1"/>
  <c r="F288" i="1"/>
  <c r="D288" i="1"/>
  <c r="H287" i="1"/>
  <c r="F287" i="1" s="1"/>
  <c r="D287" i="1" s="1"/>
  <c r="H286" i="1"/>
  <c r="F286" i="1"/>
  <c r="D286" i="1" s="1"/>
  <c r="F285" i="1"/>
  <c r="D285" i="1" s="1"/>
  <c r="H284" i="1"/>
  <c r="F284" i="1"/>
  <c r="D284" i="1" s="1"/>
  <c r="H282" i="1"/>
  <c r="F282" i="1"/>
  <c r="E282" i="1"/>
  <c r="H281" i="1"/>
  <c r="F281" i="1" s="1"/>
  <c r="D281" i="1"/>
  <c r="H280" i="1"/>
  <c r="F280" i="1" s="1"/>
  <c r="D280" i="1" s="1"/>
  <c r="H279" i="1"/>
  <c r="F279" i="1"/>
  <c r="D279" i="1" s="1"/>
  <c r="H278" i="1"/>
  <c r="F278" i="1"/>
  <c r="D278" i="1" s="1"/>
  <c r="H277" i="1"/>
  <c r="F277" i="1"/>
  <c r="D277" i="1"/>
  <c r="H276" i="1"/>
  <c r="F276" i="1" s="1"/>
  <c r="D276" i="1" s="1"/>
  <c r="H275" i="1"/>
  <c r="F275" i="1"/>
  <c r="D275" i="1" s="1"/>
  <c r="H274" i="1"/>
  <c r="F274" i="1"/>
  <c r="D274" i="1" s="1"/>
  <c r="H273" i="1"/>
  <c r="F273" i="1" s="1"/>
  <c r="D273" i="1" s="1"/>
  <c r="H272" i="1"/>
  <c r="F272" i="1"/>
  <c r="D272" i="1" s="1"/>
  <c r="H271" i="1"/>
  <c r="F271" i="1" s="1"/>
  <c r="D271" i="1"/>
  <c r="H270" i="1"/>
  <c r="F270" i="1" s="1"/>
  <c r="D270" i="1" s="1"/>
  <c r="H269" i="1"/>
  <c r="F269" i="1" s="1"/>
  <c r="D269" i="1" s="1"/>
  <c r="H268" i="1"/>
  <c r="F268" i="1" s="1"/>
  <c r="D268" i="1" s="1"/>
  <c r="H267" i="1"/>
  <c r="F267" i="1" s="1"/>
  <c r="D267" i="1"/>
  <c r="H266" i="1"/>
  <c r="F266" i="1" s="1"/>
  <c r="D266" i="1" s="1"/>
  <c r="H265" i="1"/>
  <c r="F265" i="1" s="1"/>
  <c r="D265" i="1" s="1"/>
  <c r="F264" i="1"/>
  <c r="D264" i="1"/>
  <c r="F263" i="1"/>
  <c r="D263" i="1" s="1"/>
  <c r="H262" i="1"/>
  <c r="F262" i="1" s="1"/>
  <c r="D262" i="1" s="1"/>
  <c r="F261" i="1"/>
  <c r="D261" i="1" s="1"/>
  <c r="H260" i="1"/>
  <c r="F260" i="1" s="1"/>
  <c r="D260" i="1" s="1"/>
  <c r="H259" i="1"/>
  <c r="F259" i="1" s="1"/>
  <c r="D259" i="1" s="1"/>
  <c r="H258" i="1"/>
  <c r="F258" i="1"/>
  <c r="D258" i="1" s="1"/>
  <c r="H257" i="1"/>
  <c r="F257" i="1" s="1"/>
  <c r="D257" i="1" s="1"/>
  <c r="H256" i="1"/>
  <c r="F256" i="1" s="1"/>
  <c r="D256" i="1" s="1"/>
  <c r="A256" i="1"/>
  <c r="A257" i="1" s="1"/>
  <c r="A258" i="1" s="1"/>
  <c r="A259" i="1" s="1"/>
  <c r="A260" i="1" s="1"/>
  <c r="A261" i="1" s="1"/>
  <c r="A262" i="1" s="1"/>
  <c r="A263" i="1" s="1"/>
  <c r="A264" i="1" s="1"/>
  <c r="A265" i="1" s="1"/>
  <c r="A266" i="1" s="1"/>
  <c r="A267" i="1" s="1"/>
  <c r="A268" i="1" s="1"/>
  <c r="A269" i="1" s="1"/>
  <c r="A270" i="1" s="1"/>
  <c r="A271" i="1" s="1"/>
  <c r="A275" i="1" s="1"/>
  <c r="A276" i="1" s="1"/>
  <c r="A277" i="1" s="1"/>
  <c r="A278" i="1" s="1"/>
  <c r="A280" i="1" s="1"/>
  <c r="A281" i="1" s="1"/>
  <c r="A284" i="1" s="1"/>
  <c r="A285" i="1" s="1"/>
  <c r="A286" i="1" s="1"/>
  <c r="A291" i="1" s="1"/>
  <c r="A292" i="1" s="1"/>
  <c r="A294" i="1" s="1"/>
  <c r="H255" i="1"/>
  <c r="F255" i="1" s="1"/>
  <c r="D255" i="1" s="1"/>
  <c r="H254" i="1"/>
  <c r="F254" i="1"/>
  <c r="D254" i="1" s="1"/>
  <c r="H253" i="1"/>
  <c r="F253" i="1" s="1"/>
  <c r="D253" i="1" s="1"/>
  <c r="H252" i="1"/>
  <c r="F252" i="1" s="1"/>
  <c r="D252" i="1" s="1"/>
  <c r="F251" i="1"/>
  <c r="D251" i="1"/>
  <c r="H250" i="1"/>
  <c r="F250" i="1" s="1"/>
  <c r="D250" i="1" s="1"/>
  <c r="F249" i="1"/>
  <c r="D249" i="1"/>
  <c r="H248" i="1"/>
  <c r="F248" i="1" s="1"/>
  <c r="D248" i="1" s="1"/>
  <c r="F247" i="1"/>
  <c r="D247" i="1" s="1"/>
  <c r="H246" i="1"/>
  <c r="F246" i="1"/>
  <c r="D246" i="1"/>
  <c r="F245" i="1"/>
  <c r="D245" i="1" s="1"/>
  <c r="H244" i="1"/>
  <c r="F244" i="1" s="1"/>
  <c r="D244" i="1"/>
  <c r="H243" i="1"/>
  <c r="F243" i="1" s="1"/>
  <c r="D243" i="1" s="1"/>
  <c r="H242" i="1"/>
  <c r="F242" i="1"/>
  <c r="D242" i="1" s="1"/>
  <c r="F241" i="1"/>
  <c r="D241" i="1" s="1"/>
  <c r="H240" i="1"/>
  <c r="F240" i="1" s="1"/>
  <c r="D240" i="1" s="1"/>
  <c r="H239" i="1"/>
  <c r="F239" i="1"/>
  <c r="D239" i="1" s="1"/>
  <c r="H238" i="1"/>
  <c r="F238" i="1" s="1"/>
  <c r="D238" i="1" s="1"/>
  <c r="H237" i="1"/>
  <c r="F237" i="1" s="1"/>
  <c r="D237" i="1" s="1"/>
  <c r="H236" i="1"/>
  <c r="F236" i="1" s="1"/>
  <c r="D236" i="1" s="1"/>
  <c r="H235" i="1"/>
  <c r="F235" i="1"/>
  <c r="D235" i="1" s="1"/>
  <c r="H234" i="1"/>
  <c r="F234" i="1"/>
  <c r="D234" i="1" s="1"/>
  <c r="H233" i="1"/>
  <c r="F233" i="1" s="1"/>
  <c r="D233" i="1" s="1"/>
  <c r="H232" i="1"/>
  <c r="F232" i="1" s="1"/>
  <c r="D232" i="1" s="1"/>
  <c r="H231" i="1"/>
  <c r="F231" i="1" s="1"/>
  <c r="D231" i="1" s="1"/>
  <c r="H230" i="1"/>
  <c r="F230" i="1" s="1"/>
  <c r="D230" i="1" s="1"/>
  <c r="D229" i="1"/>
  <c r="H228" i="1"/>
  <c r="H227" i="1"/>
  <c r="F227" i="1"/>
  <c r="D227" i="1" s="1"/>
  <c r="H226" i="1"/>
  <c r="F226" i="1" s="1"/>
  <c r="D226" i="1" s="1"/>
  <c r="H225" i="1"/>
  <c r="F225" i="1"/>
  <c r="D225" i="1" s="1"/>
  <c r="H224" i="1"/>
  <c r="F224" i="1" s="1"/>
  <c r="D223" i="1"/>
  <c r="D222" i="1"/>
  <c r="H221" i="1"/>
  <c r="F221" i="1"/>
  <c r="H220" i="1"/>
  <c r="F220" i="1" s="1"/>
  <c r="D220" i="1"/>
  <c r="H219" i="1"/>
  <c r="F219" i="1"/>
  <c r="D219" i="1" s="1"/>
  <c r="H218" i="1"/>
  <c r="F218" i="1" s="1"/>
  <c r="D218" i="1" s="1"/>
  <c r="H217" i="1"/>
  <c r="F217" i="1"/>
  <c r="D217" i="1" s="1"/>
  <c r="H216" i="1"/>
  <c r="F216" i="1" s="1"/>
  <c r="D216" i="1" s="1"/>
  <c r="H215" i="1"/>
  <c r="F215" i="1" s="1"/>
  <c r="D215" i="1" s="1"/>
  <c r="H214" i="1"/>
  <c r="F214" i="1"/>
  <c r="D214" i="1" s="1"/>
  <c r="H213" i="1"/>
  <c r="F213" i="1" s="1"/>
  <c r="D213" i="1" s="1"/>
  <c r="H212" i="1"/>
  <c r="F212" i="1" s="1"/>
  <c r="D212" i="1" s="1"/>
  <c r="H211" i="1"/>
  <c r="F211" i="1"/>
  <c r="D211" i="1" s="1"/>
  <c r="H210" i="1"/>
  <c r="F210" i="1"/>
  <c r="D210" i="1" s="1"/>
  <c r="H209" i="1"/>
  <c r="F209" i="1" s="1"/>
  <c r="D209" i="1" s="1"/>
  <c r="F208" i="1"/>
  <c r="D208" i="1" s="1"/>
  <c r="A208" i="1"/>
  <c r="A211" i="1" s="1"/>
  <c r="A212" i="1" s="1"/>
  <c r="A213" i="1" s="1"/>
  <c r="A214" i="1" s="1"/>
  <c r="A215" i="1" s="1"/>
  <c r="A216" i="1" s="1"/>
  <c r="A217" i="1" s="1"/>
  <c r="A218" i="1" s="1"/>
  <c r="A219" i="1" s="1"/>
  <c r="A222" i="1" s="1"/>
  <c r="A223" i="1" s="1"/>
  <c r="A226" i="1" s="1"/>
  <c r="A228" i="1" s="1"/>
  <c r="A229" i="1" s="1"/>
  <c r="A230" i="1" s="1"/>
  <c r="A231" i="1" s="1"/>
  <c r="A232" i="1" s="1"/>
  <c r="A233" i="1" s="1"/>
  <c r="A234" i="1" s="1"/>
  <c r="A235" i="1" s="1"/>
  <c r="A236" i="1" s="1"/>
  <c r="A237" i="1" s="1"/>
  <c r="A238" i="1" s="1"/>
  <c r="A239" i="1" s="1"/>
  <c r="A240" i="1" s="1"/>
  <c r="A241" i="1" s="1"/>
  <c r="A244" i="1" s="1"/>
  <c r="A254" i="1" s="1"/>
  <c r="A255" i="1" s="1"/>
  <c r="H207" i="1"/>
  <c r="F207" i="1" s="1"/>
  <c r="D207" i="1"/>
  <c r="F206" i="1"/>
  <c r="D206" i="1" s="1"/>
  <c r="H205" i="1"/>
  <c r="F205" i="1"/>
  <c r="D205" i="1" s="1"/>
  <c r="H204" i="1"/>
  <c r="F204" i="1" s="1"/>
  <c r="E204" i="1"/>
  <c r="D204" i="1"/>
  <c r="H203" i="1"/>
  <c r="F203" i="1" s="1"/>
  <c r="D203" i="1" s="1"/>
  <c r="H202" i="1"/>
  <c r="F202" i="1"/>
  <c r="D202" i="1" s="1"/>
  <c r="H201" i="1"/>
  <c r="F201" i="1" s="1"/>
  <c r="D201" i="1" s="1"/>
  <c r="F200" i="1"/>
  <c r="D200" i="1" s="1"/>
  <c r="H199" i="1"/>
  <c r="F199" i="1" s="1"/>
  <c r="D199" i="1"/>
  <c r="H198" i="1"/>
  <c r="F198" i="1" s="1"/>
  <c r="D198" i="1" s="1"/>
  <c r="H197" i="1"/>
  <c r="F197" i="1"/>
  <c r="D197" i="1" s="1"/>
  <c r="H196" i="1"/>
  <c r="F196" i="1" s="1"/>
  <c r="D196" i="1" s="1"/>
  <c r="H195" i="1"/>
  <c r="F195" i="1"/>
  <c r="D195" i="1"/>
  <c r="H194" i="1"/>
  <c r="F194" i="1"/>
  <c r="D194" i="1"/>
  <c r="H193" i="1"/>
  <c r="F193" i="1" s="1"/>
  <c r="D193" i="1" s="1"/>
  <c r="H192" i="1"/>
  <c r="F192" i="1"/>
  <c r="D192" i="1" s="1"/>
  <c r="H191" i="1"/>
  <c r="F191" i="1"/>
  <c r="D191" i="1" s="1"/>
  <c r="H190" i="1"/>
  <c r="F190" i="1"/>
  <c r="D190" i="1" s="1"/>
  <c r="H189" i="1"/>
  <c r="F189" i="1" s="1"/>
  <c r="D189" i="1" s="1"/>
  <c r="H188" i="1"/>
  <c r="F188" i="1"/>
  <c r="D188" i="1" s="1"/>
  <c r="H187" i="1"/>
  <c r="F187" i="1"/>
  <c r="D187" i="1" s="1"/>
  <c r="H186" i="1"/>
  <c r="F186" i="1"/>
  <c r="D186" i="1" s="1"/>
  <c r="H185" i="1"/>
  <c r="F185" i="1"/>
  <c r="D185" i="1"/>
  <c r="H184" i="1"/>
  <c r="F184" i="1" s="1"/>
  <c r="D184" i="1" s="1"/>
  <c r="H183" i="1"/>
  <c r="F183" i="1" s="1"/>
  <c r="D183" i="1" s="1"/>
  <c r="H182" i="1"/>
  <c r="F182" i="1"/>
  <c r="D182" i="1"/>
  <c r="H181" i="1"/>
  <c r="F181" i="1" s="1"/>
  <c r="D181" i="1" s="1"/>
  <c r="H180" i="1"/>
  <c r="F180" i="1"/>
  <c r="D180" i="1" s="1"/>
  <c r="H179" i="1"/>
  <c r="F179" i="1"/>
  <c r="D179" i="1" s="1"/>
  <c r="H178" i="1"/>
  <c r="F178" i="1"/>
  <c r="D178" i="1" s="1"/>
  <c r="H177" i="1"/>
  <c r="F177" i="1"/>
  <c r="D177" i="1" s="1"/>
  <c r="H176" i="1"/>
  <c r="F176" i="1" s="1"/>
  <c r="D176" i="1" s="1"/>
  <c r="H175" i="1"/>
  <c r="F175" i="1"/>
  <c r="D175" i="1" s="1"/>
  <c r="H174" i="1"/>
  <c r="F174" i="1"/>
  <c r="D174" i="1"/>
  <c r="H173" i="1"/>
  <c r="F173" i="1" s="1"/>
  <c r="D173" i="1" s="1"/>
  <c r="H172" i="1"/>
  <c r="F172" i="1"/>
  <c r="D172" i="1"/>
  <c r="H171" i="1"/>
  <c r="F171" i="1"/>
  <c r="D171" i="1" s="1"/>
  <c r="H170" i="1"/>
  <c r="F170" i="1" s="1"/>
  <c r="D170" i="1" s="1"/>
  <c r="H169" i="1"/>
  <c r="F169" i="1"/>
  <c r="D169" i="1"/>
  <c r="H168" i="1"/>
  <c r="F168" i="1"/>
  <c r="D168" i="1"/>
  <c r="H167" i="1"/>
  <c r="F167" i="1" s="1"/>
  <c r="D167" i="1" s="1"/>
  <c r="H166" i="1"/>
  <c r="F166" i="1"/>
  <c r="D166" i="1" s="1"/>
  <c r="H165" i="1"/>
  <c r="F165" i="1"/>
  <c r="D165" i="1" s="1"/>
  <c r="H164" i="1"/>
  <c r="F164" i="1"/>
  <c r="D164" i="1"/>
  <c r="AG163" i="1"/>
  <c r="F163" i="1" s="1"/>
  <c r="D163" i="1" s="1"/>
  <c r="H163" i="1"/>
  <c r="AG162" i="1"/>
  <c r="H162" i="1"/>
  <c r="F162" i="1"/>
  <c r="D162" i="1"/>
  <c r="H161" i="1"/>
  <c r="F161" i="1" s="1"/>
  <c r="D161" i="1" s="1"/>
  <c r="H160" i="1"/>
  <c r="F160" i="1" s="1"/>
  <c r="D160" i="1" s="1"/>
  <c r="F159" i="1"/>
  <c r="D159" i="1" s="1"/>
  <c r="K158" i="1"/>
  <c r="H158" i="1"/>
  <c r="F158" i="1"/>
  <c r="D158" i="1" s="1"/>
  <c r="H157" i="1"/>
  <c r="F157" i="1" s="1"/>
  <c r="D157" i="1" s="1"/>
  <c r="H156" i="1"/>
  <c r="F156" i="1" s="1"/>
  <c r="D156" i="1" s="1"/>
  <c r="H155" i="1"/>
  <c r="F155" i="1"/>
  <c r="D155" i="1" s="1"/>
  <c r="H154" i="1"/>
  <c r="F154" i="1"/>
  <c r="D154" i="1" s="1"/>
  <c r="H153" i="1"/>
  <c r="F153" i="1" s="1"/>
  <c r="D153" i="1"/>
  <c r="H152" i="1"/>
  <c r="F152" i="1" s="1"/>
  <c r="D152" i="1" s="1"/>
  <c r="H151" i="1"/>
  <c r="F151" i="1" s="1"/>
  <c r="D151" i="1" s="1"/>
  <c r="H150" i="1"/>
  <c r="F150" i="1" s="1"/>
  <c r="D150" i="1" s="1"/>
  <c r="H149" i="1"/>
  <c r="F149" i="1" s="1"/>
  <c r="D149" i="1" s="1"/>
  <c r="H148" i="1"/>
  <c r="F148" i="1"/>
  <c r="D148" i="1" s="1"/>
  <c r="H147" i="1"/>
  <c r="F147" i="1" s="1"/>
  <c r="D147" i="1"/>
  <c r="H146" i="1"/>
  <c r="F146" i="1"/>
  <c r="D146" i="1" s="1"/>
  <c r="H145" i="1"/>
  <c r="F145" i="1" s="1"/>
  <c r="D145" i="1" s="1"/>
  <c r="H144" i="1"/>
  <c r="F144" i="1" s="1"/>
  <c r="D144" i="1" s="1"/>
  <c r="F143" i="1"/>
  <c r="D143" i="1" s="1"/>
  <c r="F142" i="1"/>
  <c r="D142" i="1"/>
  <c r="F141" i="1"/>
  <c r="D141" i="1"/>
  <c r="H140" i="1"/>
  <c r="F140" i="1"/>
  <c r="D140" i="1" s="1"/>
  <c r="H139" i="1"/>
  <c r="F139" i="1" s="1"/>
  <c r="D139" i="1" s="1"/>
  <c r="H138" i="1"/>
  <c r="F138" i="1" s="1"/>
  <c r="D138" i="1" s="1"/>
  <c r="H137" i="1"/>
  <c r="F137" i="1"/>
  <c r="D137" i="1" s="1"/>
  <c r="H136" i="1"/>
  <c r="F136" i="1" s="1"/>
  <c r="D136" i="1" s="1"/>
  <c r="L135" i="1"/>
  <c r="H135" i="1"/>
  <c r="E135" i="1"/>
  <c r="H134" i="1"/>
  <c r="F134" i="1"/>
  <c r="E134" i="1"/>
  <c r="L133" i="1"/>
  <c r="F133" i="1" s="1"/>
  <c r="D133" i="1" s="1"/>
  <c r="H133" i="1"/>
  <c r="H132" i="1"/>
  <c r="F132" i="1" s="1"/>
  <c r="D132" i="1" s="1"/>
  <c r="F131" i="1"/>
  <c r="D131" i="1" s="1"/>
  <c r="F130" i="1"/>
  <c r="D130" i="1" s="1"/>
  <c r="F129" i="1"/>
  <c r="D129" i="1"/>
  <c r="H128" i="1"/>
  <c r="F128" i="1" s="1"/>
  <c r="D128" i="1"/>
  <c r="L127" i="1"/>
  <c r="H127" i="1"/>
  <c r="F127" i="1"/>
  <c r="D127" i="1" s="1"/>
  <c r="H126" i="1"/>
  <c r="F126" i="1" s="1"/>
  <c r="D126" i="1" s="1"/>
  <c r="K125" i="1"/>
  <c r="H125" i="1"/>
  <c r="L124" i="1"/>
  <c r="H124" i="1"/>
  <c r="F124" i="1" s="1"/>
  <c r="D124" i="1" s="1"/>
  <c r="H123" i="1"/>
  <c r="F123" i="1" s="1"/>
  <c r="D123" i="1" s="1"/>
  <c r="L122" i="1"/>
  <c r="H122" i="1"/>
  <c r="H121" i="1"/>
  <c r="F121" i="1" s="1"/>
  <c r="D121" i="1" s="1"/>
  <c r="H120" i="1"/>
  <c r="F120" i="1" s="1"/>
  <c r="D120" i="1"/>
  <c r="H119" i="1"/>
  <c r="F119" i="1" s="1"/>
  <c r="D119" i="1" s="1"/>
  <c r="H118" i="1"/>
  <c r="F118" i="1" s="1"/>
  <c r="D118" i="1" s="1"/>
  <c r="H117" i="1"/>
  <c r="F117" i="1" s="1"/>
  <c r="D117" i="1" s="1"/>
  <c r="H116" i="1"/>
  <c r="F116" i="1"/>
  <c r="D116" i="1" s="1"/>
  <c r="H115" i="1"/>
  <c r="F115" i="1"/>
  <c r="D115" i="1" s="1"/>
  <c r="H114" i="1"/>
  <c r="F114" i="1" s="1"/>
  <c r="D114" i="1" s="1"/>
  <c r="H113" i="1"/>
  <c r="F113" i="1"/>
  <c r="D113" i="1" s="1"/>
  <c r="K112" i="1"/>
  <c r="F112" i="1" s="1"/>
  <c r="D112" i="1" s="1"/>
  <c r="H112" i="1"/>
  <c r="E112" i="1"/>
  <c r="H111" i="1"/>
  <c r="F111" i="1"/>
  <c r="D111" i="1" s="1"/>
  <c r="H110" i="1"/>
  <c r="F110" i="1"/>
  <c r="D110" i="1"/>
  <c r="AG109" i="1"/>
  <c r="F109" i="1" s="1"/>
  <c r="H109" i="1"/>
  <c r="E109" i="1"/>
  <c r="H108" i="1"/>
  <c r="F108" i="1" s="1"/>
  <c r="D108" i="1" s="1"/>
  <c r="H107" i="1"/>
  <c r="F107" i="1"/>
  <c r="D107" i="1" s="1"/>
  <c r="L106" i="1"/>
  <c r="F106" i="1" s="1"/>
  <c r="D106" i="1" s="1"/>
  <c r="H105" i="1"/>
  <c r="F105" i="1" s="1"/>
  <c r="D105" i="1" s="1"/>
  <c r="H104" i="1"/>
  <c r="F104" i="1"/>
  <c r="D104" i="1" s="1"/>
  <c r="H103" i="1"/>
  <c r="F103" i="1" s="1"/>
  <c r="D103" i="1" s="1"/>
  <c r="H102" i="1"/>
  <c r="F102" i="1"/>
  <c r="D102" i="1" s="1"/>
  <c r="K101" i="1"/>
  <c r="H101" i="1"/>
  <c r="K100" i="1"/>
  <c r="H100" i="1"/>
  <c r="F100" i="1" s="1"/>
  <c r="D100" i="1"/>
  <c r="H99" i="1"/>
  <c r="F99" i="1" s="1"/>
  <c r="D99" i="1"/>
  <c r="AG98" i="1"/>
  <c r="H98" i="1"/>
  <c r="AH97" i="1"/>
  <c r="AH375" i="1" s="1"/>
  <c r="H97" i="1"/>
  <c r="F97" i="1" s="1"/>
  <c r="D97" i="1"/>
  <c r="L96" i="1"/>
  <c r="H96" i="1"/>
  <c r="F96" i="1"/>
  <c r="D96" i="1" s="1"/>
  <c r="H95" i="1"/>
  <c r="F95" i="1" s="1"/>
  <c r="D95" i="1" s="1"/>
  <c r="H94" i="1"/>
  <c r="F94" i="1" s="1"/>
  <c r="D94" i="1" s="1"/>
  <c r="H93" i="1"/>
  <c r="F93" i="1"/>
  <c r="D93" i="1" s="1"/>
  <c r="AG92" i="1"/>
  <c r="F92" i="1" s="1"/>
  <c r="D92" i="1" s="1"/>
  <c r="H92" i="1"/>
  <c r="H91" i="1"/>
  <c r="F91" i="1"/>
  <c r="D91" i="1" s="1"/>
  <c r="F90" i="1"/>
  <c r="D90" i="1" s="1"/>
  <c r="H89" i="1"/>
  <c r="F89" i="1" s="1"/>
  <c r="D89" i="1"/>
  <c r="H88" i="1"/>
  <c r="F88" i="1" s="1"/>
  <c r="D88" i="1"/>
  <c r="H87" i="1"/>
  <c r="F87" i="1" s="1"/>
  <c r="D87" i="1"/>
  <c r="H86" i="1"/>
  <c r="F86" i="1" s="1"/>
  <c r="D86" i="1" s="1"/>
  <c r="H85" i="1"/>
  <c r="F85" i="1"/>
  <c r="D85" i="1" s="1"/>
  <c r="H84" i="1"/>
  <c r="F84" i="1" s="1"/>
  <c r="D84" i="1" s="1"/>
  <c r="H83" i="1"/>
  <c r="F83" i="1" s="1"/>
  <c r="D83" i="1" s="1"/>
  <c r="H82" i="1"/>
  <c r="F82" i="1" s="1"/>
  <c r="D82" i="1"/>
  <c r="AG81" i="1"/>
  <c r="F81" i="1" s="1"/>
  <c r="D81" i="1" s="1"/>
  <c r="AF81" i="1"/>
  <c r="AF375" i="1" s="1"/>
  <c r="H81" i="1"/>
  <c r="H80" i="1"/>
  <c r="F80" i="1" s="1"/>
  <c r="D80" i="1" s="1"/>
  <c r="H79" i="1"/>
  <c r="F79" i="1" s="1"/>
  <c r="D79" i="1" s="1"/>
  <c r="AG78" i="1"/>
  <c r="H78" i="1"/>
  <c r="H77" i="1"/>
  <c r="F77" i="1" s="1"/>
  <c r="D77" i="1"/>
  <c r="H76" i="1"/>
  <c r="F76" i="1" s="1"/>
  <c r="D76" i="1" s="1"/>
  <c r="H75" i="1"/>
  <c r="F75" i="1"/>
  <c r="D75" i="1" s="1"/>
  <c r="H74" i="1"/>
  <c r="F74" i="1" s="1"/>
  <c r="D74" i="1" s="1"/>
  <c r="H73" i="1"/>
  <c r="F73" i="1"/>
  <c r="D73" i="1" s="1"/>
  <c r="H72" i="1"/>
  <c r="F72" i="1"/>
  <c r="D72" i="1" s="1"/>
  <c r="H71" i="1"/>
  <c r="F71" i="1"/>
  <c r="D71" i="1"/>
  <c r="H70" i="1"/>
  <c r="F70" i="1" s="1"/>
  <c r="D70" i="1" s="1"/>
  <c r="H69" i="1"/>
  <c r="F69" i="1" s="1"/>
  <c r="D69" i="1"/>
  <c r="H68" i="1"/>
  <c r="F68" i="1" s="1"/>
  <c r="D68" i="1" s="1"/>
  <c r="H67" i="1"/>
  <c r="F67" i="1"/>
  <c r="D67" i="1" s="1"/>
  <c r="H66" i="1"/>
  <c r="F66" i="1" s="1"/>
  <c r="D66" i="1" s="1"/>
  <c r="H65" i="1"/>
  <c r="F65" i="1"/>
  <c r="D65" i="1" s="1"/>
  <c r="H64" i="1"/>
  <c r="F64" i="1"/>
  <c r="D64" i="1" s="1"/>
  <c r="F63" i="1"/>
  <c r="D63" i="1" s="1"/>
  <c r="H62" i="1"/>
  <c r="F62" i="1" s="1"/>
  <c r="D62" i="1" s="1"/>
  <c r="H61" i="1"/>
  <c r="F61" i="1"/>
  <c r="D61" i="1" s="1"/>
  <c r="H60" i="1"/>
  <c r="F60" i="1" s="1"/>
  <c r="D60" i="1" s="1"/>
  <c r="H59" i="1"/>
  <c r="F59" i="1" s="1"/>
  <c r="D59" i="1" s="1"/>
  <c r="H58" i="1"/>
  <c r="F58" i="1"/>
  <c r="D58" i="1"/>
  <c r="H57" i="1"/>
  <c r="F57" i="1" s="1"/>
  <c r="D57" i="1" s="1"/>
  <c r="H56" i="1"/>
  <c r="F56" i="1"/>
  <c r="D56" i="1" s="1"/>
  <c r="H55" i="1"/>
  <c r="F55" i="1" s="1"/>
  <c r="D55" i="1" s="1"/>
  <c r="H54" i="1"/>
  <c r="F54" i="1"/>
  <c r="D54" i="1" s="1"/>
  <c r="H53" i="1"/>
  <c r="F53" i="1" s="1"/>
  <c r="D53" i="1" s="1"/>
  <c r="H52" i="1"/>
  <c r="F52" i="1" s="1"/>
  <c r="D52" i="1" s="1"/>
  <c r="H51" i="1"/>
  <c r="F51" i="1"/>
  <c r="D51" i="1"/>
  <c r="H50" i="1"/>
  <c r="F50" i="1" s="1"/>
  <c r="D50" i="1" s="1"/>
  <c r="H49" i="1"/>
  <c r="F49" i="1" s="1"/>
  <c r="D49" i="1"/>
  <c r="K48" i="1"/>
  <c r="H48" i="1"/>
  <c r="H47" i="1"/>
  <c r="F47" i="1" s="1"/>
  <c r="D47" i="1"/>
  <c r="H46" i="1"/>
  <c r="F46" i="1"/>
  <c r="D46" i="1" s="1"/>
  <c r="H45" i="1"/>
  <c r="F45" i="1" s="1"/>
  <c r="D45" i="1" s="1"/>
  <c r="H44" i="1"/>
  <c r="F44" i="1" s="1"/>
  <c r="D44" i="1" s="1"/>
  <c r="H43" i="1"/>
  <c r="F43" i="1"/>
  <c r="D43" i="1" s="1"/>
  <c r="H42" i="1"/>
  <c r="F42" i="1" s="1"/>
  <c r="D42" i="1"/>
  <c r="H41" i="1"/>
  <c r="F41" i="1" s="1"/>
  <c r="D41" i="1" s="1"/>
  <c r="H40" i="1"/>
  <c r="F40" i="1" s="1"/>
  <c r="D40" i="1" s="1"/>
  <c r="H39" i="1"/>
  <c r="F39" i="1"/>
  <c r="D39" i="1" s="1"/>
  <c r="H38" i="1"/>
  <c r="F38" i="1" s="1"/>
  <c r="D38" i="1" s="1"/>
  <c r="H37" i="1"/>
  <c r="F37" i="1" s="1"/>
  <c r="D37" i="1" s="1"/>
  <c r="H36" i="1"/>
  <c r="F36" i="1"/>
  <c r="D36" i="1" s="1"/>
  <c r="H35" i="1"/>
  <c r="F35" i="1"/>
  <c r="D35" i="1" s="1"/>
  <c r="H34" i="1"/>
  <c r="F34" i="1"/>
  <c r="D34" i="1"/>
  <c r="H33" i="1"/>
  <c r="F33" i="1" s="1"/>
  <c r="D33" i="1" s="1"/>
  <c r="H32" i="1"/>
  <c r="F32" i="1" s="1"/>
  <c r="D32" i="1" s="1"/>
  <c r="H31" i="1"/>
  <c r="F31" i="1" s="1"/>
  <c r="D31" i="1" s="1"/>
  <c r="H30" i="1"/>
  <c r="F30" i="1"/>
  <c r="D30" i="1" s="1"/>
  <c r="H29" i="1"/>
  <c r="F29" i="1"/>
  <c r="D29" i="1"/>
  <c r="H28" i="1"/>
  <c r="F28" i="1" s="1"/>
  <c r="D28" i="1" s="1"/>
  <c r="H27" i="1"/>
  <c r="F27" i="1"/>
  <c r="D27" i="1" s="1"/>
  <c r="H26" i="1"/>
  <c r="F26" i="1" s="1"/>
  <c r="D26" i="1" s="1"/>
  <c r="H25" i="1"/>
  <c r="F25" i="1"/>
  <c r="D25" i="1"/>
  <c r="H24" i="1"/>
  <c r="F24" i="1" s="1"/>
  <c r="D24" i="1" s="1"/>
  <c r="H23" i="1"/>
  <c r="F23" i="1"/>
  <c r="D23" i="1" s="1"/>
  <c r="H22" i="1"/>
  <c r="F22" i="1" s="1"/>
  <c r="D22" i="1" s="1"/>
  <c r="H21" i="1"/>
  <c r="F21" i="1" s="1"/>
  <c r="D21" i="1"/>
  <c r="H20" i="1"/>
  <c r="F20" i="1" s="1"/>
  <c r="D20" i="1" s="1"/>
  <c r="E20" i="1"/>
  <c r="E375" i="1" s="1"/>
  <c r="H19" i="1"/>
  <c r="F19" i="1"/>
  <c r="D19" i="1" s="1"/>
  <c r="H18" i="1"/>
  <c r="F18" i="1" s="1"/>
  <c r="D18" i="1" s="1"/>
  <c r="H17" i="1"/>
  <c r="F17" i="1" s="1"/>
  <c r="D17" i="1" s="1"/>
  <c r="H16" i="1"/>
  <c r="F16" i="1" s="1"/>
  <c r="D16" i="1" s="1"/>
  <c r="H15" i="1"/>
  <c r="F15" i="1" s="1"/>
  <c r="D15" i="1" s="1"/>
  <c r="H14" i="1"/>
  <c r="F14" i="1" s="1"/>
  <c r="D14" i="1" s="1"/>
  <c r="H13" i="1"/>
  <c r="F13" i="1" s="1"/>
  <c r="D13" i="1" s="1"/>
  <c r="H12" i="1"/>
  <c r="F12" i="1" s="1"/>
  <c r="D12" i="1" s="1"/>
  <c r="H11" i="1"/>
  <c r="F11" i="1" s="1"/>
  <c r="D11" i="1" s="1"/>
  <c r="A11" i="1"/>
  <c r="A12" i="1" s="1"/>
  <c r="A13" i="1" s="1"/>
  <c r="A14" i="1" s="1"/>
  <c r="A15" i="1" s="1"/>
  <c r="A16" i="1" s="1"/>
  <c r="A17" i="1" s="1"/>
  <c r="A18" i="1" s="1"/>
  <c r="A20" i="1" s="1"/>
  <c r="A21" i="1" s="1"/>
  <c r="A22" i="1" s="1"/>
  <c r="A25" i="1" s="1"/>
  <c r="A26" i="1" s="1"/>
  <c r="A27" i="1" s="1"/>
  <c r="A28" i="1" s="1"/>
  <c r="A29" i="1" s="1"/>
  <c r="A30" i="1" s="1"/>
  <c r="A31" i="1" s="1"/>
  <c r="A32" i="1" s="1"/>
  <c r="A33" i="1" s="1"/>
  <c r="A34" i="1" s="1"/>
  <c r="A35" i="1" s="1"/>
  <c r="A37" i="1" s="1"/>
  <c r="A45" i="1" s="1"/>
  <c r="A48" i="1" s="1"/>
  <c r="A50" i="1" s="1"/>
  <c r="A52" i="1" s="1"/>
  <c r="A54" i="1" s="1"/>
  <c r="A56" i="1" s="1"/>
  <c r="A59" i="1" s="1"/>
  <c r="A61" i="1" s="1"/>
  <c r="H10" i="1"/>
  <c r="D109" i="1" l="1"/>
  <c r="F122" i="1"/>
  <c r="D122" i="1" s="1"/>
  <c r="H375" i="1"/>
  <c r="F48" i="1"/>
  <c r="D48" i="1" s="1"/>
  <c r="F101" i="1"/>
  <c r="D101" i="1" s="1"/>
  <c r="F135" i="1"/>
  <c r="D135" i="1" s="1"/>
  <c r="F78" i="1"/>
  <c r="D78" i="1" s="1"/>
  <c r="F98" i="1"/>
  <c r="D98" i="1" s="1"/>
  <c r="A62" i="1"/>
  <c r="A69" i="1" s="1"/>
  <c r="A70" i="1" s="1"/>
  <c r="A72" i="1" s="1"/>
  <c r="A73" i="1" s="1"/>
  <c r="A76" i="1" s="1"/>
  <c r="A78" i="1" s="1"/>
  <c r="A81" i="1" s="1"/>
  <c r="A86" i="1" s="1"/>
  <c r="A88" i="1" s="1"/>
  <c r="A89" i="1" s="1"/>
  <c r="A92" i="1" s="1"/>
  <c r="A94" i="1" s="1"/>
  <c r="A97" i="1" s="1"/>
  <c r="A100" i="1" s="1"/>
  <c r="A102" i="1" s="1"/>
  <c r="A106" i="1" s="1"/>
  <c r="A109" i="1" s="1"/>
  <c r="A112" i="1" s="1"/>
  <c r="A115" i="1" s="1"/>
  <c r="A118" i="1" s="1"/>
  <c r="A121" i="1" s="1"/>
  <c r="A128" i="1" s="1"/>
  <c r="A133" i="1" s="1"/>
  <c r="A135" i="1" s="1"/>
  <c r="A65" i="1"/>
  <c r="A300" i="1"/>
  <c r="A302" i="1" s="1"/>
  <c r="A303" i="1" s="1"/>
  <c r="A304" i="1" s="1"/>
  <c r="A305" i="1" s="1"/>
  <c r="A308" i="1" s="1"/>
  <c r="A310" i="1" s="1"/>
  <c r="A311" i="1" s="1"/>
  <c r="A314" i="1" s="1"/>
  <c r="A317" i="1" s="1"/>
  <c r="A320" i="1" s="1"/>
  <c r="A324" i="1" s="1"/>
  <c r="A328" i="1" s="1"/>
  <c r="A329" i="1" s="1"/>
  <c r="A330" i="1" s="1"/>
  <c r="A331" i="1" s="1"/>
  <c r="A332" i="1" s="1"/>
  <c r="A333" i="1" s="1"/>
  <c r="A334" i="1" s="1"/>
  <c r="A335" i="1" s="1"/>
  <c r="A336" i="1" s="1"/>
  <c r="A337" i="1" s="1"/>
  <c r="A338" i="1" s="1"/>
  <c r="A339" i="1" s="1"/>
  <c r="A341" i="1" s="1"/>
  <c r="A342" i="1" s="1"/>
  <c r="A343" i="1" s="1"/>
  <c r="A344" i="1" s="1"/>
  <c r="A345" i="1" s="1"/>
  <c r="A346" i="1" s="1"/>
  <c r="A347" i="1" s="1"/>
  <c r="A348" i="1" s="1"/>
  <c r="A349" i="1" s="1"/>
  <c r="A350" i="1" s="1"/>
  <c r="A351" i="1" s="1"/>
  <c r="A352" i="1" s="1"/>
  <c r="A353" i="1" s="1"/>
  <c r="A354" i="1" s="1"/>
  <c r="A355" i="1" s="1"/>
  <c r="A358" i="1" s="1"/>
  <c r="A359" i="1" s="1"/>
  <c r="A360" i="1" s="1"/>
  <c r="A361" i="1" s="1"/>
  <c r="A362" i="1" s="1"/>
  <c r="A363" i="1" s="1"/>
  <c r="A364" i="1" s="1"/>
  <c r="A365" i="1" s="1"/>
  <c r="A366" i="1" s="1"/>
  <c r="A369" i="1" s="1"/>
  <c r="A371" i="1" s="1"/>
  <c r="A374" i="1" s="1"/>
  <c r="A297" i="1"/>
  <c r="F10" i="1"/>
  <c r="K375" i="1"/>
  <c r="D134" i="1"/>
  <c r="L375" i="1"/>
  <c r="AG375" i="1"/>
  <c r="F125" i="1"/>
  <c r="D125" i="1" s="1"/>
  <c r="D282" i="1"/>
  <c r="F375" i="1" l="1"/>
  <c r="D375" i="1" s="1"/>
  <c r="D10" i="1"/>
  <c r="A140" i="1"/>
  <c r="A146" i="1" s="1"/>
  <c r="A150" i="1" s="1"/>
  <c r="A152" i="1" s="1"/>
  <c r="A156" i="1" s="1"/>
  <c r="A158" i="1" s="1"/>
  <c r="A159" i="1" s="1"/>
  <c r="A161" i="1" s="1"/>
  <c r="A169" i="1" s="1"/>
  <c r="A171" i="1" s="1"/>
  <c r="A172" i="1" s="1"/>
  <c r="A173" i="1" s="1"/>
  <c r="A174" i="1" s="1"/>
  <c r="A175" i="1" s="1"/>
  <c r="A176" i="1" s="1"/>
  <c r="A177" i="1" s="1"/>
  <c r="A178" i="1" s="1"/>
  <c r="A179" i="1" s="1"/>
  <c r="A180" i="1" s="1"/>
  <c r="A181" i="1" s="1"/>
  <c r="A182" i="1" s="1"/>
  <c r="A183" i="1" s="1"/>
  <c r="A184" i="1" s="1"/>
  <c r="A185" i="1" s="1"/>
  <c r="A186" i="1" s="1"/>
  <c r="A187" i="1" s="1"/>
  <c r="A189" i="1" s="1"/>
  <c r="A190" i="1" s="1"/>
  <c r="A191" i="1" s="1"/>
  <c r="A192" i="1" s="1"/>
  <c r="A195" i="1" s="1"/>
  <c r="A196" i="1" s="1"/>
  <c r="A197" i="1" s="1"/>
  <c r="A199" i="1" s="1"/>
  <c r="A200" i="1" s="1"/>
  <c r="A137" i="1"/>
</calcChain>
</file>

<file path=xl/sharedStrings.xml><?xml version="1.0" encoding="utf-8"?>
<sst xmlns="http://schemas.openxmlformats.org/spreadsheetml/2006/main" count="1926" uniqueCount="827">
  <si>
    <t>Biểu 10/CH</t>
  </si>
  <si>
    <t>DANH MỤC CÔNG TRÌNH DỰ ÁN THỰC HIỆN TRONG NĂM 2025 HUYỆN ĐĂK GLEI</t>
  </si>
  <si>
    <t>STT</t>
  </si>
  <si>
    <t>Tên công trình, dự án</t>
  </si>
  <si>
    <t>Mã QH</t>
  </si>
  <si>
    <t>Diện tích quy hoạch</t>
  </si>
  <si>
    <t>Diện tích hiện trạng</t>
  </si>
  <si>
    <t>Tăng thêm</t>
  </si>
  <si>
    <t>Đất trồng lúa</t>
  </si>
  <si>
    <t>Đất trồng cây hằng năm khác</t>
  </si>
  <si>
    <t>Đất trồng cây lâu năm</t>
  </si>
  <si>
    <t>Đất rừng phòng hộ</t>
  </si>
  <si>
    <t>Đất rừng đặc dụng</t>
  </si>
  <si>
    <t>Đất rừng sản xuất</t>
  </si>
  <si>
    <t>Đất nuôi trồng thủy sản</t>
  </si>
  <si>
    <t>Đất quốc phòng</t>
  </si>
  <si>
    <t xml:space="preserve"> Đất giao thông</t>
  </si>
  <si>
    <t xml:space="preserve"> Đất thuỷ lợi</t>
  </si>
  <si>
    <t xml:space="preserve"> Đất cơ sở văn hóa</t>
  </si>
  <si>
    <t>Đất xây dựng cơ sở giáo dục và đào tạo</t>
  </si>
  <si>
    <t xml:space="preserve"> Đất cơ sở thể dục - thể thao</t>
  </si>
  <si>
    <t>Đất cơ sở sản xuất phi nông nghiệp</t>
  </si>
  <si>
    <t xml:space="preserve"> Đất công trình năng lượng</t>
  </si>
  <si>
    <t>Đất làm nghĩa trang, nghĩa địa, nhà tang lễ, nhà hỏa táng</t>
  </si>
  <si>
    <t>Đất ở tại nông thôn</t>
  </si>
  <si>
    <t>Đất ở tại đô thị</t>
  </si>
  <si>
    <t>Đất xây dựng trụ sở cơ quan</t>
  </si>
  <si>
    <t>Đất sông, suối</t>
  </si>
  <si>
    <t>Đất chưa sử dụng</t>
  </si>
  <si>
    <t>Kỳ quy hoạch</t>
  </si>
  <si>
    <t>Địa điểm (đến cấp xã)</t>
  </si>
  <si>
    <t>Căn cứ pháp lý</t>
  </si>
  <si>
    <t>Nội dung, Căn cứ Điều chỉnh, Bổ sung</t>
  </si>
  <si>
    <t>Tên theo QH sử dụng đất thời 2021-2030</t>
  </si>
  <si>
    <t xml:space="preserve">Vị trí trên bản đồ </t>
  </si>
  <si>
    <t>ĐÁNH GIÁ KẾT QUẢ THỰC HIỆN</t>
  </si>
  <si>
    <t>Diện tích tăng thêm</t>
  </si>
  <si>
    <t>Sử dụng vào loại đất</t>
  </si>
  <si>
    <t>NĂM KẾ HOẠCH</t>
  </si>
  <si>
    <t>ĐÃ THỰC HIỆN</t>
  </si>
  <si>
    <t>ĐIỀU CHỈNH CHUYỂN TIẾP</t>
  </si>
  <si>
    <t>HỦY BỎ</t>
  </si>
  <si>
    <t>GHI CHÚ RÀ SOÁT</t>
  </si>
  <si>
    <t>LUA</t>
  </si>
  <si>
    <t>LUC</t>
  </si>
  <si>
    <t>LUK</t>
  </si>
  <si>
    <t>HNK</t>
  </si>
  <si>
    <t>CLN</t>
  </si>
  <si>
    <t>RPH</t>
  </si>
  <si>
    <t>RDD</t>
  </si>
  <si>
    <t>RSX</t>
  </si>
  <si>
    <t>RSN</t>
  </si>
  <si>
    <t>NTS</t>
  </si>
  <si>
    <t>CQP</t>
  </si>
  <si>
    <t>DGT</t>
  </si>
  <si>
    <t>DTL</t>
  </si>
  <si>
    <t>DVH</t>
  </si>
  <si>
    <t>DGD</t>
  </si>
  <si>
    <t>DYT</t>
  </si>
  <si>
    <t>DTT</t>
  </si>
  <si>
    <t>SKC</t>
  </si>
  <si>
    <t>DNL</t>
  </si>
  <si>
    <t>NTD</t>
  </si>
  <si>
    <t>DKV</t>
  </si>
  <si>
    <t>ONT</t>
  </si>
  <si>
    <t>ODT</t>
  </si>
  <si>
    <t>TSC</t>
  </si>
  <si>
    <t>SON</t>
  </si>
  <si>
    <t>DCS</t>
  </si>
  <si>
    <t>CGT</t>
  </si>
  <si>
    <t>Công trình, dự án trong kế hoạch sử dụng đất cấp tỉnh</t>
  </si>
  <si>
    <t xml:space="preserve">  </t>
  </si>
  <si>
    <t>1.1</t>
  </si>
  <si>
    <t>Công trình, dự án mục đích quốc phòng, an ninh</t>
  </si>
  <si>
    <t>1.1.1</t>
  </si>
  <si>
    <t>Công trình, dự án mục đích quốc phòng</t>
  </si>
  <si>
    <t xml:space="preserve">   </t>
  </si>
  <si>
    <t>Công trình chuyển tiếp từ năm 2024 sang năm 2025</t>
  </si>
  <si>
    <t>Thao trường Huấn Luyện, sở chỉ huy diễn tập KVPT Huyện Đăk Glei</t>
  </si>
  <si>
    <t>HNK, CLN</t>
  </si>
  <si>
    <t>2021-2030</t>
  </si>
  <si>
    <t>Thị trấn Đăk Glei</t>
  </si>
  <si>
    <t xml:space="preserve">Công văn số 2857/BC-BCH ngày 29/8/2024 của BCHQS tỉnh Kon Tum; </t>
  </si>
  <si>
    <t>Điều chỉnh tên, diện tích từ 6 lên 12ha theo KHSDĐ 2024</t>
  </si>
  <si>
    <t>QH Đất quốc phòng huyện Đăk Glei (thị trấn Đăk Glei)</t>
  </si>
  <si>
    <t>năm 2024 sang năm 2025</t>
  </si>
  <si>
    <t>2022,2023,2024</t>
  </si>
  <si>
    <t>Ban CHQS huyện (Mở rộng trụ sở Ban CHQS huyện Đăk Glei)</t>
  </si>
  <si>
    <t>Điều chỉnh tên, diện tích từ 3,5 lên 4,21 ha theo Công văn số 2857/BC-BCH ngày 29/8/2024 của BCHQS tỉnh Kon Tum</t>
  </si>
  <si>
    <t>TT4</t>
  </si>
  <si>
    <t>Chốt Quân quân TT xã Đăk Long</t>
  </si>
  <si>
    <t>Xã Đăk Long</t>
  </si>
  <si>
    <t xml:space="preserve">QĐ 1959/QĐ-QK ngày 13/7/2024 của Quân Khu 5; Công văn số 2857/BC-BCH ngày 29/8/2024 của BCHQS tỉnh Kon Tum; </t>
  </si>
  <si>
    <t>Điều chỉnh tên, theo Công văn số 2857/BC-BCH ngày 29/8/2024 của BCHQS tỉnh Kon Tum</t>
  </si>
  <si>
    <t>QH Đất quốc phòng huyện Đăk Glei (xã Đăk Long)</t>
  </si>
  <si>
    <t>DL65</t>
  </si>
  <si>
    <t>2021,2022,2023,2024</t>
  </si>
  <si>
    <t>Chốt Quân quân TT xã Đăk Nhoong</t>
  </si>
  <si>
    <t>Xã Đăk Nhoong</t>
  </si>
  <si>
    <t xml:space="preserve">QĐ 1986/QĐ-QK ngày 16/7/2024 của Quân Khu 5; Công văn số 2857/BC-BCH ngày 29/8/2024 của BCHQS tỉnh Kon Tum; </t>
  </si>
  <si>
    <t>Điều chỉnh tên, diện tích từ 3 ha lên 4,5 ha theo Công văn số 2857/BC-BCH ngày 29/8/2024 của BCHQS tỉnh Kon Tum</t>
  </si>
  <si>
    <t>QH Đất quốc phòng huyện Đăk Glei (xã Đăk Nhoong)</t>
  </si>
  <si>
    <t>DN12</t>
  </si>
  <si>
    <t>QĐ 1986/QĐ-QK ngày 16/7/2024 của Quân Khu 5</t>
  </si>
  <si>
    <t>X</t>
  </si>
  <si>
    <t>Chốt Quân quân TT xã Đăk Plô</t>
  </si>
  <si>
    <t>Xã Đăk Plô</t>
  </si>
  <si>
    <t xml:space="preserve">QĐ 1958/QĐ-QK ngày 13/7/2024 của Quân Khu 5; Công văn số 2857/BC-BCH ngày 29/8/2024 của BCHQS tỉnh Kon Tum; </t>
  </si>
  <si>
    <t>Điều chỉnh tên, theo Công văn số 2857/BC-BCH ngày 29/8/2024 của BCHQS tỉnh Kon Tum; KH SDĐ 2024</t>
  </si>
  <si>
    <t>QH Đất quốc phòng huyện Đăk Glei (xã Đăk Plô)</t>
  </si>
  <si>
    <t>PL11</t>
  </si>
  <si>
    <t>Thao trường Huấn luyện xã Đăk Man</t>
  </si>
  <si>
    <t>Xã Đăk Man</t>
  </si>
  <si>
    <t>Nghị quyết số 79/NQ-HĐND ngày 14/12/2022 của HĐND tỉnh về về việc ban hành đề án tổ chức lực lượng, huấn luyện, hoạt động và chế độ, chính sách cho dân quân tự vệ trên địa bàn tỉnh Kon Tum giai đoạn 2021-2025</t>
  </si>
  <si>
    <t>Điều chỉnh tên:</t>
  </si>
  <si>
    <t>QH Đất quốc phòng huyện Đăk Glei (xã Đăk Man)</t>
  </si>
  <si>
    <t>DM6</t>
  </si>
  <si>
    <t>Thao trường Huấn luyện xã Ngọc Linh</t>
  </si>
  <si>
    <t>Xã Ngọc Linh</t>
  </si>
  <si>
    <t xml:space="preserve">Điều chỉnh tên: </t>
  </si>
  <si>
    <t>QH Đất quốc phòng huyện Đăk Glei (xã Ngọc Linh)</t>
  </si>
  <si>
    <t>NL2</t>
  </si>
  <si>
    <t>Thao trường Huấn luyện xã Đăk Môn</t>
  </si>
  <si>
    <t>Xã Đăk Môn</t>
  </si>
  <si>
    <t>ĐM6</t>
  </si>
  <si>
    <t>Trụ sở BCHQS xã Xốp</t>
  </si>
  <si>
    <t>Xã Xốp</t>
  </si>
  <si>
    <t>Điều chỉnh tên</t>
  </si>
  <si>
    <t>QH Đất quốc phòng huyện Đăk Glei (xã Xốp)</t>
  </si>
  <si>
    <t>năm 2024 chuyển 2025</t>
  </si>
  <si>
    <t>X1</t>
  </si>
  <si>
    <t>ĐIỀU CHỈNH LOẠI ĐẤT</t>
  </si>
  <si>
    <t xml:space="preserve">Công trình đăng ký mới năm 2025 </t>
  </si>
  <si>
    <t>Trường bắn thao trường huấn luyện</t>
  </si>
  <si>
    <t>LUA, HNK, RSX</t>
  </si>
  <si>
    <t>Quyết định số 1628/QĐ-BTL ngày 29/7/2015 của Quân khu 5 (mật)</t>
  </si>
  <si>
    <t>Đăng ký mới 2025</t>
  </si>
  <si>
    <t>TT3</t>
  </si>
  <si>
    <t>chỉnh lại vị trí hiện trạng đã cấp giấy 12,3 ha</t>
  </si>
  <si>
    <t>Công trình quốc phòng HD.2/K8</t>
  </si>
  <si>
    <t>Xã Mường Hoong</t>
  </si>
  <si>
    <t>Văn bản (mật) số 1787/LĐ-TM ngày 05 tháng 12 năm 2023 của Lữ đoàn 293-Binh chủng Công Binh VV đề nghị cập nhật bổ sung danh mục dự án công trình QP vào KHSD đất năm 2024</t>
  </si>
  <si>
    <t>MH39</t>
  </si>
  <si>
    <t>Công trình quốc phòng HD.3/K8</t>
  </si>
  <si>
    <t>LUA, RDD</t>
  </si>
  <si>
    <t>MH40</t>
  </si>
  <si>
    <t>1.1.2</t>
  </si>
  <si>
    <t>Công trình, dự án mục đích, an ninh</t>
  </si>
  <si>
    <t>Trụ sở Công an xã Đăk Nhoong (vị trí TS chính và vị trí 2)</t>
  </si>
  <si>
    <t>CAN</t>
  </si>
  <si>
    <t>Quyết định số 95/QĐ-TTg ngày 16/11/2023 của thủ tướng chính phủ; Công văn số 4020/CAT-PH10 ngày 29/8/2024 của Công an tỉnh Kon Tum</t>
  </si>
  <si>
    <t>Điều chỉnh tên, diện tích: tăng thêm  0,01 ha theo Công văn số 4020/CAT-PH10 ngày 29/8/2024 của Công an tỉnh Kon Tum</t>
  </si>
  <si>
    <t>Nhà làm việc Công an cấp xã Đăk Nhoong</t>
  </si>
  <si>
    <t>DN15</t>
  </si>
  <si>
    <t>Trụ sở Công an xã Đăk Môn (Cấp giấy chứng nhận QSD đất)</t>
  </si>
  <si>
    <t>Điều chỉnh tên, diện tích: tăng thêm 0,07 ha theo Công văn số 4020/CAT-PH10 ngày 29/8/2024 của Công an tỉnh Kon Tum</t>
  </si>
  <si>
    <t>Nhà làm việc Công an cấp xã Đăk Môn</t>
  </si>
  <si>
    <t>ĐM11</t>
  </si>
  <si>
    <t>Trụ sở Công an xã Đăk Plô (vị trí TS chính và vị trí 2)</t>
  </si>
  <si>
    <t>Điều chỉnh tên, diện tích:  tăng thêm 0,07 ha theo Công văn số 4020/CAT-PH10 ngày 29/8/2024 của Công an tỉnh Kon Tum</t>
  </si>
  <si>
    <t>Nhà làm việc Công an cấp xã Đăk Plô</t>
  </si>
  <si>
    <t>PL1</t>
  </si>
  <si>
    <t>Trụ sở Công an xã Đăk Man (vị trí TS chính và vị trí 2)</t>
  </si>
  <si>
    <t>CAN,TSC</t>
  </si>
  <si>
    <t>Điều chỉnh tên, diện tích: giảm  0,11 ha theo Công văn số 4020/CAT-PH10 ngày 29/8/2024 của Công an tỉnh Kon Tum</t>
  </si>
  <si>
    <t>Nhà làm việc Công an cấp xã Đăk Man</t>
  </si>
  <si>
    <t>DM3</t>
  </si>
  <si>
    <t>Trụ sở Công an xã Đăk Pek</t>
  </si>
  <si>
    <t>CAN,RSX</t>
  </si>
  <si>
    <t>Điều chỉnh tên, diện tích: tăng thêm  0,07 ha theo Công văn số 4020/CAT-PH10 ngày 29/8/2024 của Công an tỉnh Kon Tum</t>
  </si>
  <si>
    <t xml:space="preserve"> Nhà làm việc Công an xã Đăk Pek</t>
  </si>
  <si>
    <t>DP17</t>
  </si>
  <si>
    <t>Trụ sở Công an xã Đăk Choong</t>
  </si>
  <si>
    <t>Xã Đăk Choong</t>
  </si>
  <si>
    <t>Nhà làm việc Công an cấp xã Đăk Choong</t>
  </si>
  <si>
    <t>DC10</t>
  </si>
  <si>
    <t>Trụ sở Công an xã Xốp</t>
  </si>
  <si>
    <t>Điều chỉnh tên, diện tích: giảm  0,08 ha theo Công văn số 4020/CAT-PH10 ngày 29/8/2024 của Công an tỉnh Kon Tum</t>
  </si>
  <si>
    <t>Nhà làm việc Công an cấp xã Xốp</t>
  </si>
  <si>
    <t>X45</t>
  </si>
  <si>
    <t>Trụ sở Công an xã Mường Hoong (vị trí TS chính và vị trí 2)</t>
  </si>
  <si>
    <t>HNK, TSC</t>
  </si>
  <si>
    <t>Điều chỉnh tên, diện tích: tăng thêm  0,02 ha theo Công văn số 4020/CAT-PH10 ngày 29/8/2024 của Công an tỉnh Kon Tum</t>
  </si>
  <si>
    <t>Nhà làm việc Công an cấp xã Mương Hoong</t>
  </si>
  <si>
    <t>MH2</t>
  </si>
  <si>
    <t>Trụ sở Công an xã Ngọc Linh (vị trí TS chính và vị trí 2)</t>
  </si>
  <si>
    <t>Nhà làm việc Công an cấp xã Ngọc Linh</t>
  </si>
  <si>
    <t>NL3</t>
  </si>
  <si>
    <t>Trụ sở Công an xã Đăk Long (vị trí TS chính và vị trí 2)</t>
  </si>
  <si>
    <t>Điều chỉnh tên, diện tích: giảm   0,03 ha theo Công văn số 4020/CAT-PH10 ngày 29/8/2024 của Công an tỉnh Kon Tum</t>
  </si>
  <si>
    <t>Nhà làm việc Công an cấp xã Đăk Long</t>
  </si>
  <si>
    <t>DL63</t>
  </si>
  <si>
    <t>Trụ sở Công an xã Đăk Kroong</t>
  </si>
  <si>
    <t>Xã Đăk Kroong</t>
  </si>
  <si>
    <t>Điều chỉnh tên, diện tích: giảm   0,01 ha theo Công văn số 4020/CAT-PH10 ngày 29/8/2024 của Công an tỉnh Kon Tum</t>
  </si>
  <si>
    <t xml:space="preserve"> Nhà làm việc Công an cấp xã Đăk Kroong</t>
  </si>
  <si>
    <t>DK18</t>
  </si>
  <si>
    <t>Trụ sở làm việc Công an huyện Đăk Glei (vị trí 2)</t>
  </si>
  <si>
    <t>HNK, CLN, RSX</t>
  </si>
  <si>
    <t>Đăng ký mới năm 2025</t>
  </si>
  <si>
    <t>1.2</t>
  </si>
  <si>
    <t>Công  trình,  dự  án  để  phát  triển kinh tế - xã hội vì lợi ích quốc gia, công cộng</t>
  </si>
  <si>
    <t>1.2.1</t>
  </si>
  <si>
    <t>Công trình,  dự án quan trọng  quốc gia  do  Quốc  hội  quyết  định  chủ trương đầu tư mà phải thu hồi đất</t>
  </si>
  <si>
    <t>1.2.2</t>
  </si>
  <si>
    <t>Công trình, dự án do Thủ tướng Chính phủ chấp thuận, quyết định đầu tư mà phải thu hồi đất</t>
  </si>
  <si>
    <t>Các công trình, dự án còn lại</t>
  </si>
  <si>
    <t>2.1</t>
  </si>
  <si>
    <t>Công trình, dự án do Hội đồng nhân dân cấp tỉnh chấp thuận mà phải thu hồi đất</t>
  </si>
  <si>
    <t>2.1.1</t>
  </si>
  <si>
    <t>Đất cụm công nghiệp</t>
  </si>
  <si>
    <t>Cụm Công nghiệp, tiểu thủ Công nghiệp Đăk Sút xã Đăk Kroong</t>
  </si>
  <si>
    <t>SKN</t>
  </si>
  <si>
    <t>HNK, CLN, LUC, DTL, SON, DGT</t>
  </si>
  <si>
    <t>QĐ số 29/QĐ-UBND ngày 15/1/2016 của UBND tỉnh về việc thành lập cụm công nghiệp- tiểu thủ công nghiệp, Đăk Sút, xã Đăk Kroong, huyện Đăk Glei, tỉnh Kom Tum, Quyết định số 1539/QĐ-UBND ngày 21/12/2018 về việc phê duyệt đề án Quy hoạch chi tiết (tỷ lệ 1/500) Cụm Công nghiệp- Tiểu thủ công nghiệp Đăk Sút, xã Đăk Kroong, huyện Đăk Glei, tỉnh Kom tum(giai Đoạn 1). Văn bản số 1097/UBND-KTHT ngày 09/6/2023 của UBND huyện việc đầu tư tại CCN - TTCN Đăk Sút, xã Đăk Kroong, huyện Đăk Glei của Công ty Cổ phần Xây dựng Eco Khoáng sản Gia Lai; Nghị quyết số 05/NQ-HĐND ngày 08/6/2023 của HĐND huyện về việc điều chỉnh, bổ sung kế hoạch đầu tư công trung hạn giai đoạn 2021-2025 nguồn ngân sách địa phương (đợt 3); Nghị quyết số 104/NQ-HĐND ngày 09/12/2024 của HĐND tỉnh thông qua danh mục công trình, dự án cần thu hồi đất năm 2025 trên địa bàn tỉnh Kon Tum</t>
  </si>
  <si>
    <t>chuyển tiếp năm 2024 sang năm 2025</t>
  </si>
  <si>
    <t>DK14</t>
  </si>
  <si>
    <t>2.1.2</t>
  </si>
  <si>
    <t>Đất công trình giao thông</t>
  </si>
  <si>
    <t xml:space="preserve">Nâng cấp tuyến đường Đăk Man đi Đăk Plô thuộc Bộ Chỉ huy Biên Phòng tỉnh Kon Tum (Đoạn từ  đường Hồ Chí Minh- xã Đăk Man đến cửa khẩu phụ Đăk Plô, xã Đăk Plô, huyện Đắk Glei) (Đường tỉnh 673A) </t>
  </si>
  <si>
    <t>LUA, HNK, CLN, RPH, RSX, NTS, CQP, DTL, DNL, ONT, TSC, SON</t>
  </si>
  <si>
    <t>Quyết định số 3612/QĐ-BQP ngày 14/10/2021 của Bộ quốc phòng về việc phê duyệt chủ trương đầu tư dự án: Nâng cấp tuyến đường Đăk Man – Đăk Lô, huyện Đăk Glei, tỉnh Kon Tum; Công văn số 3930/BCH-HCKT ngày 01/11/2024 của Bộ chỉ huy bộ đội biên phòng tỉnh Kon Tum; Nghị quyết số 97/NQ-HĐND ngày 12/12/2022 của HĐND tỉnh về danh mục thu hồi đất</t>
  </si>
  <si>
    <t>điều chỉnh BS diện tích hiện trạng: 25,6 ha lên 33,59 ha theo QĐ số1553/QĐ-BQP ngày 6/5/2022 của Bộ Quốc phòng</t>
  </si>
  <si>
    <t>PL42</t>
  </si>
  <si>
    <t>DM9</t>
  </si>
  <si>
    <t>Đường từ trung tâm thị trấn Đăk Glei đến trung tâm xã Xốp (ĐH 82)</t>
  </si>
  <si>
    <t>LUA, HNK, CLN, RSX, SON</t>
  </si>
  <si>
    <t>Quyết định số 299/QĐ-UBND ngày 21/6/2023 của Chủ tịch UBND tỉnh Kon Tum phê duyệt dự án; Nghị Quyết số 38/NQ-HĐND ngày 13/7/2023 của HĐND tỉnh Kon Tum danh mục các dự án cần thu hồi đất năm 2023; Nghị quyết số 67/NQ-HĐND ngày 26/9/2024 của HĐND tỉnh phê duyệt chủ trương chuyển mục đích sử dụng rừng sang mục đích khác để thực hiện dự án; Nghị quyết số 37/NQ-HĐND ngày 11/7/2024 của HĐND tỉnh về việc chuyển mục đích đất trồng lúa, đất rừng đặc dụng vào mục đích khác để thực hiện các dự án trên địa bàn tỉnh Kon Tum;</t>
  </si>
  <si>
    <t>Điều chỉnh giảm diện tích: 1,95 ha theo Quyết định số 299/QĐ-UBND ngày 21/6/2023 của Chủ tịch UBND tỉnh Kon Tum phê duyệt dự án</t>
  </si>
  <si>
    <t>X3</t>
  </si>
  <si>
    <t>Xã Đăk Pek</t>
  </si>
  <si>
    <t>DP3</t>
  </si>
  <si>
    <t>Cầu 16/5 thị trấn Đăk Glei</t>
  </si>
  <si>
    <t>HNK,CLN,ODT, TSC, CGT</t>
  </si>
  <si>
    <t>Nghị quyết số 05/NQ-HĐND ngày 08/6/2023 của HĐND huyện Đăk Glei về việc phân bổ vốn đầu tư trung hạn 2021-2025 huyện Đăk Glei; QĐ số 1066/QĐ-UBND ngày 15/11/2021 của UBND tỉnh Kon Tum; Nghị quyết số 97/NQ-HĐND ngày 12/12/2022 của HĐND tỉnh về danh mục thu hồi đất</t>
  </si>
  <si>
    <t>TT8</t>
  </si>
  <si>
    <t>Đường vào trung tâm huyện (Giai đoạn 1)</t>
  </si>
  <si>
    <t>Nghị quyết số 05/NQ-HĐND ngày 08/6/2023 của HĐND huyện về việc điều chỉnh, bổ sung kế hoạch đầu tư công trung hạn giai đoạn 2021-2025 nguồn ngân sách địa phương  (đợt 3); Nghị quyết số 104/NQ-HĐND ngày 09/12/2024 của HĐND tỉnh thông qua danh mục công trình, dự án cần thu hồi đất năm 2025 trên địa bàn tỉnh Kon Tum</t>
  </si>
  <si>
    <t>TT10</t>
  </si>
  <si>
    <t>Công trình đăng ký mới năm 2025</t>
  </si>
  <si>
    <t xml:space="preserve"> Sửa chữa, mở rộng đường giao thông từ Trung tâm xã Đăk Plô đi vào Đồn Biên phòng Sông Thanh</t>
  </si>
  <si>
    <t>Nghị quyết số 06/NQ-HĐND ngày 08/6/2023 của HĐND huyện về việc điều chỉnh, bổ sung một số điều của Nghị quyết số 32/NQ-HĐND ngày 16/12/2022 của HĐND huyện phê duyệt kế hoạch đầu tư công nguồn ngân sách địa phương năm 2023; Nghị quyết số 104/NQ-HĐND ngày 09/12/2024 của HĐND tỉnh thông qua danh mục công trình, dự án cần thu hồi đất năm 2025 trên địa bàn tỉnh Kon Tum</t>
  </si>
  <si>
    <t>PL43</t>
  </si>
  <si>
    <t>2.1.3</t>
  </si>
  <si>
    <t>Đất công trình thủy lợi</t>
  </si>
  <si>
    <t>Thủy lợi Đăk Nhoai thôn Đăk Rế (nhánh 1)</t>
  </si>
  <si>
    <t>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 Nghị quyết số 104/NQ-HĐND ngày 09/12/2024 của HĐND tỉnh thông qua danh mục công trình, dự án cần thu hồi đất năm 2025 trên địa bàn tỉnh Kon Tum</t>
  </si>
  <si>
    <t>Quyết định số 509/QĐ-UBND ngày 5/10/2022 của UBND huyện về việc thực hiện chương trình MTQG</t>
  </si>
  <si>
    <t>Thủy lợi Đăk Nhoai thôn Đăk Rế</t>
  </si>
  <si>
    <t>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t>
  </si>
  <si>
    <t>MH13</t>
  </si>
  <si>
    <t>Xây mới thủy lợi Đăk Cho</t>
  </si>
  <si>
    <t>DN52</t>
  </si>
  <si>
    <t>Xây mới thủy lợi suối Đăk Lô</t>
  </si>
  <si>
    <t>HNK, CLN, RPH</t>
  </si>
  <si>
    <t>DN59</t>
  </si>
  <si>
    <t>Đất công trình phòng, chống thiên tai</t>
  </si>
  <si>
    <t>Kè chống sạt lở bờ Đông sông Pô Kô (đoạn qua xã Đăk Pek và thị trấn Đăk Glei).</t>
  </si>
  <si>
    <t>DPC</t>
  </si>
  <si>
    <t>LUA, HNK, CLN,DGT, ONT, ODT, SON, DCS</t>
  </si>
  <si>
    <t>Thông báo số 1335/TB-HU ngày 20/9/2024 của Huyện uỷ Đăk Glei</t>
  </si>
  <si>
    <t>Đổi Mã loại đất QH từ đất DGT sang DPC theo điều 9 luật đất đai 2024</t>
  </si>
  <si>
    <t>TT11</t>
  </si>
  <si>
    <t>2021,2022,2023</t>
  </si>
  <si>
    <t>DP4</t>
  </si>
  <si>
    <t>2.1.4</t>
  </si>
  <si>
    <t>Trường TH -THCS xã Đăk Man</t>
  </si>
  <si>
    <t xml:space="preserve">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 Nghị quyết số 73/NQ-HĐND ngày 10/12/2023 của HĐND tỉnh về danh mục thu hồi đất năm 2024; </t>
  </si>
  <si>
    <t>Điều chỉnh tên, diện tích: tăng từ 0,22 ha lên 1 ha theo VB số 197 ngày 26/1/2024 của UBND huyện</t>
  </si>
  <si>
    <t>Mở rộng trường TH, THCS xã Đăk Man</t>
  </si>
  <si>
    <t>DM51</t>
  </si>
  <si>
    <t>NQ số 06/NQ-HĐND ngày 08/06/2023 của HDND huyện Đăk Glei về việc phân bổ vốn đầu tư công ngân sách địa phương năm 2023; Nghị quyết số 73/NQ-HĐND ngày 10/12/2023 của HĐND tỉnh về danh mục thu hồi đất năm 2024</t>
  </si>
  <si>
    <t>Trường PTDTBT THCS xã Đăk Long</t>
  </si>
  <si>
    <t>Nghị quyết số 43/NQ-HĐND ngày 18/12/2023 của HĐND huyện về mục tiêu, nhiệm vụ và dự toán ngân sách Trung ương năm 2024 thực hiện các Chương trình mục tiêu quốc gia;Nghị quyết số 73/NQ-HĐND ngày 10/12/2023 của HĐND tỉnh về danh mục thu hồi đất năm 2024</t>
  </si>
  <si>
    <t>DL90</t>
  </si>
  <si>
    <t>Mở rộng trường THPT Lương Thế Vinh</t>
  </si>
  <si>
    <t>HNK,RSX</t>
  </si>
  <si>
    <t>Văn bản số 2082/SGDĐT-KHTC ngày 17/10/2022 của Sở Giáo dục và đào tạo; Nghị quyết số 54/NQ-HĐND ngày 23 tháng 6 năm 2022 của Hội đồng nhân dân tỉnh Kon Tum về danh mục dự án đầu tư năm 2022 thuộc Chương trình mục tiêu quốc gia phát triển kinh tế - xã hội vùng đồng bào dân tộc thiểu số và miền núi giai đoạn 2021-2030, giai đoạn I: từ năm 2021 đến năm 2025 trên địa bàn tỉnh Kon Tum; Nghị quyết số 104/NQ-HĐND ngày 09/12/2024 của HĐND tỉnh thông qua danh mục công trình, dự án cần thu hồi đất năm 2025 trên địa bàn tỉnh Kon Tum</t>
  </si>
  <si>
    <t>TT130</t>
  </si>
  <si>
    <t xml:space="preserve">Trường TH-THCS Lý Tự Trọng </t>
  </si>
  <si>
    <t>Nghị quyết số 40/NQ-HĐND ngày 18/12/2023 của HĐND huyện về phê duyệt Kế hoạch Đầu tư công nguồn ngân sách địa phương năm 2024; Nghị quyết số 104/NQ-HĐND ngày 09/12/2024 của HĐND tỉnh thông qua danh mục công trình, dự án cần thu hồi đất năm 2025 trên địa bàn tỉnh Kon Tum</t>
  </si>
  <si>
    <t>TT131</t>
  </si>
  <si>
    <t>2.1.5</t>
  </si>
  <si>
    <t xml:space="preserve">Đất công trình năng lượng, chiếu sáng công cộng </t>
  </si>
  <si>
    <t>Thủy điện Đăk Pru 3</t>
  </si>
  <si>
    <t>LUA, HNK, CLN, RPH, NTS, DGT, DTL, SON, DCS</t>
  </si>
  <si>
    <t>Quyết định số 1149/QĐ-UBND ngày 21/10/2019 của UBND tỉnh Kon Tum; Nghị quyết số 97/NQ-HĐND ngày 12/12/2022 của HĐND tỉnh về danh mục thu hồi đất; Nghị quyết số 41/NQ-HĐND ngày 12/7/2022 của HĐND tỉnh về danh mục các dự án có nhu cầu chuyển mục đích sử dụng đất trồng lúa, đất rừng phòng hộ vào mục đích khác; Nghị quyết 66/NQ-HĐND ngày 15/12/2021</t>
  </si>
  <si>
    <t>DN63</t>
  </si>
  <si>
    <t>DN64</t>
  </si>
  <si>
    <t>DN65</t>
  </si>
  <si>
    <t>DN66</t>
  </si>
  <si>
    <t>DN67</t>
  </si>
  <si>
    <t>DN68</t>
  </si>
  <si>
    <t>DN69</t>
  </si>
  <si>
    <t>MNC</t>
  </si>
  <si>
    <t>Thuỷ điện Đăk Pek</t>
  </si>
  <si>
    <t>LUA, HNK, CLN,  DGT, DTL, SON, DCS</t>
  </si>
  <si>
    <t>QĐ số: 319/ QĐ- UBND ngày 16/6/2023 của UBND tỉnh Kon Tum về việc chấp thuận chủ trương đầu tư đồng thời chấp thuận nhà đầu tư dự án thủy điện Đăk Pek; Nghị quyết số 73/NQ-HĐND ngày 10/12/2023 của HĐND tỉnh về danh mục thu hồi đất năm 2024</t>
  </si>
  <si>
    <t xml:space="preserve">Điều chỉnh diện tích: giảm còn 34,13 ha; Theo QĐ CTĐT số 319/QĐ-UBND ngày 16/06/2023 </t>
  </si>
  <si>
    <t>DP26</t>
  </si>
  <si>
    <t>2020-2031</t>
  </si>
  <si>
    <t>DM67</t>
  </si>
  <si>
    <t>Thuỷ điện Ngọc Linh  (gồm 3 Công trình thành phần: Thủy điện Ngọc Linh 1, Thủy điện Ngọc Linh 2, Thủy điện Ngọc Linh 3)</t>
  </si>
  <si>
    <t>LUA, HNK, CLN, SON, DCS</t>
  </si>
  <si>
    <t>Quyết định số 219/QĐ-UBND ngày 15/5/2023 của UBND tỉnh Kon Tum về việc chấp thuận chủ trương đầu tư đồng thời với chấp thuận nhà đầu tư Công trình thủy điện Ngọc Linh; Nghị quyết số 73/NQ-HĐND ngày 10/12/2023 của HĐND tỉnh về danh mục thu hồi đất năm 2024;  tờ trình số 127/TTr- ĐKC ngày 31/8/2024 của Công ty cổ phần Thủy điện Đắk Krin; Nghị quyết số 08/NQ-HĐND ngày 03/5/2024 của HĐND tỉnh Kon Tum về việc chuyển mục đích sử dụng đất trồng lúa vào mục đích khác để thực hiện các dự án trên địa bàn tỉnh Kon Tum</t>
  </si>
  <si>
    <t>Điều chỉnh Lại tên theo: QĐ Chủ trương đầu tư số 219/QĐ-UBND ngày 15/05/2023; Bổ sung thêm xã Đăk Choong Theo tờ trình số 127/TTr- ĐKC ngày 31/8/2024 của Công ty cổ phần Thủy điện Đắk Krin</t>
  </si>
  <si>
    <t>Thủy điện Ngọc Linh 1, Thủy điện Ngọc Linh 2, Thủy điện Ngọc Linh 3</t>
  </si>
  <si>
    <t>NL27</t>
  </si>
  <si>
    <t>MH27</t>
  </si>
  <si>
    <t>Thuỷ điện Đăk Krin</t>
  </si>
  <si>
    <t>Quyết định số 177/QĐ-UBND ngày 7/4/2022 của UBND tỉnh Kon Tum; Nghị quyết số 97/NQ-HĐND ngày 12/12/2022 của HĐND tỉnh về danh mục thu hồi đất;  tờ trình số 127/TTr- ĐKC ngày 31/8/2024 của Công ty cổ phần Thủy điện Đắk Krin; Nghị quyết số 98/NQ-HĐND ngày 12/12/2022 của HĐND tỉnh Kon Tum về việc chuyển mục đích sử dụng đất trồng lúa vào mục đích khác để thực hiện các dự án trên địa bàn tỉnh Kon Tum</t>
  </si>
  <si>
    <t>Điều chỉnh diện tích: tăng 9,63 ha; Bổ sung thêm xã Đăk Choong Theo tờ trình số 127/TTr- ĐKC ngày 31/8/2024 của Công ty cổ phần Thủy điện Đắk Krin</t>
  </si>
  <si>
    <t>X26</t>
  </si>
  <si>
    <t>Thủy điện Đăk Mil 1A  (Hạng mục Bổ sung Diện tích: Nhà máy, Đường dây vận hành, Tuyến đường dây 22kv)</t>
  </si>
  <si>
    <t>Quyết định số 57/QĐ-UBND ngày 1/3/2023 của UBND tỉnh Kon Tum về việc điều chỉnh chủ trương đầu tư; Nghị quyết số 97/NQ-HĐND ngày 12/12/2022 của HĐND tỉnh về danh mục thu hồi đất</t>
  </si>
  <si>
    <t>Điều chỉnh diện tích: tăng thêm 1,31 ha từ 23,75 ha lên 25,06ha theo tờ trình số98A/2024/TTr-QĐKT ngày 29/8/2024 về việc đề nghị bổ sung diện tích QHSD đất huyện Đăk Glei</t>
  </si>
  <si>
    <t xml:space="preserve">Thủy điện Đăk Mil 1A  </t>
  </si>
  <si>
    <t>DC61</t>
  </si>
  <si>
    <t>Thủy điện Đăk Mil 1 (Hạng mục Bổ sung: Diện tích lòng hồ, Cải tạo lòng suối hạ lưu nhà máy, Tuyến đường dây 22kv tránh ngập)</t>
  </si>
  <si>
    <t>CLN, RDD, RSX, CGT</t>
  </si>
  <si>
    <t>Quyết định số 759/QĐ-UBND ngày 10/8/2017 của UBND tỉnh Kon Tum về việc điều chỉnh chủ trương đầu tư; Nghị quyết số 97/NQ-HĐND ngày 12/12/2022 của HĐND tỉnh về danh mục thu hồi đất</t>
  </si>
  <si>
    <t xml:space="preserve"> tờ trình số98/2024/TTr-QĐKT ngày 29/8/2024 về việc đề nghị bổ sung diện tích QHSD đất huyện Đăk Glei</t>
  </si>
  <si>
    <t>Thủy điện Đăk Mil 1</t>
  </si>
  <si>
    <t>DC44</t>
  </si>
  <si>
    <t>21,4 ha QĐ 254/QĐ-UBND ngày 26/5/2023 chuyển mục đích sử dụng đất và giao đất, cho thuê đất để Công ty cổ phần Quang Đức Kon Tum thực hiện dự án Thuỷ điện Đắk Mi 1; QĐ 461 ngày 8/8/2024 của UBND huyện thu hồi 6,02 ha RDD</t>
  </si>
  <si>
    <t>ĐÃ GIAO ĐẤT THEO QĐ 444/2014; QĐ254/2023</t>
  </si>
  <si>
    <t>RDD 1,93</t>
  </si>
  <si>
    <t>ĐĂNG KÝ BỔ SUNG TẠI VB SỐ 98/2024 NGÀY 29/8/2024 CỦA CÔNG TY CỔ PHẦN QUANG ĐỨC KON TUM</t>
  </si>
  <si>
    <t>Thủy điện Đăk Mil 1B</t>
  </si>
  <si>
    <t>LUA, HNK, CLN, SON, DCS,RSX</t>
  </si>
  <si>
    <t>Quyết định số 175/QĐ-UBND ngày 7/4/2022 của UBND tỉnh Kon Tum; Nghị quyết số 97/NQ-HĐND ngày 12/12/2022 của HĐND tỉnh về danh mục thu hồi đất; Nghị quyết số 98/NQ-HĐND ngày 12/12/2022 của HĐND tỉnh Kon Tum về việc chuyển mục đích sử dụng đất trồng lúa vào mục đích khác để thực hiện các dự án trên địa bàn tỉnh Kon Tum</t>
  </si>
  <si>
    <t>Điều chỉnh diện tích tăng thêm 2,2ha từ 37,26 ha lên 39,46 ha theo Quyết định số 175/QĐ-UBND ngày 7/4/2022 của UBND tỉnh Kon Tum</t>
  </si>
  <si>
    <t>DC52</t>
  </si>
  <si>
    <t>KT LẠI  ĐỊA ĐIỂM</t>
  </si>
  <si>
    <t xml:space="preserve">MNC </t>
  </si>
  <si>
    <t>Thủy điện Đăk Roong</t>
  </si>
  <si>
    <t>LUA, HNK, CLN, RSX, DGT, SON</t>
  </si>
  <si>
    <t>Quyết định số 422/QĐ-UBND ngày 18/7/2022 của UBND tỉnh Kon Tum; văn bản 2592/UBND-HTKT ngày 20/7/2020; Nghị quyết số 97/NQ-HĐND ngày 12/12/2022 của HĐND tỉnh về danh mục thu hồi đất</t>
  </si>
  <si>
    <t>Điều chỉnh bổ sung thêm thị trấn Đăk Glei vào địa điểm thực hiện và diện tích tăng thêm 0,43ha  từ 23,27 ha lên 23,60ha theo Quyết định số 422/QĐ-UBND ngày 18/7/2022 của UBND tỉnh Kon Tum</t>
  </si>
  <si>
    <t>DK35</t>
  </si>
  <si>
    <t>Nhà máy điện gió Tân Tấn Nhật - Đăk Glei của Công ty Cổ phần Tân Tấn Nhật</t>
  </si>
  <si>
    <t>DCS, CGT</t>
  </si>
  <si>
    <t>Quyết định số 866/QĐ-UBND ngày 08 tháng 09 năm 2020 của UBND tỉnh Kon Tum về việc Quyết định chủ trương đầu tư của dự án Nhà máy Điện gió Tân Tấn Nhật – Đăk Glei; Quyết định số 1264/QĐ-UBND ngày 17 tháng 02 năm 2021 của UBND tỉnh Kon Tum về việc điều chỉnh một số nội dung của Quyết định số 866/QĐ-UBND ngày 08/09/2020; Quyết định số 954/QĐ-UBND ngày 19/10/2021 quyết định chủ trương đầu tư đồng thời chấp thuận nhà đâu tư; Nghị quyết số 97/NQ-HĐND ngày 12/12/2022 của HĐND tỉnh về danh mục thu hồi đất</t>
  </si>
  <si>
    <t>ĐM8</t>
  </si>
  <si>
    <t>DK17</t>
  </si>
  <si>
    <t xml:space="preserve">Trạm biến áp 110kV Đăk Glei và đấu nối </t>
  </si>
  <si>
    <t>LUA, HNK, CLN, RSX, DGT, ODT</t>
  </si>
  <si>
    <t>Quyết định số 559/QĐ-UBND ngày 04/9/2024 của UBND tỉnh Kon Tum phê duyệt quyết định chấp thuận chủ trương đầu tư đồng thời chấp thuận nhà đầu tư; Công văn số 1936/SCT-HCTH ngày 22/08/2022 của sở Công thương; Nghị quyết số 104/NQ-HĐND ngày 09/12/2024 của HĐND tỉnh thông qua danh mục công trình, dự án cần thu hồi đất năm 2025 trên địa bàn tỉnh Kon Tum</t>
  </si>
  <si>
    <t>TT104</t>
  </si>
  <si>
    <t>DK16</t>
  </si>
  <si>
    <t>Đường dây 110kV Đăk Choong - Đăk Glei</t>
  </si>
  <si>
    <t>Quyết định số 177/QĐ-UBND ngày 07/4/2022, UBND tỉnh chấp thuận chủ trương đầu tư đồng thời chấp thuận nhà đầu tư đối với dự án Thủy điện Đăk Krin; Nghị quyết số 104/NQ-HĐND ngày 09/12/2024 của HĐND tỉnh thông qua danh mục công trình, dự án cần thu hồi đất năm 2025 trên địa bàn tỉnh Kon Tum</t>
  </si>
  <si>
    <t>DP51</t>
  </si>
  <si>
    <t>Đường dây 110kV đấu nối từ nhà máy Đăk Ruồi bậc 2 đến TBA 110kV Đăk Glei</t>
  </si>
  <si>
    <t>Công văn số 1142-TB/HU ngày 16/4/2024 của Huyện ủy Đăk Glei về việc Kết luận của Ban Thường vụ Huyện ủy</t>
  </si>
  <si>
    <t>2.1.6</t>
  </si>
  <si>
    <t xml:space="preserve">Đất có di tích lịch sử - văn hóa, danh lam thắng cảnh, di sản thiên nhiên </t>
  </si>
  <si>
    <t>Tu bổ, tôn tạo di tích lịch sử Ngục Đăk Glei</t>
  </si>
  <si>
    <t>DDD</t>
  </si>
  <si>
    <t>Quyết định số 1074/QĐ-UBND ngày 19/11/2021 của UBND tỉnh phê duyệt đề án đầu tư bảo quản, tu bổm phục hồi di tích kịch sử văn hóa trên địa bàn tỉnh Kon Tum giia đoạn 2021-2025; Nghị quyết số 33/NQ-HĐND ngày 16/12/2022 của HĐND huyện Đăk Glei về việc phân bổ kế hoạch vốn năm 2023 thuộc chương trình MTQG; Nghị quyết số 73/NQ-HĐND ngày 10/12/2023 của HĐND tỉnh về danh mục thu hồi đất năm 2024</t>
  </si>
  <si>
    <t>Điều chỉnh diện tích 7,61 ha; Đổi Mã loại đất QH từ đất DDT sang DDD theo điều 9 luật đất đai 2024</t>
  </si>
  <si>
    <t>DC45</t>
  </si>
  <si>
    <t>2.1.7</t>
  </si>
  <si>
    <t xml:space="preserve">Đất nghĩa trang, nhà tang lễ, cơ sở hỏa táng; đất cơ sở lưu trữ tro cốt </t>
  </si>
  <si>
    <t>Nghĩa trang nhân dân huyện Đăk Glei</t>
  </si>
  <si>
    <t>NQ số 06/NQ-HĐND ngày 08/06/2023 của HDND huyện Đăk Glei về việc phân bổ vốn đầu tư công ngân sách địa phương năm 2023; Nghị quyết số 104/NQ-HĐND ngày 09/12/2024 của HĐND tỉnh thông qua danh mục công trình, dự án cần thu hồi đất năm 2025 trên địa bàn tỉnh Kon Tum</t>
  </si>
  <si>
    <t>TT29</t>
  </si>
  <si>
    <t>2.1.8</t>
  </si>
  <si>
    <t xml:space="preserve">Đất chợ dân sinh, chợ đầu mối </t>
  </si>
  <si>
    <t>Sửa chữa, cải tạo chợ Đăk Pek</t>
  </si>
  <si>
    <t>DCH</t>
  </si>
  <si>
    <t>HNK,DGD</t>
  </si>
  <si>
    <t>Nghị quyết số 33/NQ-HĐND ngày 16/12/2023 của HĐND huyện về mục tiêu, nhiệm vụ và  dự toán ngân sách Trung ương năm 2023 thực hiện các Chương trình mục tiêu quốc gia; Nghị quyết số 104/NQ-HĐND ngày 09/12/2024 của HĐND tỉnh thông qua danh mục công trình, dự án cần thu hồi đất năm 2025 trên địa bàn tỉnh Kon Tum</t>
  </si>
  <si>
    <t>DP25</t>
  </si>
  <si>
    <t>2.1.9</t>
  </si>
  <si>
    <t xml:space="preserve">Đất khu vui chơi, giải trí công cộng, sinh hoạt cộng đồng </t>
  </si>
  <si>
    <t>Nhà rông văn hoá thôn Đăk xanh</t>
  </si>
  <si>
    <t xml:space="preserve">Quyết định phê duyệt chủ trương đầu tư dự án số 105/QĐ-UBND  ngày 08/5/2024 của UBND huyện Đăk Glei; </t>
  </si>
  <si>
    <t>2.1.10</t>
  </si>
  <si>
    <t>Dự án bố trí sắp xếp dân cư cấp bách (vùng thiên tai bão lũ, vùng đặc biệt khó khăn) trên địa bàn huyện Đăk Glei</t>
  </si>
  <si>
    <t>HNK, CLN, RPH, RSX</t>
  </si>
  <si>
    <t>Quyết định số: 708/QĐ - UBND ngày 19/12/2022 của UBND huyện Đăk Glei; Văn bản số 3560/UBND-NNTN ngày 04/10/2021 của UBND tỉnh Kon Tum về việc đề nghị Trung ương hỗ trợ kinh phí để triển khai thực hiện các dự án bố trí dân cư cấp bách trên địa bàn tỉnh Kon Tum (Ghi vốn 50 tỷ đồng); Nghị quyết số 104/NQ-HĐND ngày 09/12/2024 của HĐND tỉnh thông qua danh mục công trình, dự án cần thu hồi đất năm 2025 trên địa bàn tỉnh Kon Tum</t>
  </si>
  <si>
    <t>20,11 ha  QĐ 143/QĐ-UBND ngày 01/3/2021 Chuyển mục đích sử dụng đất và giao đất cho Ủy ban nhân dân huyện Đăk Glei để xây dựng Dự án bố trí sắp xếp dân cư ở vùng thiên tai và vùng đặc biệt khó khăn trên địa bàn huyện Đăk Glei (đất ở đô thị: 75.588m², đất ở nông thôn 68.762,8m², đất trồng cây hàng năm 3.956,9m², đất Văn hoá 4.561,8m², đất giao thông 45.100,4m², đất bãi thải 3.080,5m²)</t>
  </si>
  <si>
    <t xml:space="preserve">Thị trấn Đăk Glei </t>
  </si>
  <si>
    <t>Dự án sắp xếp, ổn định dân cư tại chỗ xã Ngọc Linh, huyện Đăk Glei</t>
  </si>
  <si>
    <t>LUA, HNK, CLN, DCS</t>
  </si>
  <si>
    <t>Nghị quyết số 43/NQ-HĐND ngày 18/12/2023 của HĐND huyện về mục tiêu, nhiệm vụ và dự toán ngân sách Trung ương năm 2024 thực hiện các Chương trình mục tiêu quốc gia; Nghị quyết số 98/NQ-HĐND ngày 12/12/2022 về việc chuyển mục đích sử dụng đất trồng lúa, đất rừng phòng hộ vào mục đích khác để thực hiện các dự án; Nghị quyết số 104/NQ-HĐND ngày 09/12/2024 của HĐND tỉnh thông qua danh mục công trình, dự án cần thu hồi đất năm 2025 trên địa bàn tỉnh Kon Tum</t>
  </si>
  <si>
    <t>NL43</t>
  </si>
  <si>
    <t xml:space="preserve">tách từ dự án đất ở các thôn chuyển qua </t>
  </si>
  <si>
    <t>DCT</t>
  </si>
  <si>
    <t>Dự án sắp xếp, ổn định dân cư tập trung và tại chỗ xã Mường Hoong, huyện Đăk Glei</t>
  </si>
  <si>
    <t>LUA, HNK, CLN</t>
  </si>
  <si>
    <t>MH43</t>
  </si>
  <si>
    <t xml:space="preserve"> Dự án sắp xếp, ổn định dân cư tập trung và tại chỗ  xã Xốp huyện Đăk Glei</t>
  </si>
  <si>
    <t>Nghị quyết số 43/NQ-HĐND ngày 18/12/2023 của HĐND huyện về mục tiêu, nhiệm vụ và dự toán ngân sách Trung ương năm 2024 thực hiện các Chương trình mục tiêu quốc gia; Nghị quyết số 97/NQ-HĐND ngày 12/12/2022 của HĐND tỉnh về danh mục thu hồi đất; Nghị quyết số 98/NQ-HĐND ngày 12/12/2022 về việc chuyển mục đích sử dụng đất trồng lúa, đất rừng phòng hộ vào mục đích khác để thực hiện các dự án</t>
  </si>
  <si>
    <t>Đổi tên theo đúng tên gọi của dự án theo Quyết định số: 708/QĐ - UBND ngày 19/12/2022 của UBND huyện Đăk Glei</t>
  </si>
  <si>
    <t>khu tái định cư thôn Kon Liêm, Khu tái định cư thôn xi na</t>
  </si>
  <si>
    <t>X29</t>
  </si>
  <si>
    <t xml:space="preserve">Dự án bố trí ổn định dân di cư tự do xã Đăk Long, xã Đăk Nhoong, xã Đăk Plô huyện Đăk Glei (giai đoạn 2)
</t>
  </si>
  <si>
    <t>LUA, HNK, CLN,RPH</t>
  </si>
  <si>
    <t>Báo cáo số 336/BC-UBND ngày 09/10/2024 của UBND tỉnh Kon Tum về kết quả thực hiện công tác bố trí ổn định dân cư và đề xuất hỗ trợ các dự án bố trí ổn định dân cư cấp bách từ nguồn vốn dự phòng ngân sách trung ương năm 2024 tỉnh Kon Tum; Nghị quyết số 104/NQ-HĐND ngày 09/12/2024 của HĐND tỉnh thông qua danh mục công trình, dự án cần thu hồi đất năm 2025 trên địa bàn tỉnh Kon Tum</t>
  </si>
  <si>
    <t>(1) Dự án bố trí ổn định Dân di cư tự do xã Đăk Nhoong, huyện Đăk Glei; (2)Dự án bố trí ổn định dân di cư tự do xã Đăk Plô, huyện Đăk Glei; (3) Dự án di dân tư do xã Đăk Long (Điểm thôn Đăk Xây vị trí 2); (4)Dự án di dân tư do xã Đăk Long (Điểm thôn Đăk Xây vị trí 1); (5) Dự án di dân tư do xã Đăk Long (Điểm thôn Dục Lang vị trí 1)</t>
  </si>
  <si>
    <t>DN17</t>
  </si>
  <si>
    <t>LUA, HNK, RPH</t>
  </si>
  <si>
    <t>Khu tái định cư thôn Đăk Sun, xã Ngọc Linh, huyện Đăk Glei</t>
  </si>
  <si>
    <t>LUA, RSX</t>
  </si>
  <si>
    <t>Thông báo số 1026-TB/HU ngày 14/11/2023 về kết luận của ban thường vụ huyện ủy về chủ trương xây dựng dự án; Báo cáo số 336/BC-UBND ngày 09/10/2024 của UBND tỉnh Kon Tum về kết quả thực hiện công tác bố trí ổn định dân cư và đề xuất hỗ trợ các dự án bố trí ổn định dân cư cấp bách từ nguồn vốn dự phòng ngân sách trung ương năm 2024 tỉnh Kon Tum; Nghị quyết số 104/NQ-HĐND ngày 09/12/2024 của HĐND tỉnh thông qua danh mục công trình, dự án cần thu hồi đất năm 2025 trên địa bàn tỉnh Kon Tum</t>
  </si>
  <si>
    <t>NL29</t>
  </si>
  <si>
    <t>2.1.11</t>
  </si>
  <si>
    <t>Chỉnh trang đô thị để khai thác quỹ đất và phát triển kết cấu hạ tầng huyện Đăk Glei (Khu vực phía Đông Sông PôKô)</t>
  </si>
  <si>
    <t>LUA, HNK, CLN,NTS, DGT, DTL, DGD, DTT, DKV</t>
  </si>
  <si>
    <t>NQ số 06/NQ-HĐND ngày 08/06/2023 của HDND huyện Đăk Glei về việc phân bổ vốn đầu tư công ngân sách địa phương năm 2023; Nghị quyết số 97/NQ-HĐND ngày 12/12/2022 của HĐND tỉnh về danh mục thu hồi đất</t>
  </si>
  <si>
    <t>DP46</t>
  </si>
  <si>
    <t>2.1.12</t>
  </si>
  <si>
    <t>San ủi mặt bằng Khu trung tâm huyện (Hạng mục: bãi đổ thải)</t>
  </si>
  <si>
    <t>DRA</t>
  </si>
  <si>
    <t>Quyết định số 701/QĐ-UBND ngày 14/12/2022 của UBND huyện phê duyệt điều chỉnh Báo cáo Nghiên cứu khả thi dự án; Nghị quyết số 104/NQ-HĐND ngày 09/12/2024 của HĐND tỉnh thông qua danh mục công trình, dự án cần thu hồi đất năm 2025 trên địa bàn tỉnh Kon Tum</t>
  </si>
  <si>
    <t>Điều chỉnh bổ sung tên gọi, diện tích tăng thêm 0,11 ha</t>
  </si>
  <si>
    <t>San ủi mặt bằng Khu trung tâm huyện</t>
  </si>
  <si>
    <t>TT39</t>
  </si>
  <si>
    <t>Mở rộng Trụ sở làm việc của Viện kiểm sát Nhân dân huyện Đăk Glei</t>
  </si>
  <si>
    <t>Thông báo số 1335/TB-HU ngày 18/9/2024 của Huyện uỷ Đăk Glei; Văn bản số 743/CV-VKS ngày 30/11/2023 của Viện kiểm sát Nhân dân tỉnh Kon Tum về việc chuẩn bị quỹ đất xây dựng trụ sở Viện KSND huyện Đăk Glei; Nghị quyết số 104/NQ-HĐND ngày 09/12/2024 của HĐND tỉnh thông qua danh mục công trình, dự án cần thu hồi đất năm 2025 trên địa bàn tỉnh Kon Tum</t>
  </si>
  <si>
    <t>2.2</t>
  </si>
  <si>
    <t>Công  trình,  dự  án  chuyển  mục đích sử dụng đất</t>
  </si>
  <si>
    <t>2.2.1</t>
  </si>
  <si>
    <t>Đất nông nghiệp</t>
  </si>
  <si>
    <t>Đất sản xuất nông nghiệp tập trung (Vùng trồng dược liệu)</t>
  </si>
  <si>
    <t>Nghị Quyết 09/NQ-HĐND ngày 19/7/2018 của HĐND tỉnh về đề án đầu tư, phát triển và chế biến dược liệu trên địa bàn tỉnh Kon Tum đến năm 2020, định hướng đến năm 2030</t>
  </si>
  <si>
    <t>NL42</t>
  </si>
  <si>
    <t>Đổi Mã loại đất QH từ đất CLN sang RSX</t>
  </si>
  <si>
    <t>HNK,RSX, DCS</t>
  </si>
  <si>
    <t>MH36</t>
  </si>
  <si>
    <t>RSX; CLN;HNK</t>
  </si>
  <si>
    <t>Dự án trồng rừng nguyên liệu sản xuất gắn với chế biến (Dự án Trồng rừng nguyên liệu sản xuất gắn với chế biến trên địa bàn huyện Đắk Glei, tỉnh Kon Tum của Công ty cổ phần xây dựng Eco khoáng sản Gia Lai)</t>
  </si>
  <si>
    <t>HNK, CLN, DCS</t>
  </si>
  <si>
    <t>Thông báo số 88/TB-UBND ngày 17/6/2024 kết luận của đồng chí chủ tịch UBND huyện và diện tích rà soát của dự án</t>
  </si>
  <si>
    <t xml:space="preserve">Thông báo số 88/TB-UBND ngày 17/6/2024 Kết luận của đồng chí Chủ tịch UBND huyện tại buổi làm việc với Công ty cổ phần xây dựng Eco Khoáng sản Gia Lai về khảo sát,nghiên cứu lập Dự án trồng rừng nguyên liệu sản xuất gắn với chế biến trên địa bàn huyện Đăk Glei </t>
  </si>
  <si>
    <t>Điều chỉnh tên dự án</t>
  </si>
  <si>
    <t>Cập nhật lại diện tích</t>
  </si>
  <si>
    <t>Dự án trồng, phát triển cây Ăn quả, dược liệu (Dự án trồng Đào Nhật)</t>
  </si>
  <si>
    <t>Định hướng phát triển kinh tế xã hội của huyện</t>
  </si>
  <si>
    <t xml:space="preserve">định hướng pt kt xh </t>
  </si>
  <si>
    <t>2.2.2</t>
  </si>
  <si>
    <t>Đất chuyển mục đích sang đất ở tại nông thôn</t>
  </si>
  <si>
    <t>Giao đất, chuyển mục đích sử dụng đất từ đất nông nghiệp sang đất ở</t>
  </si>
  <si>
    <t>2020-2030</t>
  </si>
  <si>
    <t>DN46</t>
  </si>
  <si>
    <t>DL49</t>
  </si>
  <si>
    <t>DP14</t>
  </si>
  <si>
    <t>DM23</t>
  </si>
  <si>
    <t>NL10</t>
  </si>
  <si>
    <t>DC49</t>
  </si>
  <si>
    <t>MH11</t>
  </si>
  <si>
    <t>ĐM1</t>
  </si>
  <si>
    <t>DK39</t>
  </si>
  <si>
    <t>X32</t>
  </si>
  <si>
    <t>PL54</t>
  </si>
  <si>
    <t>Đấu giá quyền sử dụng đất ở</t>
  </si>
  <si>
    <t xml:space="preserve">Công văn số 2235/UBND-KTTH ngày 27 tháng 8 năm 2019 </t>
  </si>
  <si>
    <t>ĐM19</t>
  </si>
  <si>
    <t>Đấu giá đất UBND xã Đăk Pek Quản lý (Thửa đất số 115, tờ bản đồ số 09)</t>
  </si>
  <si>
    <t>CVsố 197 ngày 26/1/2024 của UBND huyện</t>
  </si>
  <si>
    <t>Thông báo số 1184-TB/HU ngày 06/5/2024 về thu hồi diện tích đất công bị lấn chiếm để thu hồi, sử dụng vào mục đích phát triển kinh tế-xã hội của huyện</t>
  </si>
  <si>
    <t>DP32</t>
  </si>
  <si>
    <t>Đấu giá đất UBND xã Đăk Pek Quản lý (Thửa đất số 28, tờ bản đồ số 11)</t>
  </si>
  <si>
    <t>DP31</t>
  </si>
  <si>
    <t>Đấu giá đất UBND xã Đăk Pek quản lý (thửa đất số 28, tờ bản đồ số 01, 03)</t>
  </si>
  <si>
    <t>DP38</t>
  </si>
  <si>
    <t>Đấu giá đất UBND xã Đăk Pek quản lý (thửa đất số 49, tờ bản đồ số 3)</t>
  </si>
  <si>
    <t>DP44</t>
  </si>
  <si>
    <t>Đấu giá đất UBND xã Đăk Choong quản lý (tờ bản đồ số 34, thửa đất số 147)</t>
  </si>
  <si>
    <t>xã Đăk Choong</t>
  </si>
  <si>
    <t>Thông báo số 1081-TB/HU ngày 12/01/2024 về rà soát diện tích đất công trên địa bàn huyện không sử dụng bị lấn chiếm để thu hồi, sử dụng vào mục đích phát triển kinh tế-xã hội của huyện</t>
  </si>
  <si>
    <t>DC`121</t>
  </si>
  <si>
    <t>2.2.3</t>
  </si>
  <si>
    <t>Đất chuyển mục đích sang đất ở tại đô thị</t>
  </si>
  <si>
    <t>TT37</t>
  </si>
  <si>
    <t>xem lại diện tich chuyển trong năm 24</t>
  </si>
  <si>
    <t>Đấu giá QSD đất khu đất phòng nông nghiệp cũ</t>
  </si>
  <si>
    <t>Điều chỉnh lại tên gọi theo KHSDĐ 2024</t>
  </si>
  <si>
    <t>Chuyển mục đích trụ sở phòng NN cũ</t>
  </si>
  <si>
    <t>TT38</t>
  </si>
  <si>
    <t>Đấu giá đất Bảo hiểm xã hội huyện Đăk Glei (cũ)</t>
  </si>
  <si>
    <t>TT105</t>
  </si>
  <si>
    <t>Đấu giá đất Trạm đo mực nước Đăk Pô Kô:</t>
  </si>
  <si>
    <t>TT106</t>
  </si>
  <si>
    <t>2.2.4</t>
  </si>
  <si>
    <t xml:space="preserve">Đất thương mại dịch vụ </t>
  </si>
  <si>
    <t>Danh mục các Công trình chuyển tiếp năm 2024 sang năm 2025</t>
  </si>
  <si>
    <t>Trạm Cân Thôn Đăk Tu</t>
  </si>
  <si>
    <t>TMD</t>
  </si>
  <si>
    <t>Nhu cầu hộ gia đình cá nhân đăng ký KH 2024</t>
  </si>
  <si>
    <t>Đổi Mã loại đất QH từ đất SKC sang TMD theo điều 9 luật đất đai 2024</t>
  </si>
  <si>
    <t>DL95</t>
  </si>
  <si>
    <t>Trạm Cân Thôn Đăk Đoát</t>
  </si>
  <si>
    <t>DP50</t>
  </si>
  <si>
    <t>Trạm Cân Thôn Đăk Wâk</t>
  </si>
  <si>
    <t>DK33</t>
  </si>
  <si>
    <t>Danh mục các Công trình đăng ký năm 2025</t>
  </si>
  <si>
    <t>Đấu giá quyền sử dụng đất trường tiểu học thị trấn Đăk Glei cũ (thửa đất số 21, tờ bản đồ số 28, Thôn Đăk Dung, thị trấn Đăk Glei, huyện Đăk Glei)</t>
  </si>
  <si>
    <t>thị trấn Đăk Glei</t>
  </si>
  <si>
    <t>Văn bản số 1738/UBND-KTHT ngày 14/9/2020 của UBND huyện Đăk Glei về việc khẩn trương rà soát, tham mưu nguồn vốn đầu tư công ngân sách huyện giai đoạn 2016-2020 và giai đoạn 2021-2025</t>
  </si>
  <si>
    <t>Thông báo số 1184-TB/HU ngày 06/5/2024 về thu hồi diện tích đất công bị lấn chiếm để thu hồi, sử dụng vào mục đích phát triển kinh tế-xã hội của huyện; Thông báo số 1081-TB/HU ngày 12/01/2024 về rà soát diện tích đất công trên địa bàn huyện không sử dụng bị lấn chiếm để thu hồi, sử dụng vào mục đích phát triển kinh tế-xã hội của huyện</t>
  </si>
  <si>
    <t>TT93</t>
  </si>
  <si>
    <t xml:space="preserve">Khu du lịch Camping kết hợp nông lâm nghiệp Đắk Long </t>
  </si>
  <si>
    <t>LUA, HNK, CLN, RSX, NTD, ONT, SON, DCS</t>
  </si>
  <si>
    <t>Công văn số 06/CV-EQP-KT ngày 06/8/2023 của công ty cổ phần ECOGREEN Phú Quốc về việc đề nghị khảo sát và tìm kiếm cơ hội đầu tư Dự án Tổ hợp Khu Bảo tồn sinh thái kết hợp du lịch trải nghiệm Đăk Long</t>
  </si>
  <si>
    <t>HNK, CLN, LUA</t>
  </si>
  <si>
    <t>Dự án Du lịch sinh thái Thác Đăk Ruồi, thôn Đăk Tung, thị trấn Đăk Glei, huyện Đăk Glei</t>
  </si>
  <si>
    <t>TMD,RSX</t>
  </si>
  <si>
    <t>Văn bản số 1471/UBND-TCKH ngày 25/7/2023 của UBND huyện Đăk Glei</t>
  </si>
  <si>
    <t>Hợp tác xã thôn Lê Ngọc</t>
  </si>
  <si>
    <t>Nhu cầu hộ gia đình, cá nhân</t>
  </si>
  <si>
    <t>2.2.5</t>
  </si>
  <si>
    <t>Đất khoáng sản</t>
  </si>
  <si>
    <t>Đá xây dựng SHQH 8, thôn La Lua</t>
  </si>
  <si>
    <t>SKS</t>
  </si>
  <si>
    <t>LUA, HNK</t>
  </si>
  <si>
    <t xml:space="preserve"> Quyết định số 758/QĐ-UBND ngày 20/12/2023 của UBND tỉnh Kon Tum quyết định chấp thuận chủ trương đầu tư đồng thời chấp thuận nhà đầu tư</t>
  </si>
  <si>
    <t>Điều chỉnh tên theo QH tỉnh; Đổi Mã loại đất QH từ đất SKX sang SKS theo điều 9 luật đất đai 2024</t>
  </si>
  <si>
    <t xml:space="preserve"> Khu khai thác đá xây dựng thôn La Lua 5,6 ha</t>
  </si>
  <si>
    <t>chuyển tiếp 2024 sang 2025</t>
  </si>
  <si>
    <t>DC72</t>
  </si>
  <si>
    <t>Quy hoạch tỉnh trang 902</t>
  </si>
  <si>
    <t>Đá xây dựng SHQH 17, thôn Long Nang</t>
  </si>
  <si>
    <t>Quyết định số 827/QĐ-UBND ngày 29 tháng 8 năm 2011 của Ủy ban nhân dân tỉnh phê duyệt Báo cáo kết quả thăm dò mỏ đá xây dựng thông thường thôn Long Nang, thị trấn Đăk Glei, huyện Đăk Glei, tỉnh Kon Tum</t>
  </si>
  <si>
    <t>Điều chỉnh tên theo QH tỉnh</t>
  </si>
  <si>
    <t>Khu khai thác đá xây dựng thôn Long Nang</t>
  </si>
  <si>
    <t>TT43</t>
  </si>
  <si>
    <t>QH tỉnh trang 903. Kh 2024 2 ha ( Công ty TNHH MTV Vũ Quỳnh)</t>
  </si>
  <si>
    <t>Đá xây dựng SHQH 28, thôn Đăk Tu</t>
  </si>
  <si>
    <t>HNK, CLN, RSX, DCS</t>
  </si>
  <si>
    <t>xã Đăk Long</t>
  </si>
  <si>
    <t xml:space="preserve">Quyết định số 71/QĐ-UBND ngày 22/12/2014 </t>
  </si>
  <si>
    <t>Khu khai thác đá xây dựng thôn Đăk Tu</t>
  </si>
  <si>
    <t>DL69</t>
  </si>
  <si>
    <t>QH tỉnh trang 903</t>
  </si>
  <si>
    <t>Đá xây dựng SHQH 11, làng Đăk Nớ</t>
  </si>
  <si>
    <t>Khu khai thác đá xây dựng thôn Đăk Nớ</t>
  </si>
  <si>
    <t>DP47</t>
  </si>
  <si>
    <t>Qh tỉnh trang 903</t>
  </si>
  <si>
    <t>Đất làm VLXD thông thường và đất san lấp SHQH 12 làng Đăk Ven xã Đăk Pék</t>
  </si>
  <si>
    <t xml:space="preserve"> Quyết định số 71/QĐ-UBND ngày 22/12/2014 </t>
  </si>
  <si>
    <t>Khu khai thác đất san lấp làng Đăk Ven (Đăk Rang) 2,3 ha</t>
  </si>
  <si>
    <t>DP49</t>
  </si>
  <si>
    <t>QH tỉnh trang 913</t>
  </si>
  <si>
    <t>Cát xây dựng SHQH 6, làng Kon Năng</t>
  </si>
  <si>
    <t>SKS(SON)</t>
  </si>
  <si>
    <t xml:space="preserve">Quyết định số 1254/QĐ-UBND ngày 13/11/2018 </t>
  </si>
  <si>
    <t>Khu khai thác cát xây dựng thông thường thôn Đăk Mi</t>
  </si>
  <si>
    <t>Điều chỉnh năm 2024 sang 2025</t>
  </si>
  <si>
    <t>DC51</t>
  </si>
  <si>
    <t>Kh 2024 đăng ký 2,19 ha mỏ cát, Bãi tập kết cát sỏi  CT TNHH MTV Quang Ngọc Kon Tum . Quy hoạch tỉnh trang 824</t>
  </si>
  <si>
    <t xml:space="preserve">Mỏ đất làm VLXDTT và Đất san lấp SHQH 32 thôn Ri Nầm </t>
  </si>
  <si>
    <t>Mỏ đất làm VLXDTT (Đất san lấp) thôn Ri Nầm 15,61 ha</t>
  </si>
  <si>
    <t>ĐM3;ĐM4</t>
  </si>
  <si>
    <t>QH tỉnh trang 914: 20,3 ha</t>
  </si>
  <si>
    <t>Dự án khai thác mỏ cát làm VLXD thông thường  (Cty TNHH 87)</t>
  </si>
  <si>
    <t>SON(SKS)</t>
  </si>
  <si>
    <t>Quyết định trúng đấu giá số 57/QĐ-UBND ngày 15/01/2019 của UBND tỉnh; Giấy phép thăm dò khoáng sản số 445/GP-UBND ngày 08/5/2019 của UBND tỉnh</t>
  </si>
  <si>
    <t>Nằm trên phạm vi 2 huyện KH 2024</t>
  </si>
  <si>
    <t>ĐM95</t>
  </si>
  <si>
    <t xml:space="preserve">Cát xây dựng SHQH 1, thôn Lau Mưng </t>
  </si>
  <si>
    <t>LUA, HNK, CLN, RSX, NTS, DGT, DCS</t>
  </si>
  <si>
    <t>Thông báo trúng đấu giá số 417/TB-STNMT ngày 21/11/2023 của Sở Tài nguyên và Môi trường tỉnh Kon Tum</t>
  </si>
  <si>
    <t>Khu khai thác cát xây dựng thông thường thôn Lau Mưng 9,2 ha</t>
  </si>
  <si>
    <t>PL57</t>
  </si>
  <si>
    <t>Điều chỉnh 12,2 ha theo QH tỉnh trang 823</t>
  </si>
  <si>
    <t>QH tỉnh trang 823 12,2 ha</t>
  </si>
  <si>
    <t>Cát xây dựng SHQH 30, thôn Broong Mỹ , xã Đăk Môn, huyện Đăk Glei và thôn Đăk Giá, xã Đăk Ang, huyện Ngọc Hồi (khu vực số 11)</t>
  </si>
  <si>
    <t>Quyết định số 639/QĐ-UBND ngày 09/10/2024 của UBND tỉnh phê duyệt Kế hoạch đấu giá quyền khai thác khoáng sản năm 2024</t>
  </si>
  <si>
    <t>Cát xây dựng SHQH 30, thôn Broong Mỹ , xã Đăk Môn, huyện Đăk Glei và thôn Đăk Giá, xã Đăk Ang, huyện Ngọc Hồi (khu vực số 12)</t>
  </si>
  <si>
    <t>2.2.6</t>
  </si>
  <si>
    <t>Sân công nghiệp phục vụ hoạt động khai thác, kinh doanh khoáng sản mỏ La Lua</t>
  </si>
  <si>
    <t>Quyết định số 758/QĐ-UBND ngày 20/12/2023 của UBND tỉnh Kon Tum quyết định chấp thuận chủ trương đầu tư đồng thời chấp thuận nhà đầu tư</t>
  </si>
  <si>
    <t>DC73</t>
  </si>
  <si>
    <t>Sân mặt bằng công nghiệp phục vụ mỏ cát thôn Lau Mưng, xã Đăk Plô</t>
  </si>
  <si>
    <t>xã Đăk Plô</t>
  </si>
  <si>
    <t>PL4</t>
  </si>
  <si>
    <t>Thông báo trúng đấu giá số 417/TB-STNMT ngày 21/11/2023 do Tài nguyên và Môi trường tỉnh Kon Tum thông báo; Công văn số 27/CtyTNg ngày 27/11/2023 của Công ty CP Địa Ốc -Tmvaf XD Thành Ngọc về việc bổ sung QHSDĐ giai đoạn 2021-2030 và KHSDĐ năm 2024 của huyện Đăk Glei</t>
  </si>
  <si>
    <t>Mặt bằng sân công nghiệp mỏ cát Long Nang</t>
  </si>
  <si>
    <t xml:space="preserve">Thông báo số 5976/TB-VP ngày 16/8/2024 của UBND tỉnh về Kết luận của Phó Chủ tịch Ủy ban nhân dân tỉnh Nguyễn Ngọc Sâm làm việc với các tổ chức, doanh nghiệp trên địa bàn tỉnh gặp khó khăn, vướng mắc trong hoạt động đầu tư, sản xuất, kinh doanh </t>
  </si>
  <si>
    <t>TT45</t>
  </si>
  <si>
    <t>Mặt bằng sân công nghiệp mỏ đá Đăk Poi</t>
  </si>
  <si>
    <t>TT41</t>
  </si>
  <si>
    <t>Mặt bằng sân công nghiệp mỏ cát Đăk Tung</t>
  </si>
  <si>
    <t>TT46</t>
  </si>
  <si>
    <t>Mặt bằng sân công nghiệp mỏ cát Đăk Wấk</t>
  </si>
  <si>
    <t>DK97</t>
  </si>
  <si>
    <t>Mặt bằng sân công nghiệp mỏ cát Đăk Gô</t>
  </si>
  <si>
    <t>Đơn xin thuê đất ngày 29/10/2024 của Công ty TNHH Hưng Long</t>
  </si>
  <si>
    <t>DK98</t>
  </si>
  <si>
    <t>Mặt bằng sân công nghiệp mỏ cát thôn Broong Mỹ (Điểm 1)</t>
  </si>
  <si>
    <t>TB KL 5976/TB-VP ngày 16/8/2024 của văn phòng tỉnh về việc Kết luận của Phó Chủ tịch Ủy ban nhân dân tỉnh Nguyễn Ngọc Sâm làm việc với các tổ chức, doanh nghiệp trên địa bàn tỉnh gặp khó khăn, vướng mắc trong hoạt động đầu tư, sản xuất, kinh doanh</t>
  </si>
  <si>
    <t>ĐM96</t>
  </si>
  <si>
    <t>Mặt bằng sân công nghiệp mỏ cát thôn Broong Mỹ (Điểm 2)</t>
  </si>
  <si>
    <t>ĐM97</t>
  </si>
  <si>
    <t>Mặt bằng sân công nghiệp mỏ cát thôn Broong Mỹ (Điểm 3)</t>
  </si>
  <si>
    <t>ĐM98</t>
  </si>
  <si>
    <t>Quy hoạch đất xây dựng nhà máy chế biến tại thôn Broong Mỹ</t>
  </si>
  <si>
    <t>ĐM99</t>
  </si>
  <si>
    <t>Mặt bằng sân công nghiệp mỏ cát có số hiệu QH 27 thôn Đăk Tu</t>
  </si>
  <si>
    <t>DL42</t>
  </si>
  <si>
    <t>Mặt bằng sân công nghiệp mỏ cát có số hiệu QH 06 Làng Kon Năng</t>
  </si>
  <si>
    <t>Mặt bằng sân công nghiệp mỏ đá xây dựng SHQH 10, thôn Đông Lốc (công ty TNHH Anh Hưng Thịnh Kon Tum)</t>
  </si>
  <si>
    <t>DM54</t>
  </si>
  <si>
    <t>2.2.7</t>
  </si>
  <si>
    <t xml:space="preserve">Đất có mặt nước chuyên dùng dạng ao, hồ, đầm, phá </t>
  </si>
  <si>
    <t>Xây mới 04 hồ chứa nước phòng cháy, chữa cháy Khu bảo tồn thiên nhiên Ngọc Linh</t>
  </si>
  <si>
    <t>LUA, HNK, CLN, RDD, RSX, SON, DCS</t>
  </si>
  <si>
    <t>Quyết định số 732/QĐ-UBND ngày 12/12/2023 của UBND tỉnh về việc giao chỉ tiết kế hoạch đầu tư công nguồn ngân sách địa phương năm 2024 tỉnh Kon Tum; Công văn số 363/BQL -KHHTQT ngày 26/8/2024 của BQL KBTTN Ngọc Linh</t>
  </si>
  <si>
    <t>đăng ký mới 2025</t>
  </si>
  <si>
    <t>TT92</t>
  </si>
  <si>
    <t>chỉnh lại số liệu</t>
  </si>
  <si>
    <t>X46</t>
  </si>
  <si>
    <t>DC63</t>
  </si>
  <si>
    <t>DM63</t>
  </si>
  <si>
    <t>2.2.8</t>
  </si>
  <si>
    <t>Đất phi nông nghiệp khác</t>
  </si>
  <si>
    <t>Trạm QLBVR tiểu khu 44 xã Đăk Pek</t>
  </si>
  <si>
    <t>PNK</t>
  </si>
  <si>
    <t>Quyết định số 449/QĐ-UBND ngày 24/3/2021 của  UBND tỉnh Kon Tum về việc phê duyệt Kế hoạch sản xuất kinh doanh và Kế hoạch đầu tư phát triển 05 năm giai đoạn 2021-2025 của Công ty TNHH MTV Lâm nghiệp Đăk Glei</t>
  </si>
  <si>
    <t>DP120</t>
  </si>
  <si>
    <t>SỬA 47 THÀNH 44</t>
  </si>
  <si>
    <t>Trạm QLBVR tiểu khu 84 xã Mường Hoong</t>
  </si>
  <si>
    <t>Trạm quản lý bảo vệ rừng tiểu khu 140 xã Đăk Môn</t>
  </si>
  <si>
    <t>Công văn số 59/CV-Vty ngày 30/8/2024 của Công ty TNHH MTV Lâm nghiệp Đăk Glei; Quyết định số 449/QĐ-UBND ngày 24/3/2021 của  UBND tỉnh Kon Tum về việc phê duyệt Kế hoạch sản xuất kinh doanh và Kế hoạch đầu tư phát triển 05 năm giai đoạn 2021-2025 của Công ty TNHH MTV Lâm nghiệp Đăk Glei</t>
  </si>
  <si>
    <t>Trạm quản lý bảo vệ rừng số 5 (TK 105) xã Đăk Kroong</t>
  </si>
  <si>
    <t xml:space="preserve"> DCS</t>
  </si>
  <si>
    <t xml:space="preserve"> Quyết định số 508/QĐ-UBND ngày 28/8/2024 của UBND tỉnh Kon Tum về việc phê duyệt dự án Bảo vệ, khôi phục và phát triển rừng bền vững trên địa bàn tỉnh Kon Tum giai đoạn 2021-2025.</t>
  </si>
  <si>
    <t>DK81</t>
  </si>
  <si>
    <t>Trạm QLBVR tiểu khu 101 thị trấn Đăk Glei</t>
  </si>
  <si>
    <t>TT101</t>
  </si>
  <si>
    <t>Trạm QLBVR tiểu khu 103 thị trấn Đăk Glei</t>
  </si>
  <si>
    <t>TT103</t>
  </si>
  <si>
    <t xml:space="preserve">Trạm bảo vệ rừng TK 66 </t>
  </si>
  <si>
    <t>X70</t>
  </si>
  <si>
    <t xml:space="preserve">Trạm QLBVR xã Xốp </t>
  </si>
  <si>
    <t xml:space="preserve">Công văn số 59/CV-Vty ngày 30/8/2024 của Công ty TNHH MTV Lâm nghiệp Đăk Glei; </t>
  </si>
  <si>
    <t>Trạm bảo vệ rừng Đăk Plô</t>
  </si>
  <si>
    <t>Quyết định số 73/QĐ-BQL, ngày 07/8/2020 cảu Ban quản lý Khu BTTN Ngọc Linh V/v Phê duyệt chủ trương xây dựng Trạm bảo vệ rừng Đắk PLô.</t>
  </si>
  <si>
    <t>XEM LẠI</t>
  </si>
  <si>
    <t>Trạm QLBVR số 1</t>
  </si>
  <si>
    <t xml:space="preserve">Quyết định số 803/QĐ - UBND ngày 30/8/2021 của UBND tỉnh Kon Tum về việc Phê duyệt Phương án quản lý rừng bền vững giai đoạn 2021 - 2030 của Ban quản lý rừng phòng hộ Đăk Gle; </t>
  </si>
  <si>
    <t>DL91</t>
  </si>
  <si>
    <t>Trạm QLBVR số 2</t>
  </si>
  <si>
    <t>DL92</t>
  </si>
  <si>
    <t>Trạm QLBVR số 3</t>
  </si>
  <si>
    <t>DL93</t>
  </si>
  <si>
    <t>Trạm QLBVR số 4</t>
  </si>
  <si>
    <t>DL94</t>
  </si>
  <si>
    <t>Trạm QLBVR số 5</t>
  </si>
  <si>
    <t>DK80</t>
  </si>
  <si>
    <t>Trạm QLBVR số 6</t>
  </si>
  <si>
    <t>DL96</t>
  </si>
  <si>
    <t>Trạm QLBVR TK 37</t>
  </si>
  <si>
    <t>Trạm QLBVR TK 28,</t>
  </si>
  <si>
    <t>Nhà Trạm CKP Đăk PLô</t>
  </si>
  <si>
    <t>PL80</t>
  </si>
  <si>
    <t>2.3</t>
  </si>
  <si>
    <t>Các khu vực sử dụng đất khác</t>
  </si>
  <si>
    <t>2.3.1</t>
  </si>
  <si>
    <t>Đất Nông nghiệp</t>
  </si>
  <si>
    <t>Dự án phát triển cây dược liệu Sâm Dây thôn Đăk Book</t>
  </si>
  <si>
    <t>PL49</t>
  </si>
  <si>
    <t>xem lại nếu 3 năm chưa thực hiện đề nghị huỷ bỏ</t>
  </si>
  <si>
    <t>Dự án phát triển cây dược liệu Sâm Dây thôn Bung Koong</t>
  </si>
  <si>
    <t>PL50</t>
  </si>
  <si>
    <t>Dự án phát triển cây dược liệu Sâm Dây thôn Bung Tôn</t>
  </si>
  <si>
    <t>PL51</t>
  </si>
  <si>
    <t>Dự án phát triển cây dược liệu Sâm Dây thôn Pêng Lang</t>
  </si>
  <si>
    <t>PL52</t>
  </si>
  <si>
    <t xml:space="preserve"> Xây dựng Mô hình trồng, ươm tạo cây giống nông nghiệp (cây Sachi inchi…)</t>
  </si>
  <si>
    <t>Văn bản đề nghị thực hiện dự án Mô hình sản xuất cây Sachi inchi ngày 23/8/2023 của Hợp tác xã Bình An</t>
  </si>
  <si>
    <t>ĐM33</t>
  </si>
  <si>
    <t xml:space="preserve"> Dự án trồng, phát triển vùng nguyên liệu gắn với chế biến và sản xuất (Công ty Cổ phần phát triển nông nghiệp công nghệ cao G.O.C Cao Nguyên)</t>
  </si>
  <si>
    <t>Thông Báo số 1058/TB-HU ngày 13/12/2023 của ban thường vụ huyện Uỷ Đăk Glei về giới thiệu khảo sát thực hiện dự án đầu tư và phát triển vùng nguyên liệu nông nghiệp công nghệ cao</t>
  </si>
  <si>
    <t>chỉnh lại loại đất QH</t>
  </si>
  <si>
    <t>Dự án di dân tư do xã Đăk Long (Điểm thôn Măng Tách)</t>
  </si>
  <si>
    <t>Xã đề xuất</t>
  </si>
  <si>
    <t>DL57</t>
  </si>
  <si>
    <t>đã thực hiện xong cập nhật hiện trạng để giao đất cho dân</t>
  </si>
  <si>
    <t>Dự án di dân tư do xã Đăk Long (Điểm thôn Dục lang)</t>
  </si>
  <si>
    <t>DL101</t>
  </si>
  <si>
    <t xml:space="preserve">Dự án bố trí ổn định dân di cư tự do xã Đăk Long, xã Đăk Nhoong, xã Đăk Plô huyện Đăk Glei
</t>
  </si>
  <si>
    <t>Quyết định số 418/QĐ-UBND ngày 30/8/2023 của UBND tỉnh Kon Tum về việc phê duyệt dự án</t>
  </si>
  <si>
    <t>2.3.2</t>
  </si>
  <si>
    <t>Nhà làm việc khối Đảng, Mặt trận Tổ quốc và các tổ chức chính trị xã hội</t>
  </si>
  <si>
    <t>Nghị quyết số 28/NQ-HĐND ngày 12/11/2024 của HĐND huyện về việc điều chỉnh Kế hoạch đầu tư công nguồn ngân sách địa phương năm 2024 huyện Đăk Glei (đợt 2)</t>
  </si>
  <si>
    <t>Trụ sở HĐND -UBND xã Ngọc Linh</t>
  </si>
  <si>
    <t>NQ số 22/NQ-HĐND ngày 15/11/2022 của HDND huyện Đăk Glei; Quyết định số 342/QĐ-UBND ngày 21/9/2022 (Ghi vốn 14,990 tỷ đồng); Nghị quyết số 97/NQ-HĐND ngày 12/12/2022 của HĐND tỉnh về danh mục thu hồi đất</t>
  </si>
  <si>
    <t>Trụ sở BQL rừng phòng hộ Đăk Glei</t>
  </si>
  <si>
    <t>Quyết định số 508/QĐ-UBND ngày 28/8/2024 của UBND tỉnh Kon Tum phê duyệt dự án Bảo vệ, khôi phục và phát triển rừng bền vững trên địa bàn tỉnh Kon Tum giia đoạn 2021-2025; Quyết định số 332/QĐ-UBND ngày 21/3/2006 của UBND tỉnh Kon Tum về việc thu hồi và chuyển mục đích sử dụng theo quy hoạch xây dựng Trụ sở làm việc Ban quản lý rừng phòng hộ Đăk Nhoong</t>
  </si>
  <si>
    <t>DR100</t>
  </si>
  <si>
    <t xml:space="preserve">Đất công trình xử lý chất thải </t>
  </si>
  <si>
    <t>Bãi xử lý rác thải huyện Đăk Glei</t>
  </si>
  <si>
    <t>Nghị quyết số 05/NQ-HĐND ngày 08/6/2023 của HĐND huyện Đăk Glei về việc phân bổ vốn đầu tư trung hạn 2021-2025 huyện Đăk Glei; Nghị quyết số 97/NQ-HĐND ngày 12/12/2022 của HĐND tỉnh về danh mục thu hồi đất</t>
  </si>
  <si>
    <t>2.3.3</t>
  </si>
  <si>
    <t>Trường Phổ thông dân tộc nội trú Đăk Glei (cấp GCNQSDĐ)</t>
  </si>
  <si>
    <t>Công văn số 99/ĐXCĐ-DTNT ngày 21 tháng 9 năm 2020</t>
  </si>
  <si>
    <t>TT25</t>
  </si>
  <si>
    <t>Sữa chữa 02 phòng học trường mầm non Đăk Gô</t>
  </si>
  <si>
    <t>Nghị quyết số 43/NQ-HĐND ngày 18/12/2023 của HĐND huyện về mục tiêu, nhiệm vụ và dự toán ngân sách Trung ương năm 2024 thực hiện các Chương trình mục tiêu quốc gia;</t>
  </si>
  <si>
    <t>DK28</t>
  </si>
  <si>
    <t>Xây mới 02 phòng học trường tiểu học xã Đăk Kroong điểm trường thôn Đăk Túc</t>
  </si>
  <si>
    <t>DK29</t>
  </si>
  <si>
    <t>Trường Tiểu học xã Đăk Long</t>
  </si>
  <si>
    <t>Trường TH-THCS xã Đăk Plô</t>
  </si>
  <si>
    <t>Nghị quyết số 40/NQ-HĐND ngày 18/12/2023 của HĐND huyện về phê duyệt Kế hoạch Đầu tư công nguồn ngân sách địa phương năm 2024</t>
  </si>
  <si>
    <t>2.3.4</t>
  </si>
  <si>
    <t>Kênh mương Đăk Xoong thôn Xốp Dùi</t>
  </si>
  <si>
    <t>X20</t>
  </si>
  <si>
    <t>Kiên cố hóa kênh mương thủy lợi Đăk Nghét</t>
  </si>
  <si>
    <t xml:space="preserve"> NQ 20/NQ-HĐND ngày 05/10/2022 của HĐND huyện về mục tiêu, nhiệm vụ và phân bổ vốn đầu tư phát triển nguồn ngân sách Trung ương; mức vốn đầu tư phát triển nguồn ngân sách địa phương đối ứng thực hiện các CTMTQG giai đoạn 2021-2025</t>
  </si>
  <si>
    <t>DC37</t>
  </si>
  <si>
    <t>Kiên cố hóa kênh mương thủy lợi thôn Kon Riêng</t>
  </si>
  <si>
    <t>DC34</t>
  </si>
  <si>
    <t>2.3.5</t>
  </si>
  <si>
    <t>Kè suối Đăk Long nhóm 1 thôn Đăk Tu xã Đăk Long</t>
  </si>
  <si>
    <t>Đất công trình cấp nước, thoát nước</t>
  </si>
  <si>
    <t>Nước sinh hoạt thôn Đông Nay</t>
  </si>
  <si>
    <t>Nghị quyết số 29/NQ-HĐND ngày 12/11/2024 của HĐND huyện về việc điều chỉnh kế hoạch vốn đầu tư thực hiện các Chương trình MTQG năm 2024 trên địa bàn huyện</t>
  </si>
  <si>
    <t>2.3.6</t>
  </si>
  <si>
    <t>Sữa chữa nền, mặt đường công trình thoát nước an toàn giao thông, đoạn từ Km0 đến Km 39+500, tỉnh lộ 673.</t>
  </si>
  <si>
    <t xml:space="preserve">Nghị quyết 36/NQ-HĐND ngày 22/10/2021 của HĐND tỉnh về chủ trương thực hiện dự án; </t>
  </si>
  <si>
    <t xml:space="preserve">Điều chỉnh tên, diện tích: thực hiện theo Nghị quyết 36/NQ-HĐND ngày 22/10/2021 của HĐND tỉnh về chủ trương thực hiện dự án; </t>
  </si>
  <si>
    <t>Nâng cấp mở rộng tỉnh lộ 673 dài 39,5km(Xã Đăk Man, huyện Đắk Glei (giao với đường Hồ Chí Minh)- UBND xã Ngọc Linh, huyện Đắk Glei) 79,8 ha</t>
  </si>
  <si>
    <t>MH4</t>
  </si>
  <si>
    <t>NL4</t>
  </si>
  <si>
    <t>kh tỉnh 22 ha (ht 11 ha)</t>
  </si>
  <si>
    <t>DM20</t>
  </si>
  <si>
    <t>DC12</t>
  </si>
  <si>
    <t>Đường giao thông từ thị trấn Đăk Glei đi đến Đồn Biên phòng 669 xã Đăk Nhoong ( ĐH 83) (Km1437+500 đường HCM - Xã Đăk Nhoong)</t>
  </si>
  <si>
    <t>Quyết định số 2438/QĐ-UBND ngày 30/11/2020 của UBND huyện Đăk Glei; Nghị quyết số 05/NQ-HĐND ngày 08/6/2023 của HĐND huyện về việc điều chỉnh, bổ sung kế hoạch đầu tư công trung hạn giai đoạn 2021-2025 nguồn ngân sách địa phương  (đợt 3)</t>
  </si>
  <si>
    <t>TT30</t>
  </si>
  <si>
    <t>DP5</t>
  </si>
  <si>
    <t>DK70</t>
  </si>
  <si>
    <t>DN16</t>
  </si>
  <si>
    <t>Đường đi sản xuất thôn Dên Prông</t>
  </si>
  <si>
    <t>NQ số 21/NQ-HĐND ngày 05/10/2022 của HDND huyện Đăk Glei thuộc chương trình MTQG</t>
  </si>
  <si>
    <t>DP52</t>
  </si>
  <si>
    <t>Đường GTNT Ngọc Hoàng Măng Bút đi thôn Đăk Nai</t>
  </si>
  <si>
    <t>Quyết định số: 708/QĐ - UBND ngày 19/12/2022 của UBND huyện Đăk Glei; Nghị quyết số 33/NQ-HĐND ngày 16/12/2022 của HĐND huyện Đăk Glei về việc phân bổ kế hoạch vốn năm 2023 thuộc chương trình MTQG</t>
  </si>
  <si>
    <t>chuyển tiếp năm 2024 sang năm 2025 0,9 ha</t>
  </si>
  <si>
    <t>NL16</t>
  </si>
  <si>
    <t>Đường GTNT Ngọc Hoàng MB đi thôn Kon Tuông</t>
  </si>
  <si>
    <t>NL17</t>
  </si>
  <si>
    <t>Đường giao thông nông thôn Tu Dốp 2</t>
  </si>
  <si>
    <t>đường GTNT vào thôn Tu Dốp giai đoạn 2</t>
  </si>
  <si>
    <t>NL22</t>
  </si>
  <si>
    <t>Đường đi KSX từ nhà A Bổ tới Nong Mun thôn Làng Mới</t>
  </si>
  <si>
    <t>MH18</t>
  </si>
  <si>
    <t>Đường đi KSX từ Đăk Niêng đến Văng Pót thôn Đăk Bể</t>
  </si>
  <si>
    <t>MH24</t>
  </si>
  <si>
    <t>Đường GTNT đi KSX từ vườn cà phê A Bê đên ruộng Đăk Lát trên(Đường GTNT thôn Nú Vai nhánh bên phải nối tiếp từ vườn cà phê Ông A Bê đi đến khu sản xuất rộng tập thể thôn)</t>
  </si>
  <si>
    <t xml:space="preserve"> NQ 20/NQ-HĐND ngày 05/10/2022 của HĐND huyện về mục tiêu, nhiệm vụ và phân bổ vốn đầu tư phát triển nguồn ngân sách Trung ương; mức vốn đầu tư phát triển nguồn ngân sách địa phương đối ứng thực hiện các CTMTQG giai đoạn 2021-2025; Nghị quyết số 73/NQ-HĐND ngày 10/12/2023 của HĐND tỉnh về danh mục thu hồi đất năm 2024</t>
  </si>
  <si>
    <t>Điều chỉnh tên: theo Kế hoạch sử dụng đất 2024</t>
  </si>
  <si>
    <t>Đường GTNT thôn Nú Vai nhánh bên phải nối tiếp từ vườn cà phê Ông A Bê đi đến khu sản xuất rộng tập thể thôn</t>
  </si>
  <si>
    <t>DK46</t>
  </si>
  <si>
    <t>Đường GTNT từ đường HCM đi KSX Đăk Năng thôn Đăk Bo (Đường GTNT đi KSX từ đường HCM đến đường bê tông cầu treo nhóm 3 Đăk Bo)</t>
  </si>
  <si>
    <t>Đường GTNT đi KSX  từ đường HCM đến đường bê tông cầu treo nhóm 3 Đăk Bo</t>
  </si>
  <si>
    <t>DK51</t>
  </si>
  <si>
    <t>Đường GTNT đi khu sản xuất từ nghĩa địa đi đồi Đăk Jâl Thôn Đăk Gô</t>
  </si>
  <si>
    <t>Quyết định số 509/QĐ-UBND ngày 5/10/2022 của UBND huyện về việc thực hiện chương trình MTQG; Nghị quyết số 73/NQ-HĐND ngày 10/12/2023 của HĐND tỉnh về danh mục thu hồi đất năm 2024</t>
  </si>
  <si>
    <t>chuyển tiếp năm 2024 sang năm 2026</t>
  </si>
  <si>
    <t>DK56</t>
  </si>
  <si>
    <t>Đường GTNT đi khu sản xuất (qua Nghĩa địa) thôn Đăk Túc, xã Đăk Kroong (GĐ2) (Đường GTNT  nhánh 1 nối tiếp từ đường bê tông nhà ông Thái kéo dài đến khu sản xuất thôn Đăk Túc, xã Đăk Kroong)</t>
  </si>
  <si>
    <t>Đường GTNT  nhánh 1 nối tiếp từ đường bê tông nhà ông Thái kéo dài đến khu sản xuất thôn Đăk Túc, xã Đăk Kroong</t>
  </si>
  <si>
    <t>DK61</t>
  </si>
  <si>
    <t>Đường đi KSX Đăk Ping thôn Xốp Nghét</t>
  </si>
  <si>
    <t>Nghị quyết số 43/NQ-HĐND ngày 18/12/2023 của HĐND huyện về mục tiêu, nhiệm vụ và dự toán ngân sách Trung ương năm 2024 thực hiện các Chương trình mục tiêu quốc gia; Nghị quyết số 73/NQ-HĐND ngày 10/12/2023 của HĐND tỉnh về danh mục thu hồi đất năm 2024</t>
  </si>
  <si>
    <t>X5</t>
  </si>
  <si>
    <t>Đường đi KSX Đăk Xoong thôn Xốp  Dùi</t>
  </si>
  <si>
    <t>X13</t>
  </si>
  <si>
    <t>Sửa chữa đường từ thôn Lê Ngọc đi khu sản xuất (Lê Ngọc cũ)</t>
  </si>
  <si>
    <t>NL60</t>
  </si>
  <si>
    <t xml:space="preserve">Đường đi sản xuất thôn Đông Sông </t>
  </si>
  <si>
    <t>TT33</t>
  </si>
  <si>
    <t>Đường đi KSX từ ngã ba rẫy nhà bà Y Bắc đến rẫy ông A Den thôn Đăk Ra</t>
  </si>
  <si>
    <t>TT51</t>
  </si>
  <si>
    <t>Đường liên thôn Đăk Ga Đăk Ung</t>
  </si>
  <si>
    <t>DGT, ONT</t>
  </si>
  <si>
    <t>Nghị quyết số 05/NQ-HĐND ngày 08/6/2023 của HĐND huyện về việc điều chỉnh, bổ sung kế hoạch đầu tư công trung hạn giai đoạn 2021-2025 nguồn ngân sách địa phương  (đợt 3)</t>
  </si>
  <si>
    <t>DN24</t>
  </si>
  <si>
    <t>Sửa chữa đường giao thông từ đường Hồ Chí Minh vào Trụ sở xã Đăk Pék</t>
  </si>
  <si>
    <t>Quyết định số 80/QĐ-UBND ngày 26/4/2024 của UBND huyện Đăk Glei về việc phê duyệt chủ trương đầu tư dự án: Sửa chữa đường giao thông từ đường Hồ Chí Minh vào Trụ sở xã Đăk Pék.</t>
  </si>
  <si>
    <t>DP35</t>
  </si>
  <si>
    <t>Làm mới đường liên thôn 14A - thôn Dên Prông (giai đoạn 1)</t>
  </si>
  <si>
    <t>DP13</t>
  </si>
  <si>
    <t>Đường GTNT đi KSX thôn Đăk Nớ</t>
  </si>
  <si>
    <t>DP37</t>
  </si>
  <si>
    <t>Đường đi KSX Đăk Niên (GĐ 2), thôn Măng Khênh</t>
  </si>
  <si>
    <t>DM71</t>
  </si>
  <si>
    <t>Đường đi khu sản xuất Đăk Đum, thôn Đông Lốc</t>
  </si>
  <si>
    <t>DM17</t>
  </si>
  <si>
    <t>Sữa chữa đường từ cầu Đăk Đoan đi thôn Sa Múc</t>
  </si>
  <si>
    <t>NL14</t>
  </si>
  <si>
    <t>Cầu treo dân sinh thôn Đăk Nai</t>
  </si>
  <si>
    <t>Xây mới cầu treo đi khu sản xuất Đăk Hổ</t>
  </si>
  <si>
    <t>Đường đi sản xuất thôn Đăk Lây</t>
  </si>
  <si>
    <t>Đường đi nghĩa địa thôn Đăk Bla (Liêm Răng cũ)</t>
  </si>
  <si>
    <t>DC22</t>
  </si>
  <si>
    <t xml:space="preserve">Sửa chửa, nâng cấp tuyến đường từ huyện Đăk Glei đi xã Xốp (đoạn ĐH83 từ ngã ba Đăk Choong đi xã Xốp). </t>
  </si>
  <si>
    <t>Xã Đăk Choong, xã Xốp</t>
  </si>
  <si>
    <t>đã thực hiện</t>
  </si>
  <si>
    <t>2.3.7</t>
  </si>
  <si>
    <t>Đất khu vui chơi, giải trí công cộng, sinh hoạt cộng đồng</t>
  </si>
  <si>
    <t>Nhà rông thôn Chung Năng</t>
  </si>
  <si>
    <t>Nhà rông thôn Dục Lang</t>
  </si>
  <si>
    <t>Nhà rông thôn Đăk Xây</t>
  </si>
  <si>
    <t>Nhà rông thôn Đăk Ga</t>
  </si>
  <si>
    <t>DN8</t>
  </si>
  <si>
    <t>Xây dựng nhà rông thôn Xốp Nghét</t>
  </si>
  <si>
    <t>Xây dựng nhà rông thôn Đăk Book</t>
  </si>
  <si>
    <t>Xây dựng nhà rông thôn Bung Tôn</t>
  </si>
  <si>
    <t>Xây dựng nhà rông thôn Kon Brỏi xã Đăk Choong</t>
  </si>
  <si>
    <t>Xây dựng nhà rông thôn Mô Mam</t>
  </si>
  <si>
    <t>Nghị quyết số 43/NQ-HĐND ngày 18/12/2023 của HĐND huyện</t>
  </si>
  <si>
    <t>2.3.8</t>
  </si>
  <si>
    <t>TT28</t>
  </si>
  <si>
    <t>2.3.9</t>
  </si>
  <si>
    <t>Thủy điện Đăk Ruồi 2,3</t>
  </si>
  <si>
    <t xml:space="preserve"> Quyết định số 601/QĐ-UBND  ngày 21/12/2023 của tỉnh Kon Tum về việc thu hồi dự án thuỷ điện Đăk Ruồi 2,3</t>
  </si>
  <si>
    <t>2.3.10</t>
  </si>
  <si>
    <t>Sữa chữa nâng cấp các trạm Bung Tôn, trạm Đăk Nhoong, trạm Rooc Nầm, trạm số 1, trạm số 2, trạm số 3, trạm số 4, trạm số 6 (BQL RPH Đăk Glei)</t>
  </si>
  <si>
    <t>Quyết định số 508/QĐ-UBND ngày 28/8/2024 của UBND tỉnh Kon Tum phê duyệt dự án Bảo vệ, khôi phục và phát triển rừng bền vững trên địa bàn tỉnh Kon Tum giia đoạn 2021-2025</t>
  </si>
  <si>
    <t>TỔNG CỘNG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</si>
</sst>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
    <numFmt numFmtId="165" formatCode="#,##0.000;[Red]#,##0.000"/>
    <numFmt numFmtId="166" formatCode="0.0"/>
    <numFmt numFmtId="167" formatCode="#,##0.00;[Red]#,##0.00"/>
    <numFmt numFmtId="168" formatCode="_-* #,##0.00\ _₫_-;\-* #,##0.00\ _₫_-;_-* &quot;-&quot;??\ _₫_-;_-@_-"/>
  </numFmts>
  <fonts count="17" x14ac:knownFonts="1">
    <font>
      <sz val="11"/>
      <color theme="1"/>
      <name val="Calibri"/>
      <family val="2"/>
      <scheme val="minor"/>
    </font>
    <font>
      <sz val="11"/>
      <color theme="1"/>
      <name val="Calibri"/>
      <family val="2"/>
      <scheme val="minor"/>
    </font>
    <font>
      <sz val="11"/>
      <color theme="1"/>
      <name val="Times New Roman"/>
      <family val="2"/>
      <charset val="163"/>
    </font>
    <font>
      <sz val="14"/>
      <color theme="1"/>
      <name val="Times New Roman"/>
      <family val="1"/>
    </font>
    <font>
      <u/>
      <sz val="11"/>
      <color theme="10"/>
      <name val="Calibri"/>
      <family val="2"/>
      <scheme val="minor"/>
    </font>
    <font>
      <u/>
      <sz val="11"/>
      <color theme="1"/>
      <name val="Calibri"/>
      <family val="2"/>
      <scheme val="minor"/>
    </font>
    <font>
      <sz val="14"/>
      <color theme="1"/>
      <name val="Times New Roman"/>
      <family val="2"/>
    </font>
    <font>
      <b/>
      <sz val="14"/>
      <color theme="1"/>
      <name val="Times New Roman"/>
      <family val="1"/>
    </font>
    <font>
      <i/>
      <sz val="14"/>
      <color theme="1"/>
      <name val="Times New Roman"/>
      <family val="1"/>
    </font>
    <font>
      <b/>
      <i/>
      <sz val="14"/>
      <color theme="1"/>
      <name val="Times New Roman"/>
      <family val="1"/>
    </font>
    <font>
      <sz val="11"/>
      <color theme="1"/>
      <name val="Times New Roman"/>
      <family val="1"/>
    </font>
    <font>
      <sz val="10"/>
      <name val="Arial"/>
      <family val="2"/>
    </font>
    <font>
      <sz val="14"/>
      <color theme="1"/>
      <name val="Times New Roman"/>
      <family val="1"/>
      <charset val="254"/>
    </font>
    <font>
      <sz val="10"/>
      <name val="Arial"/>
      <family val="2"/>
      <charset val="254"/>
    </font>
    <font>
      <b/>
      <sz val="13"/>
      <color theme="1"/>
      <name val="Times New Roman"/>
      <family val="1"/>
    </font>
    <font>
      <sz val="13"/>
      <color theme="1"/>
      <name val="Times New Roman"/>
      <family val="1"/>
    </font>
    <font>
      <i/>
      <sz val="14"/>
      <color theme="1"/>
      <name val="Calibri Light"/>
      <family val="1"/>
      <charset val="163"/>
      <scheme val="maj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3">
    <xf numFmtId="0" fontId="0" fillId="0" borderId="0"/>
    <xf numFmtId="43" fontId="1" fillId="0" borderId="0" applyFont="0" applyFill="0" applyBorder="0" applyAlignment="0" applyProtection="0"/>
    <xf numFmtId="0" fontId="2" fillId="0" borderId="0"/>
    <xf numFmtId="0" fontId="4" fillId="0" borderId="0" applyNumberFormat="0" applyFill="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3" fillId="0" borderId="0"/>
    <xf numFmtId="168" fontId="13" fillId="0" borderId="0" applyFont="0" applyFill="0" applyBorder="0" applyAlignment="0" applyProtection="0"/>
    <xf numFmtId="0" fontId="1" fillId="0" borderId="0"/>
    <xf numFmtId="0" fontId="6" fillId="0" borderId="0"/>
  </cellStyleXfs>
  <cellXfs count="323">
    <xf numFmtId="0" fontId="0" fillId="0" borderId="0" xfId="0"/>
    <xf numFmtId="0" fontId="5" fillId="0" borderId="0" xfId="3" applyFont="1" applyFill="1" applyAlignment="1">
      <alignment horizontal="center" vertical="center"/>
    </xf>
    <xf numFmtId="0" fontId="3" fillId="0" borderId="0" xfId="2" applyFont="1" applyAlignment="1">
      <alignment horizontal="right" vertical="center"/>
    </xf>
    <xf numFmtId="0" fontId="3" fillId="0" borderId="0" xfId="2" applyFont="1" applyAlignment="1">
      <alignment horizontal="center" vertical="center" wrapText="1"/>
    </xf>
    <xf numFmtId="164" fontId="3" fillId="0" borderId="0" xfId="2" applyNumberFormat="1" applyFont="1" applyAlignment="1">
      <alignment horizontal="right" vertical="center"/>
    </xf>
    <xf numFmtId="164" fontId="3" fillId="0" borderId="0" xfId="2" applyNumberFormat="1" applyFont="1"/>
    <xf numFmtId="0" fontId="3" fillId="0" borderId="0" xfId="2" applyFont="1"/>
    <xf numFmtId="0" fontId="3" fillId="0" borderId="0" xfId="2" applyFont="1" applyAlignment="1">
      <alignment horizontal="center" vertical="center"/>
    </xf>
    <xf numFmtId="0" fontId="3" fillId="0" borderId="0" xfId="4" applyFont="1" applyAlignment="1">
      <alignment horizontal="center" vertical="center" wrapText="1"/>
    </xf>
    <xf numFmtId="0" fontId="3" fillId="0" borderId="0" xfId="4" applyFont="1" applyAlignment="1">
      <alignment vertical="center" wrapText="1"/>
    </xf>
    <xf numFmtId="0" fontId="3" fillId="0" borderId="0" xfId="4" applyFont="1" applyAlignment="1">
      <alignment wrapText="1"/>
    </xf>
    <xf numFmtId="0" fontId="3" fillId="0" borderId="0" xfId="4" applyFont="1" applyAlignment="1">
      <alignment horizontal="center"/>
    </xf>
    <xf numFmtId="0" fontId="3" fillId="0" borderId="0" xfId="4" applyFont="1"/>
    <xf numFmtId="0" fontId="7" fillId="0" borderId="0" xfId="2" applyFont="1" applyAlignment="1">
      <alignment horizontal="center" vertical="center"/>
    </xf>
    <xf numFmtId="0" fontId="7" fillId="0" borderId="2" xfId="2" applyFont="1" applyBorder="1" applyAlignment="1">
      <alignment horizontal="center" vertical="center" wrapText="1"/>
    </xf>
    <xf numFmtId="164" fontId="7" fillId="0" borderId="2" xfId="2" applyNumberFormat="1" applyFont="1" applyBorder="1" applyAlignment="1">
      <alignment horizontal="center" vertical="center" wrapText="1"/>
    </xf>
    <xf numFmtId="0" fontId="7" fillId="0" borderId="2" xfId="4" applyFont="1" applyBorder="1" applyAlignment="1">
      <alignment horizontal="center" vertical="center" wrapText="1"/>
    </xf>
    <xf numFmtId="0" fontId="7" fillId="0" borderId="4" xfId="4" applyFont="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7" xfId="2" applyFont="1" applyBorder="1" applyAlignment="1">
      <alignment horizontal="center" vertical="center" wrapText="1"/>
    </xf>
    <xf numFmtId="0" fontId="7" fillId="0" borderId="0" xfId="4" applyFont="1" applyAlignment="1">
      <alignment horizontal="center" vertical="center"/>
    </xf>
    <xf numFmtId="0" fontId="7" fillId="0" borderId="0" xfId="4" applyFont="1" applyAlignment="1">
      <alignment vertical="center"/>
    </xf>
    <xf numFmtId="0" fontId="7" fillId="0" borderId="2" xfId="2" applyFont="1" applyBorder="1" applyAlignment="1">
      <alignment vertical="center" wrapText="1"/>
    </xf>
    <xf numFmtId="0" fontId="7" fillId="0" borderId="9" xfId="4" applyFont="1" applyBorder="1" applyAlignment="1">
      <alignment horizontal="center" vertical="center" wrapText="1"/>
    </xf>
    <xf numFmtId="0" fontId="5" fillId="0" borderId="2" xfId="3" applyFont="1" applyFill="1" applyBorder="1" applyAlignment="1">
      <alignment horizontal="center" vertical="center" wrapText="1"/>
    </xf>
    <xf numFmtId="0" fontId="3" fillId="0" borderId="2" xfId="2" applyFont="1" applyBorder="1" applyAlignment="1">
      <alignment horizontal="center" vertical="center" wrapText="1"/>
    </xf>
    <xf numFmtId="4" fontId="3" fillId="0" borderId="2" xfId="2" applyNumberFormat="1" applyFont="1" applyBorder="1" applyAlignment="1">
      <alignment horizontal="center" vertical="center" wrapText="1"/>
    </xf>
    <xf numFmtId="4" fontId="8" fillId="0" borderId="2" xfId="2" applyNumberFormat="1" applyFont="1" applyBorder="1" applyAlignment="1">
      <alignment horizontal="center" vertical="center" wrapText="1"/>
    </xf>
    <xf numFmtId="0" fontId="7" fillId="0" borderId="2" xfId="4" applyFont="1" applyBorder="1" applyAlignment="1">
      <alignment vertical="center" wrapText="1"/>
    </xf>
    <xf numFmtId="0" fontId="7" fillId="0" borderId="7" xfId="4" applyFont="1" applyBorder="1" applyAlignment="1">
      <alignment vertical="center" wrapText="1"/>
    </xf>
    <xf numFmtId="0" fontId="3" fillId="0" borderId="5" xfId="2" applyFont="1" applyBorder="1" applyAlignment="1">
      <alignment horizontal="center" vertical="center" wrapText="1"/>
    </xf>
    <xf numFmtId="0" fontId="3" fillId="0" borderId="5" xfId="4" applyFont="1" applyBorder="1" applyAlignment="1">
      <alignment horizontal="center"/>
    </xf>
    <xf numFmtId="1" fontId="7" fillId="0" borderId="2" xfId="2" applyNumberFormat="1" applyFont="1" applyBorder="1" applyAlignment="1">
      <alignment horizontal="center" vertical="center" wrapText="1" shrinkToFit="1"/>
    </xf>
    <xf numFmtId="0" fontId="7" fillId="0" borderId="2" xfId="2" applyFont="1" applyBorder="1" applyAlignment="1">
      <alignment horizontal="left" vertical="center" wrapText="1"/>
    </xf>
    <xf numFmtId="0" fontId="7" fillId="0" borderId="2" xfId="5" applyFont="1" applyBorder="1" applyAlignment="1">
      <alignment horizontal="center" vertical="center" wrapText="1"/>
    </xf>
    <xf numFmtId="165" fontId="3" fillId="0" borderId="2" xfId="2" applyNumberFormat="1" applyFont="1" applyBorder="1" applyAlignment="1">
      <alignment horizontal="right" vertical="center" wrapText="1"/>
    </xf>
    <xf numFmtId="165" fontId="3" fillId="0" borderId="2" xfId="2" applyNumberFormat="1" applyFont="1" applyBorder="1" applyAlignment="1">
      <alignment horizontal="center" vertical="center" wrapText="1"/>
    </xf>
    <xf numFmtId="4" fontId="7" fillId="0" borderId="2" xfId="2" applyNumberFormat="1" applyFont="1" applyBorder="1" applyAlignment="1">
      <alignment horizontal="right" vertical="center" wrapText="1"/>
    </xf>
    <xf numFmtId="4" fontId="8" fillId="0" borderId="2" xfId="2" applyNumberFormat="1" applyFont="1" applyBorder="1" applyAlignment="1">
      <alignment horizontal="right" vertical="center" wrapText="1"/>
    </xf>
    <xf numFmtId="4" fontId="7" fillId="0" borderId="2" xfId="2" applyNumberFormat="1" applyFont="1" applyBorder="1" applyAlignment="1">
      <alignment horizontal="center" vertical="center" wrapText="1"/>
    </xf>
    <xf numFmtId="0" fontId="7" fillId="0" borderId="2" xfId="4" applyFont="1" applyBorder="1" applyAlignment="1">
      <alignment wrapText="1"/>
    </xf>
    <xf numFmtId="0" fontId="7" fillId="0" borderId="5" xfId="4" applyFont="1" applyBorder="1" applyAlignment="1">
      <alignment horizontal="center"/>
    </xf>
    <xf numFmtId="0" fontId="7" fillId="0" borderId="0" xfId="4" applyFont="1"/>
    <xf numFmtId="166" fontId="7" fillId="0" borderId="2" xfId="2" applyNumberFormat="1" applyFont="1" applyBorder="1" applyAlignment="1">
      <alignment horizontal="center" vertical="center" wrapText="1" shrinkToFit="1"/>
    </xf>
    <xf numFmtId="0" fontId="7" fillId="0" borderId="2" xfId="6" applyFont="1" applyBorder="1" applyAlignment="1">
      <alignment horizontal="center" vertical="center" wrapText="1"/>
    </xf>
    <xf numFmtId="0" fontId="9" fillId="0" borderId="2" xfId="2" applyFont="1" applyBorder="1" applyAlignment="1">
      <alignment horizontal="left" vertical="center" wrapText="1"/>
    </xf>
    <xf numFmtId="0" fontId="9" fillId="0" borderId="2" xfId="2" applyFont="1" applyBorder="1" applyAlignment="1">
      <alignment horizontal="center" vertical="center" wrapText="1"/>
    </xf>
    <xf numFmtId="165" fontId="8" fillId="0" borderId="2" xfId="2" applyNumberFormat="1" applyFont="1" applyBorder="1" applyAlignment="1">
      <alignment horizontal="right" vertical="center" wrapText="1"/>
    </xf>
    <xf numFmtId="165" fontId="8" fillId="0" borderId="2" xfId="2" applyNumberFormat="1" applyFont="1" applyBorder="1" applyAlignment="1">
      <alignment horizontal="center" vertical="center" wrapText="1"/>
    </xf>
    <xf numFmtId="4" fontId="9" fillId="0" borderId="2" xfId="2" applyNumberFormat="1" applyFont="1" applyBorder="1" applyAlignment="1">
      <alignment horizontal="right" vertical="center" wrapText="1"/>
    </xf>
    <xf numFmtId="4" fontId="9" fillId="0" borderId="2" xfId="2" applyNumberFormat="1" applyFont="1" applyBorder="1" applyAlignment="1">
      <alignment horizontal="center" vertical="center" wrapText="1"/>
    </xf>
    <xf numFmtId="0" fontId="9" fillId="0" borderId="2" xfId="4" applyFont="1" applyBorder="1" applyAlignment="1">
      <alignment horizontal="center" vertical="center" wrapText="1"/>
    </xf>
    <xf numFmtId="0" fontId="9" fillId="0" borderId="2" xfId="4" applyFont="1" applyBorder="1" applyAlignment="1">
      <alignment vertical="center" wrapText="1"/>
    </xf>
    <xf numFmtId="0" fontId="9" fillId="0" borderId="7" xfId="4" applyFont="1" applyBorder="1" applyAlignment="1">
      <alignment vertical="center" wrapText="1"/>
    </xf>
    <xf numFmtId="0" fontId="9" fillId="0" borderId="5" xfId="2" applyFont="1" applyBorder="1" applyAlignment="1">
      <alignment horizontal="center" vertical="center" wrapText="1"/>
    </xf>
    <xf numFmtId="0" fontId="9" fillId="0" borderId="5" xfId="4" applyFont="1" applyBorder="1" applyAlignment="1">
      <alignment horizontal="center"/>
    </xf>
    <xf numFmtId="0" fontId="9" fillId="0" borderId="0" xfId="4" applyFont="1"/>
    <xf numFmtId="0" fontId="3" fillId="0" borderId="2" xfId="2" applyFont="1" applyBorder="1" applyAlignment="1">
      <alignment horizontal="left" vertical="center" wrapText="1" shrinkToFit="1"/>
    </xf>
    <xf numFmtId="0" fontId="3" fillId="0" borderId="2" xfId="7" applyFont="1" applyBorder="1" applyAlignment="1">
      <alignment horizontal="center" vertical="center" wrapText="1"/>
    </xf>
    <xf numFmtId="167" fontId="3" fillId="0" borderId="2" xfId="2" applyNumberFormat="1" applyFont="1" applyBorder="1" applyAlignment="1">
      <alignment horizontal="right" vertical="center" wrapText="1"/>
    </xf>
    <xf numFmtId="167" fontId="3" fillId="0" borderId="2" xfId="4" applyNumberFormat="1" applyFont="1" applyBorder="1" applyAlignment="1">
      <alignment horizontal="right" vertical="center" wrapText="1"/>
    </xf>
    <xf numFmtId="4" fontId="3" fillId="0" borderId="2" xfId="2" applyNumberFormat="1" applyFont="1" applyBorder="1" applyAlignment="1">
      <alignment horizontal="right" vertical="center" wrapText="1"/>
    </xf>
    <xf numFmtId="4" fontId="3" fillId="0" borderId="2" xfId="8" applyNumberFormat="1" applyFont="1" applyBorder="1" applyAlignment="1">
      <alignment horizontal="right" vertical="center" wrapText="1"/>
    </xf>
    <xf numFmtId="4" fontId="3" fillId="0" borderId="2" xfId="9" applyNumberFormat="1" applyFont="1" applyBorder="1" applyAlignment="1">
      <alignment horizontal="right" vertical="center" wrapText="1"/>
    </xf>
    <xf numFmtId="0" fontId="8" fillId="0" borderId="2" xfId="2" applyFont="1" applyBorder="1" applyAlignment="1">
      <alignment horizontal="center" vertical="center" wrapText="1"/>
    </xf>
    <xf numFmtId="0" fontId="3" fillId="0" borderId="2" xfId="10" applyFont="1" applyBorder="1" applyAlignment="1">
      <alignment horizontal="center" vertical="center" wrapText="1"/>
    </xf>
    <xf numFmtId="0" fontId="3" fillId="0" borderId="2" xfId="4" applyFont="1" applyBorder="1" applyAlignment="1">
      <alignment horizontal="center" vertical="center" wrapText="1"/>
    </xf>
    <xf numFmtId="0" fontId="3" fillId="0" borderId="2" xfId="4" applyFont="1" applyBorder="1" applyAlignment="1">
      <alignment horizontal="left" vertical="center" wrapText="1"/>
    </xf>
    <xf numFmtId="0" fontId="3" fillId="0" borderId="7" xfId="4" applyFont="1" applyBorder="1" applyAlignment="1">
      <alignment horizontal="left" vertical="center" wrapText="1"/>
    </xf>
    <xf numFmtId="0" fontId="3" fillId="0" borderId="2" xfId="4" applyFont="1" applyBorder="1" applyAlignment="1">
      <alignment horizontal="center"/>
    </xf>
    <xf numFmtId="0" fontId="3" fillId="0" borderId="5" xfId="10" applyFont="1" applyBorder="1" applyAlignment="1">
      <alignment horizontal="center" vertical="center" wrapText="1"/>
    </xf>
    <xf numFmtId="0" fontId="8" fillId="0" borderId="2" xfId="4" applyFont="1" applyBorder="1" applyAlignment="1">
      <alignment wrapText="1"/>
    </xf>
    <xf numFmtId="0" fontId="3" fillId="0" borderId="2" xfId="2" applyFont="1" applyBorder="1" applyAlignment="1">
      <alignment horizontal="left" vertical="center" wrapText="1"/>
    </xf>
    <xf numFmtId="2" fontId="3" fillId="0" borderId="2" xfId="2" applyNumberFormat="1" applyFont="1" applyBorder="1" applyAlignment="1">
      <alignment horizontal="center" vertical="center" wrapText="1"/>
    </xf>
    <xf numFmtId="0" fontId="3" fillId="0" borderId="2" xfId="10" applyFont="1" applyBorder="1" applyAlignment="1">
      <alignment vertical="center" wrapText="1"/>
    </xf>
    <xf numFmtId="0" fontId="3" fillId="0" borderId="2" xfId="4" applyFont="1" applyBorder="1" applyAlignment="1">
      <alignment vertical="center" wrapText="1"/>
    </xf>
    <xf numFmtId="0" fontId="3" fillId="0" borderId="3" xfId="10" applyFont="1" applyBorder="1" applyAlignment="1">
      <alignment horizontal="center" vertical="center" wrapText="1"/>
    </xf>
    <xf numFmtId="0" fontId="8" fillId="0" borderId="2" xfId="4" applyFont="1" applyBorder="1" applyAlignment="1">
      <alignment vertical="center" wrapText="1"/>
    </xf>
    <xf numFmtId="0" fontId="3" fillId="0" borderId="5" xfId="4" applyFont="1" applyBorder="1" applyAlignment="1">
      <alignment horizontal="center" vertical="center"/>
    </xf>
    <xf numFmtId="0" fontId="3" fillId="0" borderId="0" xfId="4" applyFont="1" applyAlignment="1">
      <alignment vertical="center"/>
    </xf>
    <xf numFmtId="0" fontId="3" fillId="0" borderId="10" xfId="10" applyFont="1" applyBorder="1" applyAlignment="1">
      <alignment horizontal="center" vertical="center" wrapText="1"/>
    </xf>
    <xf numFmtId="0" fontId="8" fillId="0" borderId="2" xfId="2" applyFont="1" applyBorder="1" applyAlignment="1">
      <alignment vertical="center" wrapText="1" shrinkToFit="1"/>
    </xf>
    <xf numFmtId="0" fontId="8" fillId="0" borderId="2" xfId="4" applyFont="1" applyBorder="1"/>
    <xf numFmtId="0" fontId="8" fillId="0" borderId="5" xfId="4" applyFont="1" applyBorder="1" applyAlignment="1">
      <alignment horizontal="left"/>
    </xf>
    <xf numFmtId="0" fontId="8" fillId="0" borderId="0" xfId="4" applyFont="1"/>
    <xf numFmtId="43" fontId="3" fillId="0" borderId="2" xfId="1" applyFont="1" applyFill="1" applyBorder="1" applyAlignment="1">
      <alignment horizontal="center" vertical="center" wrapText="1"/>
    </xf>
    <xf numFmtId="167" fontId="3" fillId="0" borderId="2" xfId="1" applyNumberFormat="1" applyFont="1" applyFill="1" applyBorder="1" applyAlignment="1">
      <alignment horizontal="right" vertical="center" wrapText="1"/>
    </xf>
    <xf numFmtId="4" fontId="3" fillId="0" borderId="2" xfId="1" applyNumberFormat="1" applyFont="1" applyFill="1" applyBorder="1" applyAlignment="1">
      <alignment horizontal="right" vertical="center" wrapText="1"/>
    </xf>
    <xf numFmtId="4" fontId="3" fillId="0" borderId="2" xfId="1" applyNumberFormat="1" applyFont="1" applyFill="1" applyBorder="1" applyAlignment="1">
      <alignment horizontal="right" vertical="center"/>
    </xf>
    <xf numFmtId="4" fontId="3" fillId="0" borderId="2" xfId="1" applyNumberFormat="1" applyFont="1" applyFill="1" applyBorder="1" applyAlignment="1">
      <alignment vertical="center"/>
    </xf>
    <xf numFmtId="0" fontId="3" fillId="0" borderId="8" xfId="10" applyFont="1" applyBorder="1" applyAlignment="1">
      <alignment horizontal="center" vertical="center" wrapText="1"/>
    </xf>
    <xf numFmtId="0" fontId="3" fillId="0" borderId="7" xfId="4" applyFont="1" applyBorder="1" applyAlignment="1">
      <alignment vertical="center" wrapText="1"/>
    </xf>
    <xf numFmtId="0" fontId="8" fillId="0" borderId="5" xfId="2" applyFont="1" applyBorder="1" applyAlignment="1">
      <alignment horizontal="center" vertical="center" wrapText="1"/>
    </xf>
    <xf numFmtId="0" fontId="9" fillId="0" borderId="2" xfId="2" applyFont="1" applyBorder="1" applyAlignment="1">
      <alignment horizontal="left" vertical="center" wrapText="1" shrinkToFit="1"/>
    </xf>
    <xf numFmtId="0" fontId="9" fillId="0" borderId="2" xfId="7" applyFont="1" applyBorder="1" applyAlignment="1">
      <alignment horizontal="center" vertical="center" wrapText="1"/>
    </xf>
    <xf numFmtId="0" fontId="9" fillId="0" borderId="2" xfId="4" applyFont="1" applyBorder="1" applyAlignment="1">
      <alignment vertical="center"/>
    </xf>
    <xf numFmtId="0" fontId="9" fillId="0" borderId="7" xfId="4" applyFont="1" applyBorder="1" applyAlignment="1">
      <alignment vertical="center"/>
    </xf>
    <xf numFmtId="0" fontId="9" fillId="0" borderId="2" xfId="4" applyFont="1" applyBorder="1" applyAlignment="1">
      <alignment wrapText="1"/>
    </xf>
    <xf numFmtId="0" fontId="3" fillId="0" borderId="5" xfId="4" applyFont="1" applyBorder="1" applyAlignment="1">
      <alignment horizontal="left" vertical="center"/>
    </xf>
    <xf numFmtId="0" fontId="3" fillId="0" borderId="2" xfId="4" applyFont="1" applyBorder="1" applyAlignment="1">
      <alignment vertical="center"/>
    </xf>
    <xf numFmtId="0" fontId="3" fillId="0" borderId="7" xfId="4" applyFont="1" applyBorder="1" applyAlignment="1">
      <alignment vertical="center"/>
    </xf>
    <xf numFmtId="0" fontId="8" fillId="0" borderId="2" xfId="4" applyFont="1" applyBorder="1" applyAlignment="1">
      <alignment horizontal="center" vertical="center" wrapText="1"/>
    </xf>
    <xf numFmtId="0" fontId="8" fillId="0" borderId="7" xfId="4" applyFont="1" applyBorder="1" applyAlignment="1">
      <alignment vertical="center" wrapText="1"/>
    </xf>
    <xf numFmtId="0" fontId="8" fillId="0" borderId="5" xfId="4" applyFont="1" applyBorder="1" applyAlignment="1">
      <alignment horizontal="center"/>
    </xf>
    <xf numFmtId="0" fontId="3" fillId="0" borderId="2" xfId="11" applyFont="1" applyBorder="1" applyAlignment="1">
      <alignment horizontal="left" vertical="center" wrapText="1"/>
    </xf>
    <xf numFmtId="0" fontId="3" fillId="0" borderId="2" xfId="4" applyFont="1" applyBorder="1" applyAlignment="1">
      <alignment wrapText="1"/>
    </xf>
    <xf numFmtId="0" fontId="7" fillId="0" borderId="2" xfId="4" applyFont="1" applyBorder="1"/>
    <xf numFmtId="0" fontId="8" fillId="0" borderId="5" xfId="4" applyFont="1" applyBorder="1" applyAlignment="1">
      <alignment horizontal="center" wrapText="1"/>
    </xf>
    <xf numFmtId="0" fontId="3" fillId="0" borderId="2" xfId="4" applyFont="1" applyBorder="1"/>
    <xf numFmtId="0" fontId="3" fillId="0" borderId="2" xfId="12" applyFont="1" applyBorder="1" applyAlignment="1">
      <alignment horizontal="left" vertical="center" wrapText="1"/>
    </xf>
    <xf numFmtId="4" fontId="3" fillId="0" borderId="2" xfId="13" applyNumberFormat="1" applyFont="1" applyBorder="1" applyAlignment="1">
      <alignment horizontal="right" vertical="center" wrapText="1"/>
    </xf>
    <xf numFmtId="0" fontId="3" fillId="0" borderId="7" xfId="2" applyFont="1" applyBorder="1" applyAlignment="1">
      <alignment horizontal="center" vertical="center" wrapText="1"/>
    </xf>
    <xf numFmtId="2" fontId="7" fillId="0" borderId="2" xfId="2" applyNumberFormat="1" applyFont="1" applyBorder="1" applyAlignment="1">
      <alignment horizontal="left" vertical="center" wrapText="1"/>
    </xf>
    <xf numFmtId="0" fontId="3" fillId="0" borderId="6" xfId="2" applyFont="1" applyBorder="1" applyAlignment="1">
      <alignment horizontal="center" vertical="center" wrapText="1"/>
    </xf>
    <xf numFmtId="0" fontId="8" fillId="0" borderId="5" xfId="4" applyFont="1" applyBorder="1" applyAlignment="1">
      <alignment horizontal="center" vertical="center" wrapText="1"/>
    </xf>
    <xf numFmtId="0" fontId="7" fillId="0" borderId="2" xfId="2" applyFont="1" applyBorder="1" applyAlignment="1">
      <alignment horizontal="left" vertical="center" wrapText="1" shrinkToFit="1"/>
    </xf>
    <xf numFmtId="0" fontId="10" fillId="0" borderId="2" xfId="0" applyFont="1" applyBorder="1" applyAlignment="1">
      <alignment vertical="center" wrapText="1"/>
    </xf>
    <xf numFmtId="0" fontId="10" fillId="0" borderId="2" xfId="0" applyFont="1" applyBorder="1" applyAlignment="1">
      <alignment wrapText="1"/>
    </xf>
    <xf numFmtId="0" fontId="10" fillId="0" borderId="0" xfId="0" applyFont="1"/>
    <xf numFmtId="0" fontId="3" fillId="0" borderId="5" xfId="4" applyFont="1" applyBorder="1" applyAlignment="1">
      <alignment horizontal="center" vertical="center" wrapText="1"/>
    </xf>
    <xf numFmtId="0" fontId="3" fillId="0" borderId="2" xfId="4" applyFont="1" applyBorder="1" applyAlignment="1">
      <alignment horizontal="center" vertical="center"/>
    </xf>
    <xf numFmtId="0" fontId="3" fillId="0" borderId="3" xfId="2" applyFont="1" applyBorder="1" applyAlignment="1">
      <alignment horizontal="center" vertical="center" wrapText="1"/>
    </xf>
    <xf numFmtId="0" fontId="3" fillId="0" borderId="3" xfId="2" applyFont="1" applyBorder="1" applyAlignment="1">
      <alignment horizontal="left" vertical="center" wrapText="1" shrinkToFit="1"/>
    </xf>
    <xf numFmtId="4" fontId="3" fillId="0" borderId="2" xfId="14" applyNumberFormat="1" applyFont="1" applyBorder="1" applyAlignment="1">
      <alignment horizontal="right" vertical="center" wrapText="1"/>
    </xf>
    <xf numFmtId="0" fontId="3" fillId="0" borderId="4" xfId="2" applyFont="1" applyBorder="1" applyAlignment="1">
      <alignment horizontal="center" vertical="center" wrapText="1"/>
    </xf>
    <xf numFmtId="4" fontId="3" fillId="0" borderId="2" xfId="15" applyNumberFormat="1" applyFont="1" applyBorder="1" applyAlignment="1">
      <alignment horizontal="right" vertical="center" wrapText="1"/>
    </xf>
    <xf numFmtId="167" fontId="3" fillId="0" borderId="2" xfId="4" applyNumberFormat="1" applyFont="1" applyBorder="1" applyAlignment="1">
      <alignment horizontal="right" vertical="center"/>
    </xf>
    <xf numFmtId="4" fontId="3" fillId="0" borderId="2" xfId="4" applyNumberFormat="1" applyFont="1" applyBorder="1" applyAlignment="1">
      <alignment horizontal="right" vertical="center"/>
    </xf>
    <xf numFmtId="0" fontId="3" fillId="0" borderId="5" xfId="4" applyFont="1" applyBorder="1"/>
    <xf numFmtId="4" fontId="8" fillId="0" borderId="2" xfId="4" applyNumberFormat="1" applyFont="1" applyBorder="1" applyAlignment="1">
      <alignment horizontal="center" vertical="center" wrapText="1"/>
    </xf>
    <xf numFmtId="0" fontId="9" fillId="0" borderId="0" xfId="4" applyFont="1" applyAlignment="1">
      <alignment vertical="center"/>
    </xf>
    <xf numFmtId="0" fontId="3" fillId="0" borderId="0" xfId="4" applyFont="1" applyAlignment="1">
      <alignment horizontal="left"/>
    </xf>
    <xf numFmtId="0" fontId="3" fillId="0" borderId="3" xfId="2" applyFont="1" applyBorder="1" applyAlignment="1">
      <alignment horizontal="left" vertical="center" wrapText="1"/>
    </xf>
    <xf numFmtId="0" fontId="3" fillId="0" borderId="5" xfId="4" applyFont="1" applyBorder="1" applyAlignment="1">
      <alignment horizontal="center" wrapText="1"/>
    </xf>
    <xf numFmtId="4" fontId="3" fillId="0" borderId="2" xfId="4" applyNumberFormat="1" applyFont="1" applyBorder="1" applyAlignment="1">
      <alignment horizontal="center" vertical="center" wrapText="1"/>
    </xf>
    <xf numFmtId="4" fontId="3" fillId="0" borderId="2" xfId="4" applyNumberFormat="1" applyFont="1" applyBorder="1"/>
    <xf numFmtId="0" fontId="12" fillId="0" borderId="2" xfId="0" applyFont="1" applyBorder="1" applyAlignment="1">
      <alignment horizontal="center" vertical="center" wrapText="1"/>
    </xf>
    <xf numFmtId="0" fontId="3" fillId="0" borderId="2" xfId="16" applyFont="1" applyBorder="1" applyAlignment="1">
      <alignment horizontal="left" vertical="center" wrapText="1"/>
    </xf>
    <xf numFmtId="0" fontId="3" fillId="0" borderId="2" xfId="17" applyFont="1" applyBorder="1" applyAlignment="1">
      <alignment horizontal="left" vertical="center" wrapText="1"/>
    </xf>
    <xf numFmtId="43" fontId="8" fillId="0" borderId="2" xfId="1" applyFont="1" applyFill="1" applyBorder="1" applyAlignment="1">
      <alignment horizontal="center" vertical="center" wrapText="1"/>
    </xf>
    <xf numFmtId="0" fontId="3" fillId="0" borderId="3" xfId="4" applyFont="1" applyBorder="1" applyAlignment="1">
      <alignment horizontal="center" vertical="center" wrapText="1"/>
    </xf>
    <xf numFmtId="3" fontId="12" fillId="0" borderId="2" xfId="18" applyNumberFormat="1" applyFont="1" applyBorder="1" applyAlignment="1">
      <alignment horizontal="left" vertical="center" wrapText="1"/>
    </xf>
    <xf numFmtId="0" fontId="3" fillId="0" borderId="2" xfId="4" applyFont="1" applyBorder="1" applyAlignment="1">
      <alignment horizontal="right" vertical="center"/>
    </xf>
    <xf numFmtId="0" fontId="12" fillId="0" borderId="2" xfId="19" applyFont="1" applyBorder="1" applyAlignment="1">
      <alignment horizontal="center" vertical="center" wrapText="1"/>
    </xf>
    <xf numFmtId="4" fontId="12" fillId="0" borderId="2" xfId="20" applyNumberFormat="1" applyFont="1" applyFill="1" applyBorder="1" applyAlignment="1">
      <alignment horizontal="center" vertical="center" wrapText="1"/>
    </xf>
    <xf numFmtId="4" fontId="12" fillId="0" borderId="0" xfId="20" applyNumberFormat="1" applyFont="1" applyFill="1" applyBorder="1" applyAlignment="1">
      <alignment horizontal="center" vertical="center" wrapText="1"/>
    </xf>
    <xf numFmtId="0" fontId="14" fillId="0" borderId="2" xfId="2" applyFont="1" applyBorder="1" applyAlignment="1">
      <alignment horizontal="center" vertical="center" wrapText="1"/>
    </xf>
    <xf numFmtId="167" fontId="3" fillId="0" borderId="2" xfId="2" applyNumberFormat="1" applyFont="1" applyBorder="1" applyAlignment="1">
      <alignment horizontal="center" vertical="center" wrapText="1"/>
    </xf>
    <xf numFmtId="0" fontId="7" fillId="0" borderId="5" xfId="4" applyFont="1" applyBorder="1" applyAlignment="1">
      <alignment horizontal="center" vertical="center"/>
    </xf>
    <xf numFmtId="0" fontId="7" fillId="0" borderId="0" xfId="4" applyFont="1" applyAlignment="1">
      <alignment wrapText="1"/>
    </xf>
    <xf numFmtId="0" fontId="7" fillId="0" borderId="5" xfId="4" applyFont="1" applyBorder="1" applyAlignment="1">
      <alignment horizontal="center" wrapText="1"/>
    </xf>
    <xf numFmtId="0" fontId="15" fillId="0" borderId="2" xfId="2" applyFont="1" applyBorder="1" applyAlignment="1">
      <alignment horizontal="center" vertical="center" wrapText="1"/>
    </xf>
    <xf numFmtId="0" fontId="9" fillId="0" borderId="2" xfId="4" applyFont="1" applyBorder="1" applyAlignment="1">
      <alignment horizontal="center" wrapText="1"/>
    </xf>
    <xf numFmtId="0" fontId="3" fillId="0" borderId="2" xfId="21" applyFont="1" applyBorder="1" applyAlignment="1">
      <alignment horizontal="center" vertical="center" wrapText="1"/>
    </xf>
    <xf numFmtId="167" fontId="3" fillId="0" borderId="2" xfId="17" applyNumberFormat="1" applyFont="1" applyBorder="1" applyAlignment="1">
      <alignment horizontal="right" vertical="center" wrapText="1"/>
    </xf>
    <xf numFmtId="0" fontId="3" fillId="0" borderId="2" xfId="0" applyFont="1" applyBorder="1" applyAlignment="1">
      <alignment vertical="center" wrapText="1"/>
    </xf>
    <xf numFmtId="0" fontId="1" fillId="0" borderId="0" xfId="0" applyFont="1"/>
    <xf numFmtId="0" fontId="1" fillId="0" borderId="0" xfId="0" applyFont="1" applyAlignment="1">
      <alignment wrapText="1"/>
    </xf>
    <xf numFmtId="0" fontId="8" fillId="0" borderId="0" xfId="4" applyFont="1" applyAlignment="1">
      <alignment wrapText="1"/>
    </xf>
    <xf numFmtId="167" fontId="3" fillId="0" borderId="2" xfId="1" applyNumberFormat="1" applyFont="1" applyFill="1" applyBorder="1" applyAlignment="1">
      <alignment horizontal="right" vertical="center"/>
    </xf>
    <xf numFmtId="167" fontId="3" fillId="0" borderId="2" xfId="1" applyNumberFormat="1" applyFont="1" applyFill="1" applyBorder="1" applyAlignment="1">
      <alignment vertical="center"/>
    </xf>
    <xf numFmtId="167" fontId="3" fillId="0" borderId="2" xfId="8" applyNumberFormat="1" applyFont="1" applyBorder="1" applyAlignment="1">
      <alignment horizontal="right" vertical="center" wrapText="1"/>
    </xf>
    <xf numFmtId="0" fontId="3" fillId="0" borderId="12" xfId="10" applyFont="1" applyBorder="1" applyAlignment="1">
      <alignment vertical="center" wrapText="1"/>
    </xf>
    <xf numFmtId="0" fontId="8" fillId="0" borderId="5" xfId="4" applyFont="1" applyBorder="1" applyAlignment="1">
      <alignment horizontal="center" vertical="center"/>
    </xf>
    <xf numFmtId="0" fontId="1" fillId="0" borderId="2" xfId="0" applyFont="1" applyBorder="1" applyAlignment="1">
      <alignment vertical="center" wrapText="1"/>
    </xf>
    <xf numFmtId="0" fontId="7" fillId="0" borderId="2" xfId="4" applyFont="1" applyBorder="1" applyAlignment="1">
      <alignment vertical="center"/>
    </xf>
    <xf numFmtId="0" fontId="7" fillId="0" borderId="5" xfId="4" applyFont="1" applyBorder="1" applyAlignment="1">
      <alignment horizontal="center" vertical="center" wrapText="1"/>
    </xf>
    <xf numFmtId="0" fontId="3" fillId="0" borderId="2" xfId="0" applyFont="1" applyBorder="1" applyAlignment="1">
      <alignment horizontal="left" vertical="center" wrapText="1"/>
    </xf>
    <xf numFmtId="4" fontId="3" fillId="0" borderId="2" xfId="4" applyNumberFormat="1" applyFont="1" applyBorder="1" applyAlignment="1">
      <alignment vertical="center"/>
    </xf>
    <xf numFmtId="4" fontId="3" fillId="0" borderId="2" xfId="1" applyNumberFormat="1" applyFont="1" applyFill="1" applyBorder="1" applyAlignment="1">
      <alignment horizontal="center" vertical="center" wrapText="1"/>
    </xf>
    <xf numFmtId="0" fontId="3" fillId="0" borderId="7" xfId="4" applyFont="1" applyBorder="1" applyAlignment="1">
      <alignment horizontal="center" vertical="center" wrapText="1"/>
    </xf>
    <xf numFmtId="167" fontId="3" fillId="0" borderId="2" xfId="9" applyNumberFormat="1" applyFont="1" applyBorder="1" applyAlignment="1">
      <alignment horizontal="right" vertical="center" wrapText="1"/>
    </xf>
    <xf numFmtId="0" fontId="3" fillId="0" borderId="13" xfId="10" applyFont="1" applyBorder="1" applyAlignment="1">
      <alignment vertical="center" wrapText="1"/>
    </xf>
    <xf numFmtId="0" fontId="1" fillId="0" borderId="5" xfId="0" applyFont="1" applyBorder="1" applyAlignment="1">
      <alignment horizontal="center" vertical="center"/>
    </xf>
    <xf numFmtId="0" fontId="3" fillId="0" borderId="3" xfId="4" applyFont="1" applyBorder="1" applyAlignment="1">
      <alignment vertical="center" wrapText="1"/>
    </xf>
    <xf numFmtId="0" fontId="3" fillId="0" borderId="13" xfId="10" applyFont="1" applyBorder="1" applyAlignment="1">
      <alignment horizontal="center" vertical="center" wrapText="1"/>
    </xf>
    <xf numFmtId="0" fontId="16" fillId="0" borderId="2" xfId="2" applyFont="1" applyBorder="1" applyAlignment="1">
      <alignment horizontal="center" vertical="center" wrapText="1"/>
    </xf>
    <xf numFmtId="0" fontId="3" fillId="0" borderId="14" xfId="10" applyFont="1" applyBorder="1" applyAlignment="1">
      <alignment horizontal="center" vertical="center" wrapText="1"/>
    </xf>
    <xf numFmtId="0" fontId="3" fillId="0" borderId="12" xfId="10" applyFont="1" applyBorder="1" applyAlignment="1">
      <alignment horizontal="center" vertical="center" wrapText="1"/>
    </xf>
    <xf numFmtId="0" fontId="8" fillId="0" borderId="2" xfId="4" applyFont="1" applyBorder="1" applyAlignment="1">
      <alignment horizontal="center" vertical="center"/>
    </xf>
    <xf numFmtId="0" fontId="1" fillId="0" borderId="7" xfId="0" applyFont="1" applyBorder="1" applyAlignment="1">
      <alignment vertical="center" wrapText="1"/>
    </xf>
    <xf numFmtId="0" fontId="7" fillId="0" borderId="7" xfId="4" applyFont="1" applyBorder="1" applyAlignment="1">
      <alignment vertical="center"/>
    </xf>
    <xf numFmtId="167" fontId="3" fillId="0" borderId="2" xfId="4" applyNumberFormat="1" applyFont="1" applyBorder="1"/>
    <xf numFmtId="0" fontId="3" fillId="0" borderId="7" xfId="4" applyFont="1" applyBorder="1"/>
    <xf numFmtId="0" fontId="3" fillId="0" borderId="2" xfId="0" applyFont="1" applyBorder="1" applyAlignment="1">
      <alignment horizontal="center" vertical="center"/>
    </xf>
    <xf numFmtId="167" fontId="3" fillId="0" borderId="2" xfId="0" applyNumberFormat="1" applyFont="1" applyBorder="1" applyAlignment="1">
      <alignment horizontal="right" vertical="center"/>
    </xf>
    <xf numFmtId="4" fontId="3" fillId="0" borderId="2" xfId="0" applyNumberFormat="1" applyFont="1" applyBorder="1" applyAlignment="1">
      <alignment horizontal="right" vertical="center"/>
    </xf>
    <xf numFmtId="167" fontId="3" fillId="0" borderId="2" xfId="0" applyNumberFormat="1" applyFont="1" applyBorder="1"/>
    <xf numFmtId="0" fontId="3" fillId="0" borderId="2" xfId="0" applyFont="1" applyBorder="1"/>
    <xf numFmtId="0" fontId="3" fillId="0" borderId="2" xfId="0" applyFont="1" applyBorder="1" applyAlignment="1">
      <alignment horizontal="center" vertical="center" wrapText="1"/>
    </xf>
    <xf numFmtId="0" fontId="3" fillId="0" borderId="2" xfId="0" applyFont="1" applyBorder="1" applyAlignment="1">
      <alignment vertical="center"/>
    </xf>
    <xf numFmtId="0" fontId="3" fillId="0" borderId="0" xfId="0" applyFont="1"/>
    <xf numFmtId="0" fontId="3" fillId="0" borderId="2" xfId="0" applyFont="1" applyBorder="1" applyAlignment="1">
      <alignment wrapText="1"/>
    </xf>
    <xf numFmtId="0" fontId="3" fillId="0" borderId="5" xfId="0" applyFont="1" applyBorder="1" applyAlignment="1">
      <alignment horizontal="center" vertical="center"/>
    </xf>
    <xf numFmtId="0" fontId="3" fillId="0" borderId="0" xfId="0" applyFont="1" applyAlignment="1">
      <alignment wrapText="1"/>
    </xf>
    <xf numFmtId="0" fontId="3" fillId="0" borderId="5" xfId="4" applyFont="1" applyBorder="1" applyAlignment="1">
      <alignment vertical="center"/>
    </xf>
    <xf numFmtId="0" fontId="7" fillId="0" borderId="2" xfId="7" applyFont="1" applyBorder="1" applyAlignment="1">
      <alignment horizontal="center" vertical="center" wrapText="1"/>
    </xf>
    <xf numFmtId="167" fontId="7" fillId="0" borderId="2" xfId="2" applyNumberFormat="1" applyFont="1" applyBorder="1" applyAlignment="1">
      <alignment horizontal="right" vertical="center" wrapText="1"/>
    </xf>
    <xf numFmtId="165" fontId="7" fillId="0" borderId="2" xfId="2" applyNumberFormat="1" applyFont="1" applyBorder="1" applyAlignment="1">
      <alignment horizontal="right" vertical="center" wrapText="1"/>
    </xf>
    <xf numFmtId="0" fontId="7" fillId="0" borderId="2" xfId="10" applyFont="1" applyBorder="1" applyAlignment="1">
      <alignment horizontal="center" vertical="center" wrapText="1"/>
    </xf>
    <xf numFmtId="0" fontId="7" fillId="0" borderId="8" xfId="4" applyFont="1" applyBorder="1" applyAlignment="1">
      <alignment horizontal="center" vertical="center" wrapText="1"/>
    </xf>
    <xf numFmtId="167" fontId="9" fillId="0" borderId="2" xfId="2" applyNumberFormat="1" applyFont="1" applyBorder="1" applyAlignment="1">
      <alignment horizontal="right" vertical="center" wrapText="1"/>
    </xf>
    <xf numFmtId="165" fontId="9" fillId="0" borderId="2" xfId="2" applyNumberFormat="1" applyFont="1" applyBorder="1" applyAlignment="1">
      <alignment horizontal="right" vertical="center" wrapText="1"/>
    </xf>
    <xf numFmtId="4" fontId="9" fillId="0" borderId="2" xfId="8" applyNumberFormat="1" applyFont="1" applyBorder="1" applyAlignment="1">
      <alignment horizontal="right" vertical="center" wrapText="1"/>
    </xf>
    <xf numFmtId="4" fontId="9" fillId="0" borderId="2" xfId="9" applyNumberFormat="1" applyFont="1" applyBorder="1" applyAlignment="1">
      <alignment horizontal="right" vertical="center" wrapText="1"/>
    </xf>
    <xf numFmtId="0" fontId="9" fillId="0" borderId="2" xfId="10" applyFont="1" applyBorder="1" applyAlignment="1">
      <alignment horizontal="center" vertical="center" wrapText="1"/>
    </xf>
    <xf numFmtId="0" fontId="9" fillId="0" borderId="6" xfId="4" applyFont="1" applyBorder="1" applyAlignment="1">
      <alignment vertical="center"/>
    </xf>
    <xf numFmtId="0" fontId="9" fillId="0" borderId="7" xfId="2" applyFont="1" applyBorder="1" applyAlignment="1">
      <alignment horizontal="center" vertical="center" wrapText="1"/>
    </xf>
    <xf numFmtId="0" fontId="10" fillId="0" borderId="2" xfId="0" applyFont="1" applyBorder="1" applyAlignment="1">
      <alignment vertical="center"/>
    </xf>
    <xf numFmtId="2" fontId="3" fillId="0" borderId="2" xfId="2" applyNumberFormat="1" applyFont="1" applyBorder="1" applyAlignment="1">
      <alignment horizontal="left" vertical="center" wrapText="1"/>
    </xf>
    <xf numFmtId="0" fontId="3" fillId="0" borderId="10" xfId="10" applyFont="1" applyBorder="1" applyAlignment="1">
      <alignment vertical="center" wrapText="1"/>
    </xf>
    <xf numFmtId="0" fontId="8" fillId="0" borderId="2" xfId="2" applyFont="1" applyBorder="1" applyAlignment="1">
      <alignment horizontal="center" wrapText="1"/>
    </xf>
    <xf numFmtId="0" fontId="7" fillId="0" borderId="2" xfId="16" applyFont="1" applyBorder="1" applyAlignment="1">
      <alignment horizontal="center" vertical="center" wrapText="1"/>
    </xf>
    <xf numFmtId="4" fontId="7" fillId="0" borderId="2" xfId="8" applyNumberFormat="1" applyFont="1" applyBorder="1" applyAlignment="1">
      <alignment horizontal="right" vertical="center" wrapText="1"/>
    </xf>
    <xf numFmtId="0" fontId="7" fillId="0" borderId="8" xfId="10" applyFont="1" applyBorder="1" applyAlignment="1">
      <alignment horizontal="center" vertical="center" wrapText="1"/>
    </xf>
    <xf numFmtId="3" fontId="3" fillId="0" borderId="2" xfId="2" applyNumberFormat="1" applyFont="1" applyBorder="1" applyAlignment="1">
      <alignment horizontal="left" vertical="center" wrapText="1"/>
    </xf>
    <xf numFmtId="0" fontId="3" fillId="0" borderId="2" xfId="18" applyFont="1" applyBorder="1" applyAlignment="1">
      <alignment horizontal="left" vertical="center" wrapText="1"/>
    </xf>
    <xf numFmtId="0" fontId="1" fillId="0" borderId="2" xfId="0" applyFont="1" applyBorder="1" applyAlignment="1">
      <alignment vertical="center"/>
    </xf>
    <xf numFmtId="0" fontId="1" fillId="0" borderId="7" xfId="0" applyFont="1" applyBorder="1" applyAlignment="1">
      <alignment vertical="center"/>
    </xf>
    <xf numFmtId="4" fontId="3" fillId="0" borderId="2" xfId="10" applyNumberFormat="1" applyFont="1" applyBorder="1" applyAlignment="1">
      <alignment horizontal="right" vertical="center" wrapText="1"/>
    </xf>
    <xf numFmtId="4" fontId="3" fillId="0" borderId="2" xfId="10" applyNumberFormat="1" applyFont="1" applyBorder="1" applyAlignment="1">
      <alignment horizontal="center" vertical="center" wrapText="1"/>
    </xf>
    <xf numFmtId="0" fontId="3" fillId="0" borderId="3" xfId="10" applyFont="1" applyBorder="1" applyAlignment="1">
      <alignment vertical="center" wrapText="1"/>
    </xf>
    <xf numFmtId="0" fontId="3" fillId="0" borderId="2" xfId="22" applyFont="1" applyBorder="1" applyAlignment="1">
      <alignment vertical="center" wrapText="1"/>
    </xf>
    <xf numFmtId="0" fontId="3" fillId="0" borderId="2" xfId="22" applyFont="1" applyBorder="1" applyAlignment="1">
      <alignment horizontal="center" vertical="center" wrapText="1"/>
    </xf>
    <xf numFmtId="0" fontId="3" fillId="0" borderId="7" xfId="22" applyFont="1" applyBorder="1" applyAlignment="1">
      <alignment horizontal="center" vertical="center" wrapText="1"/>
    </xf>
    <xf numFmtId="0" fontId="9" fillId="0" borderId="5" xfId="4" applyFont="1" applyBorder="1" applyAlignment="1">
      <alignment horizontal="center" wrapText="1"/>
    </xf>
    <xf numFmtId="0" fontId="3" fillId="0" borderId="6" xfId="4" applyFont="1" applyBorder="1" applyAlignment="1">
      <alignment vertical="center"/>
    </xf>
    <xf numFmtId="0" fontId="8" fillId="0" borderId="2" xfId="4" applyFont="1" applyBorder="1" applyAlignment="1">
      <alignment vertical="center"/>
    </xf>
    <xf numFmtId="165" fontId="7" fillId="0" borderId="2" xfId="2" applyNumberFormat="1" applyFont="1" applyBorder="1" applyAlignment="1">
      <alignment horizontal="center" vertical="center" wrapText="1"/>
    </xf>
    <xf numFmtId="4" fontId="7" fillId="0" borderId="2" xfId="9" applyNumberFormat="1" applyFont="1" applyBorder="1" applyAlignment="1">
      <alignment horizontal="right" vertical="center" wrapText="1"/>
    </xf>
    <xf numFmtId="0" fontId="7" fillId="0" borderId="2" xfId="4" applyFont="1" applyBorder="1" applyAlignment="1">
      <alignment horizontal="center" wrapText="1"/>
    </xf>
    <xf numFmtId="0" fontId="3" fillId="0" borderId="2" xfId="4" applyFont="1" applyBorder="1" applyAlignment="1">
      <alignment horizontal="center" wrapText="1"/>
    </xf>
    <xf numFmtId="0" fontId="7" fillId="0" borderId="0" xfId="2" applyFont="1" applyAlignment="1">
      <alignment horizontal="center" vertical="center" wrapText="1"/>
    </xf>
    <xf numFmtId="0" fontId="9" fillId="0" borderId="0" xfId="2" applyFont="1" applyAlignment="1">
      <alignment horizontal="left" vertical="center" wrapText="1" shrinkToFit="1"/>
    </xf>
    <xf numFmtId="0" fontId="9" fillId="0" borderId="0" xfId="7" applyFont="1" applyAlignment="1">
      <alignment horizontal="center" vertical="center" wrapText="1"/>
    </xf>
    <xf numFmtId="165" fontId="3" fillId="0" borderId="0" xfId="2" applyNumberFormat="1" applyFont="1" applyAlignment="1">
      <alignment horizontal="right" vertical="center" wrapText="1"/>
    </xf>
    <xf numFmtId="165" fontId="8" fillId="0" borderId="0" xfId="2" applyNumberFormat="1" applyFont="1" applyAlignment="1">
      <alignment horizontal="right" vertical="center" wrapText="1"/>
    </xf>
    <xf numFmtId="165" fontId="3" fillId="0" borderId="0" xfId="2" applyNumberFormat="1" applyFont="1" applyAlignment="1">
      <alignment horizontal="center" vertical="center" wrapText="1"/>
    </xf>
    <xf numFmtId="164" fontId="3" fillId="0" borderId="0" xfId="2" applyNumberFormat="1" applyFont="1" applyAlignment="1">
      <alignment horizontal="right" vertical="center" wrapText="1"/>
    </xf>
    <xf numFmtId="164" fontId="9" fillId="0" borderId="0" xfId="2" applyNumberFormat="1" applyFont="1" applyAlignment="1">
      <alignment horizontal="right" vertical="center" wrapText="1"/>
    </xf>
    <xf numFmtId="164" fontId="9" fillId="0" borderId="0" xfId="8" applyNumberFormat="1" applyFont="1" applyAlignment="1">
      <alignment horizontal="right" vertical="center" wrapText="1"/>
    </xf>
    <xf numFmtId="164" fontId="9" fillId="0" borderId="0" xfId="9" applyNumberFormat="1" applyFont="1" applyAlignment="1">
      <alignment horizontal="right" vertical="center" wrapText="1"/>
    </xf>
    <xf numFmtId="164" fontId="9" fillId="0" borderId="0" xfId="2" applyNumberFormat="1" applyFont="1" applyAlignment="1">
      <alignment horizontal="center" vertical="center" wrapText="1"/>
    </xf>
    <xf numFmtId="0" fontId="9" fillId="0" borderId="0" xfId="2" applyFont="1" applyAlignment="1">
      <alignment horizontal="center" vertical="center" wrapText="1"/>
    </xf>
    <xf numFmtId="0" fontId="9" fillId="0" borderId="0" xfId="4" applyFont="1" applyAlignment="1">
      <alignment horizontal="center" vertical="center" wrapText="1"/>
    </xf>
    <xf numFmtId="0" fontId="9" fillId="0" borderId="0" xfId="4" applyFont="1" applyAlignment="1">
      <alignment vertical="center" wrapText="1"/>
    </xf>
    <xf numFmtId="0" fontId="9" fillId="0" borderId="0" xfId="4" applyFont="1" applyAlignment="1">
      <alignment wrapText="1"/>
    </xf>
    <xf numFmtId="0" fontId="9" fillId="0" borderId="0" xfId="4" applyFont="1" applyAlignment="1">
      <alignment horizontal="center"/>
    </xf>
    <xf numFmtId="0" fontId="3" fillId="0" borderId="0" xfId="4" applyFont="1" applyAlignment="1">
      <alignment horizontal="center" vertical="center"/>
    </xf>
    <xf numFmtId="0" fontId="3" fillId="0" borderId="0" xfId="4" applyFont="1" applyAlignment="1">
      <alignment horizontal="left" vertical="center" wrapText="1"/>
    </xf>
    <xf numFmtId="0" fontId="3" fillId="0" borderId="0" xfId="4" applyFont="1" applyAlignment="1">
      <alignment horizontal="right" vertical="center"/>
    </xf>
    <xf numFmtId="167" fontId="3" fillId="0" borderId="0" xfId="4" applyNumberFormat="1" applyFont="1" applyAlignment="1">
      <alignment horizontal="center" vertical="center" wrapText="1"/>
    </xf>
    <xf numFmtId="164" fontId="3" fillId="0" borderId="0" xfId="4" applyNumberFormat="1" applyFont="1" applyAlignment="1">
      <alignment horizontal="right" vertical="center"/>
    </xf>
    <xf numFmtId="164" fontId="3" fillId="0" borderId="0" xfId="4" applyNumberFormat="1" applyFont="1"/>
    <xf numFmtId="0" fontId="7" fillId="0" borderId="0" xfId="4" applyFont="1" applyAlignment="1">
      <alignment horizontal="left" vertical="center" wrapText="1"/>
    </xf>
    <xf numFmtId="4" fontId="3" fillId="0" borderId="0" xfId="4" applyNumberFormat="1" applyFont="1" applyAlignment="1">
      <alignment horizontal="right" vertical="center"/>
    </xf>
    <xf numFmtId="4" fontId="3" fillId="0" borderId="0" xfId="4" applyNumberFormat="1" applyFont="1" applyAlignment="1">
      <alignment horizontal="center" vertical="center" wrapText="1"/>
    </xf>
    <xf numFmtId="0" fontId="3" fillId="0" borderId="2" xfId="10" applyFont="1" applyBorder="1" applyAlignment="1">
      <alignment horizontal="center" vertical="center" wrapText="1"/>
    </xf>
    <xf numFmtId="0" fontId="7" fillId="0" borderId="2" xfId="2" applyFont="1" applyBorder="1" applyAlignment="1">
      <alignment horizontal="center" vertical="center" wrapText="1" shrinkToFit="1"/>
    </xf>
    <xf numFmtId="0" fontId="3" fillId="0" borderId="2" xfId="4" applyFont="1" applyBorder="1" applyAlignment="1">
      <alignment horizontal="center" vertical="center" wrapText="1"/>
    </xf>
    <xf numFmtId="0" fontId="3" fillId="0" borderId="2" xfId="2" applyFont="1" applyBorder="1" applyAlignment="1">
      <alignment horizontal="center" vertical="center" wrapText="1"/>
    </xf>
    <xf numFmtId="0" fontId="3" fillId="0" borderId="2" xfId="2" applyFont="1" applyBorder="1" applyAlignment="1">
      <alignment horizontal="left" vertical="center" wrapText="1"/>
    </xf>
    <xf numFmtId="0" fontId="3" fillId="0" borderId="4" xfId="4" applyFont="1" applyBorder="1" applyAlignment="1">
      <alignment horizontal="center" vertical="center" wrapText="1"/>
    </xf>
    <xf numFmtId="0" fontId="3" fillId="0" borderId="9"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3"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8" xfId="2" applyFont="1" applyBorder="1" applyAlignment="1">
      <alignment horizontal="center" vertical="center" wrapText="1"/>
    </xf>
    <xf numFmtId="3" fontId="3" fillId="0" borderId="3" xfId="2" applyNumberFormat="1" applyFont="1" applyBorder="1" applyAlignment="1">
      <alignment horizontal="center" vertical="center" wrapText="1"/>
    </xf>
    <xf numFmtId="3" fontId="3" fillId="0" borderId="10" xfId="2" applyNumberFormat="1" applyFont="1" applyBorder="1" applyAlignment="1">
      <alignment horizontal="center" vertical="center" wrapText="1"/>
    </xf>
    <xf numFmtId="3" fontId="3" fillId="0" borderId="8" xfId="2" applyNumberFormat="1" applyFont="1" applyBorder="1" applyAlignment="1">
      <alignment horizontal="center" vertical="center" wrapText="1"/>
    </xf>
    <xf numFmtId="0" fontId="3" fillId="0" borderId="3" xfId="10" applyFont="1" applyBorder="1" applyAlignment="1">
      <alignment horizontal="center" vertical="center" wrapText="1"/>
    </xf>
    <xf numFmtId="0" fontId="3" fillId="0" borderId="10" xfId="10" applyFont="1" applyBorder="1" applyAlignment="1">
      <alignment horizontal="center" vertical="center" wrapText="1"/>
    </xf>
    <xf numFmtId="0" fontId="3" fillId="0" borderId="8" xfId="10" applyFont="1" applyBorder="1" applyAlignment="1">
      <alignment horizontal="center" vertical="center" wrapText="1"/>
    </xf>
    <xf numFmtId="0" fontId="3" fillId="0" borderId="3"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8" xfId="4" applyFont="1" applyBorder="1" applyAlignment="1">
      <alignment horizontal="center" vertical="center" wrapText="1"/>
    </xf>
    <xf numFmtId="0" fontId="3" fillId="0" borderId="12" xfId="10" applyFont="1" applyBorder="1" applyAlignment="1">
      <alignment horizontal="center" vertical="center" wrapText="1"/>
    </xf>
    <xf numFmtId="0" fontId="3" fillId="0" borderId="14" xfId="10" applyFont="1" applyBorder="1" applyAlignment="1">
      <alignment horizontal="center" vertical="center" wrapText="1"/>
    </xf>
    <xf numFmtId="0" fontId="3" fillId="0" borderId="2" xfId="4" applyFont="1" applyBorder="1" applyAlignment="1">
      <alignment horizontal="center" vertical="center"/>
    </xf>
    <xf numFmtId="0" fontId="3" fillId="0" borderId="2" xfId="2" applyFont="1" applyBorder="1" applyAlignment="1">
      <alignment horizontal="left" vertical="center" wrapText="1" shrinkToFit="1"/>
    </xf>
    <xf numFmtId="0" fontId="3" fillId="0" borderId="3" xfId="2" applyFont="1" applyBorder="1" applyAlignment="1">
      <alignment horizontal="center" vertical="center" wrapText="1" shrinkToFit="1"/>
    </xf>
    <xf numFmtId="0" fontId="3" fillId="0" borderId="10" xfId="2" applyFont="1" applyBorder="1" applyAlignment="1">
      <alignment horizontal="center" vertical="center" wrapText="1" shrinkToFit="1"/>
    </xf>
    <xf numFmtId="0" fontId="3" fillId="0" borderId="8" xfId="2" applyFont="1" applyBorder="1" applyAlignment="1">
      <alignment horizontal="center" vertical="center" wrapText="1" shrinkToFit="1"/>
    </xf>
    <xf numFmtId="165" fontId="3" fillId="0" borderId="2" xfId="2" applyNumberFormat="1" applyFont="1" applyBorder="1" applyAlignment="1">
      <alignment horizontal="center" vertical="center" wrapText="1"/>
    </xf>
    <xf numFmtId="0" fontId="3" fillId="0" borderId="3" xfId="2" applyFont="1" applyBorder="1" applyAlignment="1">
      <alignment horizontal="left" vertical="center" wrapText="1"/>
    </xf>
    <xf numFmtId="0" fontId="3" fillId="0" borderId="8" xfId="2" applyFont="1" applyBorder="1" applyAlignment="1">
      <alignment horizontal="left" vertical="center" wrapText="1"/>
    </xf>
    <xf numFmtId="0" fontId="3" fillId="0" borderId="13" xfId="10" applyFont="1" applyBorder="1" applyAlignment="1">
      <alignment horizontal="center" vertical="center" wrapText="1"/>
    </xf>
    <xf numFmtId="165" fontId="3" fillId="0" borderId="3" xfId="2" applyNumberFormat="1" applyFont="1" applyBorder="1" applyAlignment="1">
      <alignment horizontal="center" vertical="center" wrapText="1"/>
    </xf>
    <xf numFmtId="165" fontId="3" fillId="0" borderId="10" xfId="2" applyNumberFormat="1" applyFont="1" applyBorder="1" applyAlignment="1">
      <alignment horizontal="center" vertical="center" wrapText="1"/>
    </xf>
    <xf numFmtId="165" fontId="3" fillId="0" borderId="8" xfId="2" applyNumberFormat="1" applyFont="1" applyBorder="1" applyAlignment="1">
      <alignment horizontal="center" vertical="center" wrapText="1"/>
    </xf>
    <xf numFmtId="0" fontId="15" fillId="0" borderId="2" xfId="2" applyFont="1" applyBorder="1" applyAlignment="1">
      <alignment horizontal="center" vertical="center" wrapText="1"/>
    </xf>
    <xf numFmtId="0" fontId="3" fillId="0" borderId="2" xfId="21" applyFont="1" applyBorder="1" applyAlignment="1">
      <alignment horizontal="left" vertical="center" wrapText="1"/>
    </xf>
    <xf numFmtId="0" fontId="3" fillId="0" borderId="3" xfId="4" applyFont="1" applyBorder="1" applyAlignment="1">
      <alignment horizontal="left" vertical="center" wrapText="1"/>
    </xf>
    <xf numFmtId="0" fontId="3" fillId="0" borderId="10" xfId="4" applyFont="1" applyBorder="1" applyAlignment="1">
      <alignment horizontal="left" vertical="center" wrapText="1"/>
    </xf>
    <xf numFmtId="0" fontId="3" fillId="0" borderId="8" xfId="4" applyFont="1" applyBorder="1" applyAlignment="1">
      <alignment horizontal="left" vertical="center" wrapText="1"/>
    </xf>
    <xf numFmtId="2" fontId="3" fillId="0" borderId="3" xfId="2" applyNumberFormat="1" applyFont="1" applyBorder="1" applyAlignment="1">
      <alignment horizontal="center" vertical="center" wrapText="1"/>
    </xf>
    <xf numFmtId="2" fontId="3" fillId="0" borderId="10" xfId="2" applyNumberFormat="1" applyFont="1" applyBorder="1" applyAlignment="1">
      <alignment horizontal="center" vertical="center" wrapText="1"/>
    </xf>
    <xf numFmtId="0" fontId="3" fillId="0" borderId="2" xfId="16" applyFont="1" applyBorder="1" applyAlignment="1">
      <alignment horizontal="left" vertical="center" wrapText="1"/>
    </xf>
    <xf numFmtId="0" fontId="3" fillId="0" borderId="4"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1" xfId="2" applyFont="1" applyBorder="1" applyAlignment="1">
      <alignment horizontal="center" vertical="center" wrapText="1"/>
    </xf>
    <xf numFmtId="0" fontId="8" fillId="0" borderId="12" xfId="4" applyFont="1" applyBorder="1" applyAlignment="1">
      <alignment horizontal="center" vertical="center" wrapText="1"/>
    </xf>
    <xf numFmtId="0" fontId="9" fillId="0" borderId="4" xfId="4" applyFont="1" applyBorder="1" applyAlignment="1">
      <alignment horizontal="center" vertical="center" wrapText="1"/>
    </xf>
    <xf numFmtId="0" fontId="9" fillId="0" borderId="11" xfId="4" applyFont="1" applyBorder="1" applyAlignment="1">
      <alignment horizontal="center" vertical="center" wrapText="1"/>
    </xf>
    <xf numFmtId="0" fontId="3" fillId="0" borderId="2" xfId="12" applyFont="1" applyBorder="1" applyAlignment="1">
      <alignment horizontal="left" vertical="center" wrapText="1"/>
    </xf>
    <xf numFmtId="0" fontId="3" fillId="0" borderId="3" xfId="2" applyFont="1" applyBorder="1" applyAlignment="1">
      <alignment horizontal="left" vertical="center" wrapText="1" shrinkToFit="1"/>
    </xf>
    <xf numFmtId="0" fontId="3" fillId="0" borderId="8" xfId="2" applyFont="1" applyBorder="1" applyAlignment="1">
      <alignment horizontal="left" vertical="center" wrapText="1" shrinkToFit="1"/>
    </xf>
    <xf numFmtId="0" fontId="7" fillId="0" borderId="3"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3" xfId="4" applyFont="1" applyBorder="1" applyAlignment="1">
      <alignment horizontal="center" vertical="center" wrapText="1"/>
    </xf>
    <xf numFmtId="0" fontId="7" fillId="0" borderId="10" xfId="4" applyFont="1" applyBorder="1" applyAlignment="1">
      <alignment horizontal="center" vertical="center" wrapText="1"/>
    </xf>
    <xf numFmtId="164" fontId="7" fillId="0" borderId="2" xfId="2" applyNumberFormat="1" applyFont="1" applyBorder="1" applyAlignment="1">
      <alignment horizontal="center" vertical="center" wrapText="1"/>
    </xf>
    <xf numFmtId="0" fontId="7" fillId="0" borderId="2" xfId="2" applyFont="1" applyBorder="1" applyAlignment="1">
      <alignment horizontal="center" vertical="center" wrapText="1"/>
    </xf>
    <xf numFmtId="0" fontId="7" fillId="0" borderId="2" xfId="4" applyFont="1" applyBorder="1" applyAlignment="1">
      <alignment horizontal="center" vertical="center" wrapText="1"/>
    </xf>
    <xf numFmtId="0" fontId="3" fillId="0" borderId="0" xfId="2" applyFont="1" applyAlignment="1">
      <alignment horizontal="left"/>
    </xf>
    <xf numFmtId="0" fontId="7" fillId="0" borderId="1" xfId="2" applyFont="1" applyBorder="1" applyAlignment="1">
      <alignment horizontal="center" vertical="center"/>
    </xf>
    <xf numFmtId="164" fontId="7" fillId="0" borderId="3" xfId="2" applyNumberFormat="1" applyFont="1" applyBorder="1" applyAlignment="1">
      <alignment horizontal="center" vertical="center" wrapText="1"/>
    </xf>
    <xf numFmtId="164" fontId="7" fillId="0" borderId="8" xfId="2" applyNumberFormat="1" applyFont="1" applyBorder="1" applyAlignment="1">
      <alignment horizontal="center" vertical="center" wrapText="1"/>
    </xf>
  </cellXfs>
  <cellStyles count="23">
    <cellStyle name="Comma" xfId="1" builtinId="3"/>
    <cellStyle name="Comma 6" xfId="20"/>
    <cellStyle name="Hyperlink" xfId="3" builtinId="8"/>
    <cellStyle name="Normal" xfId="0" builtinId="0"/>
    <cellStyle name="Normal 15" xfId="11"/>
    <cellStyle name="Normal 16" xfId="19"/>
    <cellStyle name="Normal 18" xfId="17"/>
    <cellStyle name="Normal 2 12" xfId="15"/>
    <cellStyle name="Normal 2 2" xfId="2"/>
    <cellStyle name="Normal 2 3" xfId="5"/>
    <cellStyle name="Normal 2 47" xfId="12"/>
    <cellStyle name="Normal 2 48" xfId="7"/>
    <cellStyle name="Normal 2 49" xfId="10"/>
    <cellStyle name="Normal 2 50" xfId="8"/>
    <cellStyle name="Normal 2 52" xfId="14"/>
    <cellStyle name="Normal 2 53" xfId="9"/>
    <cellStyle name="Normal 2 6 43" xfId="13"/>
    <cellStyle name="Normal 3" xfId="4"/>
    <cellStyle name="Normal 3 2" xfId="21"/>
    <cellStyle name="Normal 4" xfId="6"/>
    <cellStyle name="Normal 6 6" xfId="16"/>
    <cellStyle name="Normal 8" xfId="22"/>
    <cellStyle name="Normal_Bieu mau (CV )"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84"/>
  <sheetViews>
    <sheetView showZeros="0" tabSelected="1" view="pageBreakPreview" topLeftCell="A226" zoomScale="70" zoomScaleNormal="60" zoomScaleSheetLayoutView="70" workbookViewId="0">
      <selection activeCell="AK229" sqref="AK229"/>
    </sheetView>
  </sheetViews>
  <sheetFormatPr defaultColWidth="11.44140625" defaultRowHeight="18" x14ac:dyDescent="0.35"/>
  <cols>
    <col min="1" max="1" width="10" style="249" customWidth="1"/>
    <col min="2" max="2" width="49.33203125" style="250" customWidth="1"/>
    <col min="3" max="3" width="14.6640625" style="249" customWidth="1"/>
    <col min="4" max="4" width="14.88671875" style="251" customWidth="1"/>
    <col min="5" max="5" width="14.6640625" style="251" customWidth="1"/>
    <col min="6" max="6" width="14.33203125" style="251" customWidth="1"/>
    <col min="7" max="7" width="16.88671875" style="8" customWidth="1"/>
    <col min="8" max="8" width="17" style="253" hidden="1" customWidth="1"/>
    <col min="9" max="9" width="12.88671875" style="253" hidden="1" customWidth="1"/>
    <col min="10" max="10" width="13" style="253" hidden="1" customWidth="1"/>
    <col min="11" max="11" width="11.44140625" style="253" hidden="1" customWidth="1"/>
    <col min="12" max="12" width="12.6640625" style="253" hidden="1" customWidth="1"/>
    <col min="13" max="13" width="11.33203125" style="253" hidden="1" customWidth="1"/>
    <col min="14" max="14" width="12" style="253" hidden="1" customWidth="1"/>
    <col min="15" max="15" width="9.5546875" style="253" hidden="1" customWidth="1"/>
    <col min="16" max="16" width="9.6640625" style="253" hidden="1" customWidth="1"/>
    <col min="17" max="17" width="8" style="253" hidden="1" customWidth="1"/>
    <col min="18" max="18" width="9.5546875" style="253" hidden="1" customWidth="1"/>
    <col min="19" max="19" width="9" style="253" hidden="1" customWidth="1"/>
    <col min="20" max="20" width="10.44140625" style="253" hidden="1" customWidth="1"/>
    <col min="21" max="21" width="10.88671875" style="253" hidden="1" customWidth="1"/>
    <col min="22" max="23" width="11.33203125" style="253" hidden="1" customWidth="1"/>
    <col min="24" max="24" width="10.33203125" style="253" hidden="1" customWidth="1"/>
    <col min="25" max="26" width="10.88671875" style="253" hidden="1" customWidth="1"/>
    <col min="27" max="28" width="9.5546875" style="253" hidden="1" customWidth="1"/>
    <col min="29" max="29" width="10.109375" style="253" hidden="1" customWidth="1"/>
    <col min="30" max="30" width="11" style="253" hidden="1" customWidth="1"/>
    <col min="31" max="31" width="12.44140625" style="253" hidden="1" customWidth="1"/>
    <col min="32" max="32" width="11.5546875" style="253" hidden="1" customWidth="1"/>
    <col min="33" max="33" width="12.5546875" style="253" hidden="1" customWidth="1"/>
    <col min="34" max="34" width="10" style="254" hidden="1" customWidth="1"/>
    <col min="35" max="35" width="26.33203125" style="12" hidden="1" customWidth="1"/>
    <col min="36" max="36" width="21.44140625" style="12" customWidth="1"/>
    <col min="37" max="37" width="56.109375" style="249" customWidth="1"/>
    <col min="38" max="38" width="41" style="8" hidden="1" customWidth="1"/>
    <col min="39" max="39" width="36.5546875" style="9" hidden="1" customWidth="1"/>
    <col min="40" max="40" width="11.5546875" style="9" hidden="1" customWidth="1"/>
    <col min="41" max="41" width="18.109375" style="12" customWidth="1"/>
    <col min="42" max="42" width="27.6640625" style="12" hidden="1" customWidth="1"/>
    <col min="43" max="43" width="101.6640625" style="12" hidden="1" customWidth="1"/>
    <col min="44" max="44" width="28.109375" style="12" hidden="1" customWidth="1"/>
    <col min="45" max="45" width="9.33203125" style="12" hidden="1" customWidth="1"/>
    <col min="46" max="46" width="52.33203125" style="10" hidden="1" customWidth="1"/>
    <col min="47" max="47" width="54.6640625" style="11" hidden="1" customWidth="1"/>
    <col min="48" max="48" width="49" style="12" hidden="1" customWidth="1"/>
    <col min="49" max="49" width="45.33203125" style="12" customWidth="1"/>
    <col min="50" max="50" width="28.6640625" style="12" customWidth="1"/>
    <col min="51" max="51" width="49.5546875" style="12" bestFit="1" customWidth="1"/>
    <col min="52" max="16384" width="11.44140625" style="12"/>
  </cols>
  <sheetData>
    <row r="1" spans="1:47" ht="28.2" customHeight="1" x14ac:dyDescent="0.35">
      <c r="A1" s="319" t="s">
        <v>0</v>
      </c>
      <c r="B1" s="319"/>
      <c r="C1" s="1"/>
      <c r="D1" s="2"/>
      <c r="E1" s="2"/>
      <c r="F1" s="2"/>
      <c r="G1" s="3"/>
      <c r="H1" s="4"/>
      <c r="I1" s="4"/>
      <c r="J1" s="4"/>
      <c r="K1" s="4"/>
      <c r="L1" s="4"/>
      <c r="M1" s="4"/>
      <c r="N1" s="4"/>
      <c r="O1" s="4"/>
      <c r="P1" s="4"/>
      <c r="Q1" s="4"/>
      <c r="R1" s="4"/>
      <c r="S1" s="4"/>
      <c r="T1" s="4"/>
      <c r="U1" s="4"/>
      <c r="V1" s="4"/>
      <c r="W1" s="4"/>
      <c r="X1" s="4"/>
      <c r="Y1" s="4"/>
      <c r="Z1" s="4"/>
      <c r="AA1" s="4"/>
      <c r="AB1" s="4"/>
      <c r="AC1" s="4"/>
      <c r="AD1" s="4"/>
      <c r="AE1" s="4"/>
      <c r="AF1" s="4"/>
      <c r="AG1" s="4"/>
      <c r="AH1" s="5"/>
      <c r="AI1" s="6"/>
      <c r="AJ1" s="6"/>
      <c r="AK1" s="7"/>
      <c r="AO1" s="6"/>
      <c r="AP1" s="6"/>
      <c r="AQ1" s="6"/>
      <c r="AR1" s="6"/>
      <c r="AS1" s="6"/>
    </row>
    <row r="2" spans="1:47" ht="34.200000000000003" customHeight="1" x14ac:dyDescent="0.35">
      <c r="A2" s="320" t="s">
        <v>1</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13"/>
      <c r="AO2" s="6"/>
      <c r="AP2" s="6"/>
      <c r="AQ2" s="6"/>
      <c r="AR2" s="6"/>
      <c r="AS2" s="6"/>
    </row>
    <row r="3" spans="1:47" s="22" customFormat="1" ht="18.75" customHeight="1" x14ac:dyDescent="0.3">
      <c r="A3" s="317" t="s">
        <v>2</v>
      </c>
      <c r="B3" s="317" t="s">
        <v>3</v>
      </c>
      <c r="C3" s="317" t="s">
        <v>4</v>
      </c>
      <c r="D3" s="317" t="s">
        <v>5</v>
      </c>
      <c r="E3" s="317" t="s">
        <v>6</v>
      </c>
      <c r="F3" s="317" t="s">
        <v>7</v>
      </c>
      <c r="G3" s="317"/>
      <c r="H3" s="316" t="s">
        <v>8</v>
      </c>
      <c r="I3" s="316"/>
      <c r="J3" s="316"/>
      <c r="K3" s="316" t="s">
        <v>9</v>
      </c>
      <c r="L3" s="316" t="s">
        <v>10</v>
      </c>
      <c r="M3" s="316" t="s">
        <v>11</v>
      </c>
      <c r="N3" s="316" t="s">
        <v>12</v>
      </c>
      <c r="O3" s="316" t="s">
        <v>13</v>
      </c>
      <c r="P3" s="316"/>
      <c r="Q3" s="316" t="s">
        <v>14</v>
      </c>
      <c r="R3" s="316" t="s">
        <v>15</v>
      </c>
      <c r="S3" s="316" t="s">
        <v>16</v>
      </c>
      <c r="T3" s="316" t="s">
        <v>17</v>
      </c>
      <c r="U3" s="321" t="s">
        <v>18</v>
      </c>
      <c r="V3" s="316" t="s">
        <v>19</v>
      </c>
      <c r="W3" s="15"/>
      <c r="X3" s="316" t="s">
        <v>20</v>
      </c>
      <c r="Y3" s="316" t="s">
        <v>21</v>
      </c>
      <c r="Z3" s="316" t="s">
        <v>22</v>
      </c>
      <c r="AA3" s="316" t="s">
        <v>23</v>
      </c>
      <c r="AB3" s="15"/>
      <c r="AC3" s="316" t="s">
        <v>24</v>
      </c>
      <c r="AD3" s="316" t="s">
        <v>25</v>
      </c>
      <c r="AE3" s="316" t="s">
        <v>26</v>
      </c>
      <c r="AF3" s="316" t="s">
        <v>27</v>
      </c>
      <c r="AG3" s="316" t="s">
        <v>28</v>
      </c>
      <c r="AH3" s="316"/>
      <c r="AI3" s="317" t="s">
        <v>29</v>
      </c>
      <c r="AJ3" s="317" t="s">
        <v>30</v>
      </c>
      <c r="AK3" s="317" t="s">
        <v>31</v>
      </c>
      <c r="AL3" s="318" t="s">
        <v>32</v>
      </c>
      <c r="AM3" s="318" t="s">
        <v>33</v>
      </c>
      <c r="AN3" s="17"/>
      <c r="AO3" s="309" t="s">
        <v>34</v>
      </c>
      <c r="AP3" s="311" t="s">
        <v>35</v>
      </c>
      <c r="AQ3" s="312"/>
      <c r="AR3" s="312"/>
      <c r="AS3" s="313"/>
      <c r="AT3" s="314"/>
      <c r="AU3" s="21"/>
    </row>
    <row r="4" spans="1:47" s="22" customFormat="1" ht="60" customHeight="1" x14ac:dyDescent="0.3">
      <c r="A4" s="317"/>
      <c r="B4" s="317"/>
      <c r="C4" s="317"/>
      <c r="D4" s="317"/>
      <c r="E4" s="317"/>
      <c r="F4" s="23" t="s">
        <v>36</v>
      </c>
      <c r="G4" s="14" t="s">
        <v>37</v>
      </c>
      <c r="H4" s="316"/>
      <c r="I4" s="316"/>
      <c r="J4" s="316"/>
      <c r="K4" s="316"/>
      <c r="L4" s="316"/>
      <c r="M4" s="316"/>
      <c r="N4" s="316"/>
      <c r="O4" s="316"/>
      <c r="P4" s="316"/>
      <c r="Q4" s="316"/>
      <c r="R4" s="316"/>
      <c r="S4" s="316"/>
      <c r="T4" s="316"/>
      <c r="U4" s="322"/>
      <c r="V4" s="316"/>
      <c r="W4" s="15"/>
      <c r="X4" s="316"/>
      <c r="Y4" s="316"/>
      <c r="Z4" s="316"/>
      <c r="AA4" s="316"/>
      <c r="AB4" s="15"/>
      <c r="AC4" s="316"/>
      <c r="AD4" s="316"/>
      <c r="AE4" s="316"/>
      <c r="AF4" s="316"/>
      <c r="AG4" s="316"/>
      <c r="AH4" s="316"/>
      <c r="AI4" s="317"/>
      <c r="AJ4" s="317"/>
      <c r="AK4" s="317"/>
      <c r="AL4" s="318"/>
      <c r="AM4" s="318"/>
      <c r="AN4" s="24"/>
      <c r="AO4" s="310"/>
      <c r="AP4" s="18" t="s">
        <v>38</v>
      </c>
      <c r="AQ4" s="18" t="s">
        <v>39</v>
      </c>
      <c r="AR4" s="18" t="s">
        <v>40</v>
      </c>
      <c r="AS4" s="18" t="s">
        <v>41</v>
      </c>
      <c r="AT4" s="315"/>
      <c r="AU4" s="21" t="s">
        <v>42</v>
      </c>
    </row>
    <row r="5" spans="1:47" ht="28.2" customHeight="1" x14ac:dyDescent="0.35">
      <c r="A5" s="25"/>
      <c r="B5" s="26"/>
      <c r="C5" s="14"/>
      <c r="D5" s="26"/>
      <c r="E5" s="26"/>
      <c r="F5" s="26"/>
      <c r="G5" s="26"/>
      <c r="H5" s="27" t="s">
        <v>43</v>
      </c>
      <c r="I5" s="27" t="s">
        <v>44</v>
      </c>
      <c r="J5" s="27" t="s">
        <v>45</v>
      </c>
      <c r="K5" s="27" t="s">
        <v>46</v>
      </c>
      <c r="L5" s="27" t="s">
        <v>47</v>
      </c>
      <c r="M5" s="27" t="s">
        <v>48</v>
      </c>
      <c r="N5" s="27" t="s">
        <v>49</v>
      </c>
      <c r="O5" s="27" t="s">
        <v>50</v>
      </c>
      <c r="P5" s="27" t="s">
        <v>51</v>
      </c>
      <c r="Q5" s="27" t="s">
        <v>52</v>
      </c>
      <c r="R5" s="27" t="s">
        <v>53</v>
      </c>
      <c r="S5" s="28" t="s">
        <v>54</v>
      </c>
      <c r="T5" s="28" t="s">
        <v>55</v>
      </c>
      <c r="U5" s="28" t="s">
        <v>56</v>
      </c>
      <c r="V5" s="28" t="s">
        <v>57</v>
      </c>
      <c r="W5" s="28" t="s">
        <v>58</v>
      </c>
      <c r="X5" s="28" t="s">
        <v>59</v>
      </c>
      <c r="Y5" s="28" t="s">
        <v>60</v>
      </c>
      <c r="Z5" s="28" t="s">
        <v>61</v>
      </c>
      <c r="AA5" s="27" t="s">
        <v>62</v>
      </c>
      <c r="AB5" s="27" t="s">
        <v>63</v>
      </c>
      <c r="AC5" s="27" t="s">
        <v>64</v>
      </c>
      <c r="AD5" s="27" t="s">
        <v>65</v>
      </c>
      <c r="AE5" s="27" t="s">
        <v>66</v>
      </c>
      <c r="AF5" s="27" t="s">
        <v>67</v>
      </c>
      <c r="AG5" s="27" t="s">
        <v>68</v>
      </c>
      <c r="AH5" s="27" t="s">
        <v>69</v>
      </c>
      <c r="AI5" s="26"/>
      <c r="AJ5" s="26"/>
      <c r="AK5" s="26"/>
      <c r="AL5" s="16"/>
      <c r="AM5" s="29"/>
      <c r="AN5" s="30"/>
      <c r="AO5" s="27"/>
      <c r="AP5" s="26"/>
      <c r="AQ5" s="26" t="s">
        <v>39</v>
      </c>
      <c r="AR5" s="26"/>
      <c r="AS5" s="31"/>
      <c r="AT5" s="16"/>
      <c r="AU5" s="32"/>
    </row>
    <row r="6" spans="1:47" s="43" customFormat="1" ht="34.799999999999997" x14ac:dyDescent="0.3">
      <c r="A6" s="33">
        <v>1</v>
      </c>
      <c r="B6" s="34" t="s">
        <v>70</v>
      </c>
      <c r="C6" s="35"/>
      <c r="D6" s="36"/>
      <c r="E6" s="36"/>
      <c r="F6" s="36"/>
      <c r="G6" s="37"/>
      <c r="H6" s="38" t="s">
        <v>71</v>
      </c>
      <c r="I6" s="39"/>
      <c r="J6" s="39"/>
      <c r="K6" s="38"/>
      <c r="L6" s="38"/>
      <c r="M6" s="38"/>
      <c r="N6" s="38"/>
      <c r="O6" s="38"/>
      <c r="P6" s="39"/>
      <c r="Q6" s="39"/>
      <c r="R6" s="39"/>
      <c r="S6" s="39"/>
      <c r="T6" s="39"/>
      <c r="U6" s="39"/>
      <c r="V6" s="39"/>
      <c r="W6" s="39"/>
      <c r="X6" s="39"/>
      <c r="Y6" s="39"/>
      <c r="Z6" s="39"/>
      <c r="AA6" s="39"/>
      <c r="AB6" s="39"/>
      <c r="AC6" s="39"/>
      <c r="AD6" s="39"/>
      <c r="AE6" s="39"/>
      <c r="AF6" s="39"/>
      <c r="AG6" s="38">
        <v>0</v>
      </c>
      <c r="AH6" s="40"/>
      <c r="AI6" s="35"/>
      <c r="AJ6" s="14"/>
      <c r="AK6" s="14"/>
      <c r="AL6" s="16"/>
      <c r="AM6" s="29"/>
      <c r="AN6" s="30"/>
      <c r="AO6" s="35"/>
      <c r="AP6" s="14"/>
      <c r="AQ6" s="14"/>
      <c r="AR6" s="14"/>
      <c r="AS6" s="19"/>
      <c r="AT6" s="41"/>
      <c r="AU6" s="42"/>
    </row>
    <row r="7" spans="1:47" s="43" customFormat="1" ht="34.799999999999997" x14ac:dyDescent="0.3">
      <c r="A7" s="44" t="s">
        <v>72</v>
      </c>
      <c r="B7" s="34" t="s">
        <v>73</v>
      </c>
      <c r="C7" s="35"/>
      <c r="D7" s="36"/>
      <c r="E7" s="36"/>
      <c r="F7" s="36"/>
      <c r="G7" s="37"/>
      <c r="H7" s="38"/>
      <c r="I7" s="39"/>
      <c r="J7" s="39"/>
      <c r="K7" s="38"/>
      <c r="L7" s="38"/>
      <c r="M7" s="38"/>
      <c r="N7" s="38"/>
      <c r="O7" s="38"/>
      <c r="P7" s="39"/>
      <c r="Q7" s="39"/>
      <c r="R7" s="39"/>
      <c r="S7" s="39"/>
      <c r="T7" s="39"/>
      <c r="U7" s="39"/>
      <c r="V7" s="39"/>
      <c r="W7" s="39"/>
      <c r="X7" s="39"/>
      <c r="Y7" s="39"/>
      <c r="Z7" s="39"/>
      <c r="AA7" s="39"/>
      <c r="AB7" s="39"/>
      <c r="AC7" s="39"/>
      <c r="AD7" s="39"/>
      <c r="AE7" s="39"/>
      <c r="AF7" s="39"/>
      <c r="AG7" s="38">
        <v>0</v>
      </c>
      <c r="AH7" s="40"/>
      <c r="AI7" s="45"/>
      <c r="AJ7" s="14"/>
      <c r="AK7" s="14"/>
      <c r="AL7" s="16"/>
      <c r="AM7" s="29"/>
      <c r="AN7" s="30"/>
      <c r="AO7" s="35"/>
      <c r="AP7" s="14"/>
      <c r="AQ7" s="14"/>
      <c r="AR7" s="14"/>
      <c r="AS7" s="19"/>
      <c r="AT7" s="41"/>
      <c r="AU7" s="42"/>
    </row>
    <row r="8" spans="1:47" s="43" customFormat="1" x14ac:dyDescent="0.3">
      <c r="A8" s="44" t="s">
        <v>74</v>
      </c>
      <c r="B8" s="34" t="s">
        <v>75</v>
      </c>
      <c r="C8" s="35"/>
      <c r="D8" s="36"/>
      <c r="E8" s="36"/>
      <c r="F8" s="36"/>
      <c r="G8" s="37"/>
      <c r="H8" s="38"/>
      <c r="I8" s="39" t="s">
        <v>76</v>
      </c>
      <c r="J8" s="39"/>
      <c r="K8" s="38"/>
      <c r="L8" s="38"/>
      <c r="M8" s="38"/>
      <c r="N8" s="38"/>
      <c r="O8" s="38"/>
      <c r="P8" s="39"/>
      <c r="Q8" s="39"/>
      <c r="R8" s="39"/>
      <c r="S8" s="39"/>
      <c r="T8" s="39"/>
      <c r="U8" s="39"/>
      <c r="V8" s="39"/>
      <c r="W8" s="39"/>
      <c r="X8" s="39"/>
      <c r="Y8" s="39"/>
      <c r="Z8" s="39"/>
      <c r="AA8" s="39"/>
      <c r="AB8" s="39"/>
      <c r="AC8" s="39"/>
      <c r="AD8" s="39"/>
      <c r="AE8" s="39"/>
      <c r="AF8" s="39"/>
      <c r="AG8" s="38">
        <v>0</v>
      </c>
      <c r="AH8" s="40"/>
      <c r="AI8" s="45"/>
      <c r="AJ8" s="14"/>
      <c r="AK8" s="14"/>
      <c r="AL8" s="16"/>
      <c r="AM8" s="29"/>
      <c r="AN8" s="30"/>
      <c r="AO8" s="35"/>
      <c r="AP8" s="14"/>
      <c r="AQ8" s="14"/>
      <c r="AR8" s="14"/>
      <c r="AS8" s="19"/>
      <c r="AT8" s="41"/>
      <c r="AU8" s="42"/>
    </row>
    <row r="9" spans="1:47" s="57" customFormat="1" ht="36" x14ac:dyDescent="0.35">
      <c r="A9" s="14"/>
      <c r="B9" s="46" t="s">
        <v>77</v>
      </c>
      <c r="C9" s="47"/>
      <c r="D9" s="48"/>
      <c r="E9" s="48"/>
      <c r="F9" s="48"/>
      <c r="G9" s="49"/>
      <c r="H9" s="50"/>
      <c r="I9" s="50"/>
      <c r="J9" s="50"/>
      <c r="K9" s="50"/>
      <c r="L9" s="50"/>
      <c r="M9" s="50"/>
      <c r="N9" s="50"/>
      <c r="O9" s="50"/>
      <c r="P9" s="50"/>
      <c r="Q9" s="50"/>
      <c r="R9" s="50"/>
      <c r="S9" s="50"/>
      <c r="T9" s="50"/>
      <c r="U9" s="50"/>
      <c r="V9" s="50"/>
      <c r="W9" s="50"/>
      <c r="X9" s="50"/>
      <c r="Y9" s="50"/>
      <c r="Z9" s="50"/>
      <c r="AA9" s="50"/>
      <c r="AB9" s="50"/>
      <c r="AC9" s="50"/>
      <c r="AD9" s="50"/>
      <c r="AE9" s="50"/>
      <c r="AF9" s="50"/>
      <c r="AG9" s="50"/>
      <c r="AH9" s="51"/>
      <c r="AI9" s="47"/>
      <c r="AJ9" s="47"/>
      <c r="AK9" s="14"/>
      <c r="AL9" s="52"/>
      <c r="AM9" s="53"/>
      <c r="AN9" s="54"/>
      <c r="AO9" s="51"/>
      <c r="AP9" s="47"/>
      <c r="AQ9" s="47"/>
      <c r="AR9" s="47"/>
      <c r="AS9" s="55"/>
      <c r="AT9" s="53"/>
      <c r="AU9" s="56"/>
    </row>
    <row r="10" spans="1:47" ht="38.4" customHeight="1" x14ac:dyDescent="0.35">
      <c r="A10" s="26">
        <v>1</v>
      </c>
      <c r="B10" s="58" t="s">
        <v>78</v>
      </c>
      <c r="C10" s="59" t="s">
        <v>53</v>
      </c>
      <c r="D10" s="60">
        <f t="shared" ref="D10:D76" si="0">E10+F10</f>
        <v>12</v>
      </c>
      <c r="E10" s="61"/>
      <c r="F10" s="36">
        <f t="shared" ref="F10:F77" si="1">H10+SUM(K10:O10)+SUM(Q10:AH10)</f>
        <v>12</v>
      </c>
      <c r="G10" s="37" t="s">
        <v>79</v>
      </c>
      <c r="H10" s="62">
        <f t="shared" ref="H10:H77" si="2">I10+J10</f>
        <v>0</v>
      </c>
      <c r="I10" s="62"/>
      <c r="J10" s="62"/>
      <c r="K10" s="63">
        <v>6</v>
      </c>
      <c r="L10" s="62">
        <v>6</v>
      </c>
      <c r="M10" s="62"/>
      <c r="N10" s="62"/>
      <c r="O10" s="62"/>
      <c r="P10" s="62"/>
      <c r="Q10" s="62"/>
      <c r="R10" s="62"/>
      <c r="S10" s="62"/>
      <c r="T10" s="62"/>
      <c r="U10" s="62"/>
      <c r="V10" s="62"/>
      <c r="W10" s="62"/>
      <c r="X10" s="62"/>
      <c r="Y10" s="62"/>
      <c r="Z10" s="62"/>
      <c r="AA10" s="62"/>
      <c r="AB10" s="62"/>
      <c r="AC10" s="62"/>
      <c r="AD10" s="62"/>
      <c r="AE10" s="64"/>
      <c r="AF10" s="62"/>
      <c r="AG10" s="62">
        <v>0</v>
      </c>
      <c r="AH10" s="27"/>
      <c r="AI10" s="65" t="s">
        <v>80</v>
      </c>
      <c r="AJ10" s="66" t="s">
        <v>81</v>
      </c>
      <c r="AK10" s="66" t="s">
        <v>82</v>
      </c>
      <c r="AL10" s="67" t="s">
        <v>83</v>
      </c>
      <c r="AM10" s="68" t="s">
        <v>84</v>
      </c>
      <c r="AN10" s="69" t="s">
        <v>85</v>
      </c>
      <c r="AO10" s="70"/>
      <c r="AP10" s="66" t="s">
        <v>86</v>
      </c>
      <c r="AQ10" s="66"/>
      <c r="AR10" s="66"/>
      <c r="AS10" s="71"/>
      <c r="AT10" s="72"/>
      <c r="AU10" s="19"/>
    </row>
    <row r="11" spans="1:47" ht="39.6" customHeight="1" x14ac:dyDescent="0.35">
      <c r="A11" s="26">
        <f t="shared" ref="A11:A18" si="3">A10+1</f>
        <v>2</v>
      </c>
      <c r="B11" s="73" t="s">
        <v>87</v>
      </c>
      <c r="C11" s="74" t="s">
        <v>53</v>
      </c>
      <c r="D11" s="60">
        <f t="shared" si="0"/>
        <v>4.21</v>
      </c>
      <c r="E11" s="61"/>
      <c r="F11" s="36">
        <f t="shared" si="1"/>
        <v>4.21</v>
      </c>
      <c r="G11" s="37" t="s">
        <v>46</v>
      </c>
      <c r="H11" s="62">
        <f t="shared" si="2"/>
        <v>0</v>
      </c>
      <c r="I11" s="62"/>
      <c r="J11" s="62"/>
      <c r="K11" s="62">
        <v>4.21</v>
      </c>
      <c r="L11" s="62"/>
      <c r="M11" s="62"/>
      <c r="N11" s="62"/>
      <c r="O11" s="62"/>
      <c r="P11" s="62"/>
      <c r="Q11" s="62"/>
      <c r="R11" s="62"/>
      <c r="S11" s="62"/>
      <c r="T11" s="62"/>
      <c r="U11" s="62"/>
      <c r="V11" s="62"/>
      <c r="W11" s="62"/>
      <c r="X11" s="62"/>
      <c r="Y11" s="62"/>
      <c r="Z11" s="62"/>
      <c r="AA11" s="62"/>
      <c r="AB11" s="62"/>
      <c r="AC11" s="62"/>
      <c r="AD11" s="62"/>
      <c r="AE11" s="62"/>
      <c r="AF11" s="62"/>
      <c r="AG11" s="62">
        <v>0</v>
      </c>
      <c r="AH11" s="27"/>
      <c r="AI11" s="65" t="s">
        <v>80</v>
      </c>
      <c r="AJ11" s="66" t="s">
        <v>81</v>
      </c>
      <c r="AK11" s="66" t="s">
        <v>82</v>
      </c>
      <c r="AL11" s="67" t="s">
        <v>88</v>
      </c>
      <c r="AM11" s="68" t="s">
        <v>84</v>
      </c>
      <c r="AN11" s="69" t="s">
        <v>85</v>
      </c>
      <c r="AO11" s="65" t="s">
        <v>89</v>
      </c>
      <c r="AP11" s="66">
        <v>2023.2023999999999</v>
      </c>
      <c r="AQ11" s="66"/>
      <c r="AR11" s="66"/>
      <c r="AS11" s="71"/>
      <c r="AT11" s="72"/>
      <c r="AU11" s="32"/>
    </row>
    <row r="12" spans="1:47" ht="51.6" customHeight="1" x14ac:dyDescent="0.35">
      <c r="A12" s="26">
        <f t="shared" si="3"/>
        <v>3</v>
      </c>
      <c r="B12" s="73" t="s">
        <v>90</v>
      </c>
      <c r="C12" s="59" t="s">
        <v>53</v>
      </c>
      <c r="D12" s="60">
        <f t="shared" si="0"/>
        <v>3</v>
      </c>
      <c r="E12" s="61"/>
      <c r="F12" s="36">
        <f t="shared" si="1"/>
        <v>3</v>
      </c>
      <c r="G12" s="37" t="s">
        <v>50</v>
      </c>
      <c r="H12" s="62">
        <f t="shared" si="2"/>
        <v>0</v>
      </c>
      <c r="I12" s="62"/>
      <c r="J12" s="62"/>
      <c r="K12" s="63"/>
      <c r="L12" s="62"/>
      <c r="M12" s="62"/>
      <c r="N12" s="62"/>
      <c r="O12" s="62">
        <v>3</v>
      </c>
      <c r="P12" s="62"/>
      <c r="Q12" s="62"/>
      <c r="R12" s="62"/>
      <c r="S12" s="62"/>
      <c r="T12" s="62"/>
      <c r="U12" s="62"/>
      <c r="V12" s="62"/>
      <c r="W12" s="62"/>
      <c r="X12" s="62"/>
      <c r="Y12" s="62"/>
      <c r="Z12" s="62"/>
      <c r="AA12" s="62"/>
      <c r="AB12" s="62"/>
      <c r="AC12" s="62"/>
      <c r="AD12" s="62"/>
      <c r="AE12" s="64"/>
      <c r="AF12" s="62"/>
      <c r="AG12" s="62">
        <v>0</v>
      </c>
      <c r="AH12" s="27"/>
      <c r="AI12" s="65" t="s">
        <v>80</v>
      </c>
      <c r="AJ12" s="66" t="s">
        <v>91</v>
      </c>
      <c r="AK12" s="75" t="s">
        <v>92</v>
      </c>
      <c r="AL12" s="67" t="s">
        <v>93</v>
      </c>
      <c r="AM12" s="76" t="s">
        <v>94</v>
      </c>
      <c r="AN12" s="69" t="s">
        <v>85</v>
      </c>
      <c r="AO12" s="65" t="s">
        <v>95</v>
      </c>
      <c r="AP12" s="66" t="s">
        <v>96</v>
      </c>
      <c r="AQ12" s="66"/>
      <c r="AR12" s="66"/>
      <c r="AS12" s="71"/>
      <c r="AT12" s="72"/>
      <c r="AU12" s="32"/>
    </row>
    <row r="13" spans="1:47" ht="56.4" customHeight="1" x14ac:dyDescent="0.35">
      <c r="A13" s="26">
        <f t="shared" si="3"/>
        <v>4</v>
      </c>
      <c r="B13" s="73" t="s">
        <v>97</v>
      </c>
      <c r="C13" s="59" t="s">
        <v>53</v>
      </c>
      <c r="D13" s="60">
        <f t="shared" si="0"/>
        <v>4.5</v>
      </c>
      <c r="E13" s="61"/>
      <c r="F13" s="36">
        <f t="shared" si="1"/>
        <v>4.5</v>
      </c>
      <c r="G13" s="37" t="s">
        <v>79</v>
      </c>
      <c r="H13" s="62">
        <f t="shared" si="2"/>
        <v>0</v>
      </c>
      <c r="I13" s="62"/>
      <c r="J13" s="62"/>
      <c r="K13" s="63">
        <v>0.8</v>
      </c>
      <c r="L13" s="62">
        <v>3.7</v>
      </c>
      <c r="M13" s="62"/>
      <c r="N13" s="62"/>
      <c r="O13" s="62"/>
      <c r="P13" s="62"/>
      <c r="Q13" s="62"/>
      <c r="R13" s="62"/>
      <c r="S13" s="62"/>
      <c r="T13" s="62"/>
      <c r="U13" s="62"/>
      <c r="V13" s="62"/>
      <c r="W13" s="62"/>
      <c r="X13" s="62"/>
      <c r="Y13" s="62"/>
      <c r="Z13" s="62"/>
      <c r="AA13" s="62"/>
      <c r="AB13" s="62"/>
      <c r="AC13" s="62"/>
      <c r="AD13" s="62"/>
      <c r="AE13" s="64"/>
      <c r="AF13" s="62"/>
      <c r="AG13" s="62">
        <v>0</v>
      </c>
      <c r="AH13" s="27">
        <v>0</v>
      </c>
      <c r="AI13" s="65" t="s">
        <v>80</v>
      </c>
      <c r="AJ13" s="66" t="s">
        <v>98</v>
      </c>
      <c r="AK13" s="75" t="s">
        <v>99</v>
      </c>
      <c r="AL13" s="67" t="s">
        <v>100</v>
      </c>
      <c r="AM13" s="76" t="s">
        <v>101</v>
      </c>
      <c r="AN13" s="69" t="s">
        <v>85</v>
      </c>
      <c r="AO13" s="65" t="s">
        <v>102</v>
      </c>
      <c r="AP13" s="66" t="s">
        <v>103</v>
      </c>
      <c r="AQ13" s="26" t="s">
        <v>96</v>
      </c>
      <c r="AR13" s="26"/>
      <c r="AS13" s="31" t="s">
        <v>104</v>
      </c>
      <c r="AT13" s="65"/>
      <c r="AU13" s="32"/>
    </row>
    <row r="14" spans="1:47" ht="52.95" customHeight="1" x14ac:dyDescent="0.35">
      <c r="A14" s="26">
        <f t="shared" si="3"/>
        <v>5</v>
      </c>
      <c r="B14" s="73" t="s">
        <v>105</v>
      </c>
      <c r="C14" s="74" t="s">
        <v>53</v>
      </c>
      <c r="D14" s="60">
        <f t="shared" si="0"/>
        <v>3</v>
      </c>
      <c r="E14" s="61"/>
      <c r="F14" s="36">
        <f t="shared" si="1"/>
        <v>3</v>
      </c>
      <c r="G14" s="37" t="s">
        <v>47</v>
      </c>
      <c r="H14" s="62">
        <f t="shared" si="2"/>
        <v>0</v>
      </c>
      <c r="I14" s="62"/>
      <c r="J14" s="62"/>
      <c r="K14" s="62"/>
      <c r="L14" s="62">
        <v>3</v>
      </c>
      <c r="M14" s="62"/>
      <c r="N14" s="62"/>
      <c r="O14" s="62"/>
      <c r="P14" s="62"/>
      <c r="Q14" s="62"/>
      <c r="R14" s="62"/>
      <c r="S14" s="62"/>
      <c r="T14" s="62"/>
      <c r="U14" s="62"/>
      <c r="V14" s="62"/>
      <c r="W14" s="62"/>
      <c r="X14" s="62"/>
      <c r="Y14" s="62"/>
      <c r="Z14" s="62"/>
      <c r="AA14" s="62"/>
      <c r="AB14" s="62"/>
      <c r="AC14" s="62"/>
      <c r="AD14" s="62"/>
      <c r="AE14" s="62"/>
      <c r="AF14" s="62"/>
      <c r="AG14" s="62">
        <v>0</v>
      </c>
      <c r="AH14" s="27"/>
      <c r="AI14" s="65" t="s">
        <v>80</v>
      </c>
      <c r="AJ14" s="26" t="s">
        <v>106</v>
      </c>
      <c r="AK14" s="75" t="s">
        <v>107</v>
      </c>
      <c r="AL14" s="67" t="s">
        <v>108</v>
      </c>
      <c r="AM14" s="68" t="s">
        <v>109</v>
      </c>
      <c r="AN14" s="69" t="s">
        <v>85</v>
      </c>
      <c r="AO14" s="65" t="s">
        <v>110</v>
      </c>
      <c r="AP14" s="26" t="s">
        <v>96</v>
      </c>
      <c r="AQ14" s="26"/>
      <c r="AR14" s="26"/>
      <c r="AS14" s="31"/>
      <c r="AT14" s="72"/>
      <c r="AU14" s="32"/>
    </row>
    <row r="15" spans="1:47" s="80" customFormat="1" ht="25.95" customHeight="1" x14ac:dyDescent="0.3">
      <c r="A15" s="26">
        <f t="shared" si="3"/>
        <v>6</v>
      </c>
      <c r="B15" s="73" t="s">
        <v>111</v>
      </c>
      <c r="C15" s="59" t="s">
        <v>53</v>
      </c>
      <c r="D15" s="60">
        <f t="shared" si="0"/>
        <v>1</v>
      </c>
      <c r="E15" s="61"/>
      <c r="F15" s="36">
        <f t="shared" si="1"/>
        <v>1</v>
      </c>
      <c r="G15" s="37" t="s">
        <v>79</v>
      </c>
      <c r="H15" s="62">
        <f t="shared" si="2"/>
        <v>0</v>
      </c>
      <c r="I15" s="62"/>
      <c r="J15" s="62"/>
      <c r="K15" s="63">
        <v>0.5</v>
      </c>
      <c r="L15" s="62">
        <v>0.5</v>
      </c>
      <c r="M15" s="62"/>
      <c r="N15" s="62"/>
      <c r="O15" s="62"/>
      <c r="P15" s="62"/>
      <c r="Q15" s="62"/>
      <c r="R15" s="62"/>
      <c r="S15" s="62"/>
      <c r="T15" s="62"/>
      <c r="U15" s="62"/>
      <c r="V15" s="62"/>
      <c r="W15" s="62"/>
      <c r="X15" s="62"/>
      <c r="Y15" s="62"/>
      <c r="Z15" s="62"/>
      <c r="AA15" s="62"/>
      <c r="AB15" s="62"/>
      <c r="AC15" s="62"/>
      <c r="AD15" s="62"/>
      <c r="AE15" s="64"/>
      <c r="AF15" s="62"/>
      <c r="AG15" s="62">
        <v>0</v>
      </c>
      <c r="AH15" s="27"/>
      <c r="AI15" s="65" t="s">
        <v>80</v>
      </c>
      <c r="AJ15" s="66" t="s">
        <v>112</v>
      </c>
      <c r="AK15" s="272" t="s">
        <v>113</v>
      </c>
      <c r="AL15" s="67" t="s">
        <v>114</v>
      </c>
      <c r="AM15" s="76" t="s">
        <v>115</v>
      </c>
      <c r="AN15" s="69" t="s">
        <v>85</v>
      </c>
      <c r="AO15" s="65" t="s">
        <v>116</v>
      </c>
      <c r="AP15" s="66" t="s">
        <v>86</v>
      </c>
      <c r="AQ15" s="66"/>
      <c r="AR15" s="66"/>
      <c r="AS15" s="71"/>
      <c r="AT15" s="78"/>
      <c r="AU15" s="79"/>
    </row>
    <row r="16" spans="1:47" ht="25.95" customHeight="1" x14ac:dyDescent="0.35">
      <c r="A16" s="26">
        <f t="shared" si="3"/>
        <v>7</v>
      </c>
      <c r="B16" s="73" t="s">
        <v>117</v>
      </c>
      <c r="C16" s="74" t="s">
        <v>53</v>
      </c>
      <c r="D16" s="60">
        <f t="shared" si="0"/>
        <v>2.9</v>
      </c>
      <c r="E16" s="61"/>
      <c r="F16" s="36">
        <f t="shared" si="1"/>
        <v>2.9</v>
      </c>
      <c r="G16" s="37" t="s">
        <v>47</v>
      </c>
      <c r="H16" s="62">
        <f t="shared" si="2"/>
        <v>0</v>
      </c>
      <c r="I16" s="62"/>
      <c r="J16" s="62"/>
      <c r="K16" s="62"/>
      <c r="L16" s="62">
        <v>2.9</v>
      </c>
      <c r="M16" s="62"/>
      <c r="N16" s="62"/>
      <c r="O16" s="62"/>
      <c r="P16" s="62"/>
      <c r="Q16" s="62"/>
      <c r="R16" s="62"/>
      <c r="S16" s="62"/>
      <c r="T16" s="62"/>
      <c r="U16" s="62"/>
      <c r="V16" s="62"/>
      <c r="W16" s="62"/>
      <c r="X16" s="62"/>
      <c r="Y16" s="62"/>
      <c r="Z16" s="62"/>
      <c r="AA16" s="62"/>
      <c r="AB16" s="62"/>
      <c r="AC16" s="62"/>
      <c r="AD16" s="62"/>
      <c r="AE16" s="62"/>
      <c r="AF16" s="62"/>
      <c r="AG16" s="62">
        <v>0</v>
      </c>
      <c r="AH16" s="27"/>
      <c r="AI16" s="65" t="s">
        <v>80</v>
      </c>
      <c r="AJ16" s="26" t="s">
        <v>118</v>
      </c>
      <c r="AK16" s="273"/>
      <c r="AL16" s="67" t="s">
        <v>119</v>
      </c>
      <c r="AM16" s="76" t="s">
        <v>120</v>
      </c>
      <c r="AN16" s="69" t="s">
        <v>85</v>
      </c>
      <c r="AO16" s="65" t="s">
        <v>121</v>
      </c>
      <c r="AP16" s="26" t="s">
        <v>96</v>
      </c>
      <c r="AQ16" s="26"/>
      <c r="AR16" s="26"/>
      <c r="AS16" s="31"/>
      <c r="AT16" s="82"/>
      <c r="AU16" s="32"/>
    </row>
    <row r="17" spans="1:48" s="85" customFormat="1" ht="32.4" customHeight="1" x14ac:dyDescent="0.35">
      <c r="A17" s="26">
        <f t="shared" si="3"/>
        <v>8</v>
      </c>
      <c r="B17" s="73" t="s">
        <v>122</v>
      </c>
      <c r="C17" s="74" t="s">
        <v>53</v>
      </c>
      <c r="D17" s="60">
        <f t="shared" si="0"/>
        <v>1.4</v>
      </c>
      <c r="E17" s="61"/>
      <c r="F17" s="36">
        <f t="shared" si="1"/>
        <v>1.4</v>
      </c>
      <c r="G17" s="37" t="s">
        <v>79</v>
      </c>
      <c r="H17" s="62">
        <f t="shared" si="2"/>
        <v>0</v>
      </c>
      <c r="I17" s="62"/>
      <c r="J17" s="62"/>
      <c r="K17" s="62">
        <v>0.5</v>
      </c>
      <c r="L17" s="62">
        <v>0.9</v>
      </c>
      <c r="M17" s="62"/>
      <c r="N17" s="62"/>
      <c r="O17" s="62"/>
      <c r="P17" s="62"/>
      <c r="Q17" s="62"/>
      <c r="R17" s="62"/>
      <c r="S17" s="62"/>
      <c r="T17" s="62"/>
      <c r="U17" s="62"/>
      <c r="V17" s="62"/>
      <c r="W17" s="62"/>
      <c r="X17" s="62"/>
      <c r="Y17" s="62"/>
      <c r="Z17" s="62"/>
      <c r="AA17" s="62"/>
      <c r="AB17" s="62"/>
      <c r="AC17" s="62"/>
      <c r="AD17" s="62"/>
      <c r="AE17" s="62"/>
      <c r="AF17" s="62"/>
      <c r="AG17" s="62">
        <v>0</v>
      </c>
      <c r="AH17" s="27"/>
      <c r="AI17" s="65" t="s">
        <v>80</v>
      </c>
      <c r="AJ17" s="26" t="s">
        <v>123</v>
      </c>
      <c r="AK17" s="273"/>
      <c r="AL17" s="67"/>
      <c r="AM17" s="78"/>
      <c r="AN17" s="69" t="s">
        <v>85</v>
      </c>
      <c r="AO17" s="26" t="s">
        <v>124</v>
      </c>
      <c r="AP17" s="83"/>
      <c r="AQ17" s="26" t="s">
        <v>86</v>
      </c>
      <c r="AR17" s="26"/>
      <c r="AS17" s="31"/>
      <c r="AT17" s="82"/>
      <c r="AU17" s="84"/>
    </row>
    <row r="18" spans="1:48" s="22" customFormat="1" ht="31.2" customHeight="1" x14ac:dyDescent="0.3">
      <c r="A18" s="26">
        <f t="shared" si="3"/>
        <v>9</v>
      </c>
      <c r="B18" s="73" t="s">
        <v>125</v>
      </c>
      <c r="C18" s="86" t="s">
        <v>53</v>
      </c>
      <c r="D18" s="60">
        <f t="shared" si="0"/>
        <v>0.11</v>
      </c>
      <c r="E18" s="87"/>
      <c r="F18" s="36">
        <f t="shared" si="1"/>
        <v>0.11</v>
      </c>
      <c r="G18" s="37" t="s">
        <v>66</v>
      </c>
      <c r="H18" s="62">
        <f t="shared" si="2"/>
        <v>0</v>
      </c>
      <c r="I18" s="88">
        <v>0</v>
      </c>
      <c r="J18" s="88">
        <v>0</v>
      </c>
      <c r="K18" s="88"/>
      <c r="L18" s="89">
        <v>0</v>
      </c>
      <c r="M18" s="88"/>
      <c r="N18" s="88">
        <v>0</v>
      </c>
      <c r="O18" s="88">
        <v>0</v>
      </c>
      <c r="P18" s="88">
        <v>0</v>
      </c>
      <c r="Q18" s="88">
        <v>0</v>
      </c>
      <c r="R18" s="88"/>
      <c r="S18" s="88"/>
      <c r="T18" s="89"/>
      <c r="U18" s="88"/>
      <c r="V18" s="88"/>
      <c r="W18" s="88"/>
      <c r="X18" s="88"/>
      <c r="Y18" s="88"/>
      <c r="Z18" s="88"/>
      <c r="AA18" s="88"/>
      <c r="AB18" s="88"/>
      <c r="AC18" s="88"/>
      <c r="AD18" s="88"/>
      <c r="AE18" s="88">
        <v>0.11</v>
      </c>
      <c r="AF18" s="88"/>
      <c r="AG18" s="89">
        <v>0</v>
      </c>
      <c r="AH18" s="90"/>
      <c r="AI18" s="26" t="s">
        <v>80</v>
      </c>
      <c r="AJ18" s="26" t="s">
        <v>126</v>
      </c>
      <c r="AK18" s="274"/>
      <c r="AL18" s="67" t="s">
        <v>127</v>
      </c>
      <c r="AM18" s="76" t="s">
        <v>128</v>
      </c>
      <c r="AN18" s="92" t="s">
        <v>129</v>
      </c>
      <c r="AO18" s="65" t="s">
        <v>130</v>
      </c>
      <c r="AP18" s="26" t="s">
        <v>96</v>
      </c>
      <c r="AQ18" s="26"/>
      <c r="AR18" s="26"/>
      <c r="AS18" s="93"/>
      <c r="AT18" s="76"/>
      <c r="AU18" s="79"/>
      <c r="AV18" s="22" t="s">
        <v>131</v>
      </c>
    </row>
    <row r="19" spans="1:48" s="57" customFormat="1" x14ac:dyDescent="0.35">
      <c r="A19" s="14"/>
      <c r="B19" s="94" t="s">
        <v>132</v>
      </c>
      <c r="C19" s="95"/>
      <c r="D19" s="60">
        <f t="shared" si="0"/>
        <v>0</v>
      </c>
      <c r="E19" s="60"/>
      <c r="F19" s="36">
        <f t="shared" si="1"/>
        <v>0</v>
      </c>
      <c r="G19" s="37"/>
      <c r="H19" s="62">
        <f t="shared" si="2"/>
        <v>0</v>
      </c>
      <c r="I19" s="62"/>
      <c r="J19" s="62"/>
      <c r="K19" s="63"/>
      <c r="L19" s="62"/>
      <c r="M19" s="62"/>
      <c r="N19" s="62"/>
      <c r="O19" s="62"/>
      <c r="P19" s="62"/>
      <c r="Q19" s="62"/>
      <c r="R19" s="62"/>
      <c r="S19" s="62"/>
      <c r="T19" s="62"/>
      <c r="U19" s="62"/>
      <c r="V19" s="62"/>
      <c r="W19" s="62"/>
      <c r="X19" s="62"/>
      <c r="Y19" s="62"/>
      <c r="Z19" s="62"/>
      <c r="AA19" s="62"/>
      <c r="AB19" s="62"/>
      <c r="AC19" s="62"/>
      <c r="AD19" s="62"/>
      <c r="AE19" s="64"/>
      <c r="AF19" s="62"/>
      <c r="AG19" s="62"/>
      <c r="AH19" s="27"/>
      <c r="AI19" s="47"/>
      <c r="AJ19" s="47"/>
      <c r="AK19" s="66"/>
      <c r="AL19" s="52"/>
      <c r="AM19" s="96"/>
      <c r="AN19" s="97"/>
      <c r="AO19" s="47"/>
      <c r="AP19" s="47"/>
      <c r="AQ19" s="47"/>
      <c r="AR19" s="47"/>
      <c r="AS19" s="55"/>
      <c r="AT19" s="98"/>
      <c r="AU19" s="56"/>
    </row>
    <row r="20" spans="1:48" ht="42.6" customHeight="1" x14ac:dyDescent="0.35">
      <c r="A20" s="26">
        <f>A18+1</f>
        <v>10</v>
      </c>
      <c r="B20" s="73" t="s">
        <v>133</v>
      </c>
      <c r="C20" s="74" t="s">
        <v>53</v>
      </c>
      <c r="D20" s="60">
        <f t="shared" si="0"/>
        <v>116.01</v>
      </c>
      <c r="E20" s="61">
        <f>12.3</f>
        <v>12.3</v>
      </c>
      <c r="F20" s="36">
        <f t="shared" si="1"/>
        <v>103.71000000000001</v>
      </c>
      <c r="G20" s="37" t="s">
        <v>134</v>
      </c>
      <c r="H20" s="62">
        <f t="shared" si="2"/>
        <v>0.36</v>
      </c>
      <c r="I20" s="62">
        <v>0.36</v>
      </c>
      <c r="J20" s="62"/>
      <c r="K20" s="62">
        <v>16.010000000000002</v>
      </c>
      <c r="L20" s="62"/>
      <c r="M20" s="62"/>
      <c r="N20" s="62"/>
      <c r="O20" s="62">
        <v>87.34</v>
      </c>
      <c r="P20" s="62"/>
      <c r="Q20" s="62"/>
      <c r="R20" s="62"/>
      <c r="S20" s="62"/>
      <c r="T20" s="62"/>
      <c r="U20" s="62"/>
      <c r="V20" s="62"/>
      <c r="W20" s="62"/>
      <c r="X20" s="62"/>
      <c r="Y20" s="62"/>
      <c r="Z20" s="62"/>
      <c r="AA20" s="62"/>
      <c r="AB20" s="62"/>
      <c r="AC20" s="62"/>
      <c r="AD20" s="62"/>
      <c r="AE20" s="62"/>
      <c r="AF20" s="62"/>
      <c r="AG20" s="62">
        <v>0</v>
      </c>
      <c r="AH20" s="27"/>
      <c r="AI20" s="65" t="s">
        <v>80</v>
      </c>
      <c r="AJ20" s="66" t="s">
        <v>81</v>
      </c>
      <c r="AK20" s="66" t="s">
        <v>135</v>
      </c>
      <c r="AL20" s="67" t="s">
        <v>93</v>
      </c>
      <c r="AM20" s="68" t="s">
        <v>84</v>
      </c>
      <c r="AN20" s="69" t="s">
        <v>136</v>
      </c>
      <c r="AO20" s="65" t="s">
        <v>137</v>
      </c>
      <c r="AP20" s="66"/>
      <c r="AQ20" s="66"/>
      <c r="AR20" s="66"/>
      <c r="AS20" s="71"/>
      <c r="AT20" s="72"/>
      <c r="AU20" s="99" t="s">
        <v>138</v>
      </c>
    </row>
    <row r="21" spans="1:48" ht="36" customHeight="1" x14ac:dyDescent="0.35">
      <c r="A21" s="26">
        <f>A20+1</f>
        <v>11</v>
      </c>
      <c r="B21" s="58" t="s">
        <v>139</v>
      </c>
      <c r="C21" s="59" t="s">
        <v>53</v>
      </c>
      <c r="D21" s="60">
        <f t="shared" si="0"/>
        <v>16.2</v>
      </c>
      <c r="E21" s="60"/>
      <c r="F21" s="36">
        <f t="shared" si="1"/>
        <v>16.2</v>
      </c>
      <c r="G21" s="37" t="s">
        <v>49</v>
      </c>
      <c r="H21" s="62">
        <f t="shared" si="2"/>
        <v>0</v>
      </c>
      <c r="I21" s="62"/>
      <c r="J21" s="62"/>
      <c r="K21" s="63"/>
      <c r="L21" s="62"/>
      <c r="M21" s="62"/>
      <c r="N21" s="62">
        <v>16.2</v>
      </c>
      <c r="O21" s="62"/>
      <c r="P21" s="62"/>
      <c r="Q21" s="62"/>
      <c r="R21" s="62"/>
      <c r="S21" s="62"/>
      <c r="T21" s="62"/>
      <c r="U21" s="62"/>
      <c r="V21" s="62"/>
      <c r="W21" s="62"/>
      <c r="X21" s="62"/>
      <c r="Y21" s="62"/>
      <c r="Z21" s="62"/>
      <c r="AA21" s="62"/>
      <c r="AB21" s="62"/>
      <c r="AC21" s="62"/>
      <c r="AD21" s="62"/>
      <c r="AE21" s="64"/>
      <c r="AF21" s="62"/>
      <c r="AG21" s="62"/>
      <c r="AH21" s="27"/>
      <c r="AI21" s="65"/>
      <c r="AJ21" s="26" t="s">
        <v>140</v>
      </c>
      <c r="AK21" s="260" t="s">
        <v>141</v>
      </c>
      <c r="AL21" s="67" t="s">
        <v>141</v>
      </c>
      <c r="AM21" s="100"/>
      <c r="AN21" s="101" t="s">
        <v>136</v>
      </c>
      <c r="AO21" s="65" t="s">
        <v>142</v>
      </c>
      <c r="AP21" s="26"/>
      <c r="AQ21" s="26"/>
      <c r="AR21" s="26"/>
      <c r="AS21" s="31"/>
      <c r="AT21" s="102"/>
      <c r="AU21" s="32"/>
    </row>
    <row r="22" spans="1:48" ht="44.25" customHeight="1" x14ac:dyDescent="0.35">
      <c r="A22" s="26">
        <f>A21+1</f>
        <v>12</v>
      </c>
      <c r="B22" s="58" t="s">
        <v>143</v>
      </c>
      <c r="C22" s="59" t="s">
        <v>53</v>
      </c>
      <c r="D22" s="60">
        <f t="shared" si="0"/>
        <v>19.760000000000002</v>
      </c>
      <c r="E22" s="60"/>
      <c r="F22" s="36">
        <f t="shared" si="1"/>
        <v>19.760000000000002</v>
      </c>
      <c r="G22" s="37" t="s">
        <v>144</v>
      </c>
      <c r="H22" s="62">
        <f t="shared" si="2"/>
        <v>1.84</v>
      </c>
      <c r="I22" s="62">
        <v>1.84</v>
      </c>
      <c r="J22" s="62"/>
      <c r="K22" s="63"/>
      <c r="L22" s="62"/>
      <c r="M22" s="62"/>
      <c r="N22" s="62">
        <v>17.920000000000002</v>
      </c>
      <c r="O22" s="62"/>
      <c r="P22" s="62"/>
      <c r="Q22" s="62"/>
      <c r="R22" s="62"/>
      <c r="S22" s="62"/>
      <c r="T22" s="62"/>
      <c r="U22" s="62"/>
      <c r="V22" s="62"/>
      <c r="W22" s="62"/>
      <c r="X22" s="62"/>
      <c r="Y22" s="62"/>
      <c r="Z22" s="62"/>
      <c r="AA22" s="62"/>
      <c r="AB22" s="62"/>
      <c r="AC22" s="62"/>
      <c r="AD22" s="62"/>
      <c r="AE22" s="64"/>
      <c r="AF22" s="62"/>
      <c r="AG22" s="62"/>
      <c r="AH22" s="27"/>
      <c r="AI22" s="65"/>
      <c r="AJ22" s="26" t="s">
        <v>140</v>
      </c>
      <c r="AK22" s="260"/>
      <c r="AL22" s="67" t="s">
        <v>141</v>
      </c>
      <c r="AM22" s="100"/>
      <c r="AN22" s="101" t="s">
        <v>136</v>
      </c>
      <c r="AO22" s="65" t="s">
        <v>145</v>
      </c>
      <c r="AP22" s="26"/>
      <c r="AQ22" s="26"/>
      <c r="AR22" s="26"/>
      <c r="AS22" s="31"/>
      <c r="AT22" s="102"/>
      <c r="AU22" s="32"/>
    </row>
    <row r="23" spans="1:48" s="43" customFormat="1" x14ac:dyDescent="0.3">
      <c r="A23" s="44" t="s">
        <v>146</v>
      </c>
      <c r="B23" s="34" t="s">
        <v>147</v>
      </c>
      <c r="C23" s="14"/>
      <c r="D23" s="60">
        <f t="shared" si="0"/>
        <v>0</v>
      </c>
      <c r="E23" s="60"/>
      <c r="F23" s="36">
        <f t="shared" si="1"/>
        <v>0</v>
      </c>
      <c r="G23" s="37"/>
      <c r="H23" s="62">
        <f t="shared" si="2"/>
        <v>0</v>
      </c>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v>0</v>
      </c>
      <c r="AH23" s="27"/>
      <c r="AI23" s="14"/>
      <c r="AJ23" s="14"/>
      <c r="AK23" s="66"/>
      <c r="AL23" s="16"/>
      <c r="AM23" s="29"/>
      <c r="AN23" s="30"/>
      <c r="AO23" s="14"/>
      <c r="AP23" s="14"/>
      <c r="AQ23" s="14"/>
      <c r="AR23" s="14"/>
      <c r="AS23" s="19"/>
      <c r="AT23" s="41"/>
      <c r="AU23" s="42"/>
    </row>
    <row r="24" spans="1:48" s="85" customFormat="1" ht="36" x14ac:dyDescent="0.35">
      <c r="A24" s="26"/>
      <c r="B24" s="46" t="s">
        <v>77</v>
      </c>
      <c r="C24" s="65"/>
      <c r="D24" s="60">
        <f t="shared" si="0"/>
        <v>0</v>
      </c>
      <c r="E24" s="60"/>
      <c r="F24" s="36">
        <f t="shared" si="1"/>
        <v>0</v>
      </c>
      <c r="G24" s="37"/>
      <c r="H24" s="62">
        <f t="shared" si="2"/>
        <v>0</v>
      </c>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27"/>
      <c r="AI24" s="65"/>
      <c r="AJ24" s="65"/>
      <c r="AK24" s="66"/>
      <c r="AL24" s="102"/>
      <c r="AM24" s="78"/>
      <c r="AN24" s="103"/>
      <c r="AO24" s="28"/>
      <c r="AP24" s="65"/>
      <c r="AQ24" s="65"/>
      <c r="AR24" s="65"/>
      <c r="AS24" s="93"/>
      <c r="AT24" s="78"/>
      <c r="AU24" s="104"/>
    </row>
    <row r="25" spans="1:48" ht="37.200000000000003" customHeight="1" x14ac:dyDescent="0.35">
      <c r="A25" s="26">
        <f>A22+1</f>
        <v>13</v>
      </c>
      <c r="B25" s="105" t="s">
        <v>148</v>
      </c>
      <c r="C25" s="59" t="s">
        <v>149</v>
      </c>
      <c r="D25" s="60">
        <f t="shared" si="0"/>
        <v>0.11</v>
      </c>
      <c r="E25" s="60">
        <v>0.08</v>
      </c>
      <c r="F25" s="36">
        <f t="shared" si="1"/>
        <v>0.03</v>
      </c>
      <c r="G25" s="37" t="s">
        <v>46</v>
      </c>
      <c r="H25" s="62">
        <f t="shared" si="2"/>
        <v>0</v>
      </c>
      <c r="I25" s="62"/>
      <c r="J25" s="62"/>
      <c r="K25" s="63">
        <v>0.03</v>
      </c>
      <c r="L25" s="62"/>
      <c r="M25" s="62"/>
      <c r="N25" s="62"/>
      <c r="O25" s="62"/>
      <c r="P25" s="62"/>
      <c r="Q25" s="62"/>
      <c r="R25" s="62"/>
      <c r="S25" s="62"/>
      <c r="T25" s="62"/>
      <c r="U25" s="62"/>
      <c r="V25" s="62"/>
      <c r="W25" s="62"/>
      <c r="X25" s="62"/>
      <c r="Y25" s="62"/>
      <c r="Z25" s="62"/>
      <c r="AA25" s="62"/>
      <c r="AB25" s="62"/>
      <c r="AC25" s="62"/>
      <c r="AD25" s="62"/>
      <c r="AE25" s="64"/>
      <c r="AF25" s="62"/>
      <c r="AG25" s="62"/>
      <c r="AH25" s="27"/>
      <c r="AI25" s="65" t="s">
        <v>80</v>
      </c>
      <c r="AJ25" s="66" t="s">
        <v>98</v>
      </c>
      <c r="AK25" s="260" t="s">
        <v>150</v>
      </c>
      <c r="AL25" s="67" t="s">
        <v>151</v>
      </c>
      <c r="AM25" s="68" t="s">
        <v>152</v>
      </c>
      <c r="AN25" s="69" t="s">
        <v>85</v>
      </c>
      <c r="AO25" s="65" t="s">
        <v>153</v>
      </c>
      <c r="AP25" s="66"/>
      <c r="AQ25" s="66" t="s">
        <v>96</v>
      </c>
      <c r="AR25" s="66"/>
      <c r="AS25" s="71" t="s">
        <v>104</v>
      </c>
      <c r="AT25" s="106"/>
      <c r="AU25" s="32"/>
    </row>
    <row r="26" spans="1:48" s="43" customFormat="1" ht="39.6" customHeight="1" x14ac:dyDescent="0.35">
      <c r="A26" s="26">
        <f t="shared" ref="A26:A35" si="4">A25+1</f>
        <v>14</v>
      </c>
      <c r="B26" s="105" t="s">
        <v>154</v>
      </c>
      <c r="C26" s="26" t="s">
        <v>149</v>
      </c>
      <c r="D26" s="60">
        <f t="shared" si="0"/>
        <v>0.12</v>
      </c>
      <c r="E26" s="60">
        <v>0.12</v>
      </c>
      <c r="F26" s="36">
        <f t="shared" si="1"/>
        <v>0</v>
      </c>
      <c r="G26" s="37" t="s">
        <v>149</v>
      </c>
      <c r="H26" s="62">
        <f t="shared" si="2"/>
        <v>0</v>
      </c>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v>0</v>
      </c>
      <c r="AH26" s="27"/>
      <c r="AI26" s="65" t="s">
        <v>80</v>
      </c>
      <c r="AJ26" s="26" t="s">
        <v>123</v>
      </c>
      <c r="AK26" s="260"/>
      <c r="AL26" s="67" t="s">
        <v>155</v>
      </c>
      <c r="AM26" s="76" t="s">
        <v>156</v>
      </c>
      <c r="AN26" s="69" t="s">
        <v>85</v>
      </c>
      <c r="AO26" s="26" t="s">
        <v>157</v>
      </c>
      <c r="AP26" s="107"/>
      <c r="AQ26" s="66" t="s">
        <v>96</v>
      </c>
      <c r="AR26" s="66"/>
      <c r="AS26" s="71"/>
      <c r="AT26" s="65"/>
      <c r="AU26" s="108"/>
    </row>
    <row r="27" spans="1:48" ht="37.200000000000003" customHeight="1" x14ac:dyDescent="0.35">
      <c r="A27" s="26">
        <f t="shared" si="4"/>
        <v>15</v>
      </c>
      <c r="B27" s="105" t="s">
        <v>158</v>
      </c>
      <c r="C27" s="26" t="s">
        <v>149</v>
      </c>
      <c r="D27" s="60">
        <f t="shared" si="0"/>
        <v>0.12000000000000001</v>
      </c>
      <c r="E27" s="60">
        <v>0.05</v>
      </c>
      <c r="F27" s="36">
        <f t="shared" si="1"/>
        <v>7.0000000000000007E-2</v>
      </c>
      <c r="G27" s="37" t="s">
        <v>46</v>
      </c>
      <c r="H27" s="62">
        <f t="shared" si="2"/>
        <v>0</v>
      </c>
      <c r="I27" s="62"/>
      <c r="J27" s="62"/>
      <c r="K27" s="62">
        <v>7.0000000000000007E-2</v>
      </c>
      <c r="L27" s="62"/>
      <c r="M27" s="62"/>
      <c r="N27" s="62"/>
      <c r="O27" s="62"/>
      <c r="P27" s="62"/>
      <c r="Q27" s="62"/>
      <c r="R27" s="62"/>
      <c r="S27" s="62"/>
      <c r="T27" s="62"/>
      <c r="U27" s="62"/>
      <c r="V27" s="62"/>
      <c r="W27" s="62"/>
      <c r="X27" s="62"/>
      <c r="Y27" s="62"/>
      <c r="Z27" s="62"/>
      <c r="AA27" s="62"/>
      <c r="AB27" s="62"/>
      <c r="AC27" s="62"/>
      <c r="AD27" s="62"/>
      <c r="AE27" s="62"/>
      <c r="AF27" s="62"/>
      <c r="AG27" s="62">
        <v>0</v>
      </c>
      <c r="AH27" s="27"/>
      <c r="AI27" s="65" t="s">
        <v>80</v>
      </c>
      <c r="AJ27" s="26" t="s">
        <v>106</v>
      </c>
      <c r="AK27" s="260"/>
      <c r="AL27" s="67" t="s">
        <v>159</v>
      </c>
      <c r="AM27" s="76" t="s">
        <v>160</v>
      </c>
      <c r="AN27" s="69" t="s">
        <v>85</v>
      </c>
      <c r="AO27" s="65" t="s">
        <v>161</v>
      </c>
      <c r="AP27" s="66" t="s">
        <v>96</v>
      </c>
      <c r="AQ27" s="66"/>
      <c r="AR27" s="66"/>
      <c r="AS27" s="71"/>
      <c r="AT27" s="72"/>
      <c r="AU27" s="32"/>
    </row>
    <row r="28" spans="1:48" ht="37.200000000000003" customHeight="1" x14ac:dyDescent="0.35">
      <c r="A28" s="26">
        <f t="shared" si="4"/>
        <v>16</v>
      </c>
      <c r="B28" s="105" t="s">
        <v>162</v>
      </c>
      <c r="C28" s="26" t="s">
        <v>149</v>
      </c>
      <c r="D28" s="60">
        <f t="shared" si="0"/>
        <v>0.12</v>
      </c>
      <c r="E28" s="60">
        <v>0.06</v>
      </c>
      <c r="F28" s="36">
        <f t="shared" si="1"/>
        <v>0.06</v>
      </c>
      <c r="G28" s="37" t="s">
        <v>163</v>
      </c>
      <c r="H28" s="62">
        <f t="shared" si="2"/>
        <v>0</v>
      </c>
      <c r="I28" s="62"/>
      <c r="J28" s="62"/>
      <c r="K28" s="62"/>
      <c r="L28" s="62"/>
      <c r="M28" s="62"/>
      <c r="N28" s="62"/>
      <c r="O28" s="62"/>
      <c r="P28" s="62"/>
      <c r="Q28" s="62"/>
      <c r="R28" s="62"/>
      <c r="S28" s="62"/>
      <c r="T28" s="62"/>
      <c r="U28" s="62"/>
      <c r="V28" s="62"/>
      <c r="W28" s="62"/>
      <c r="X28" s="62"/>
      <c r="Y28" s="62"/>
      <c r="Z28" s="62"/>
      <c r="AA28" s="62"/>
      <c r="AB28" s="62"/>
      <c r="AC28" s="62"/>
      <c r="AD28" s="62"/>
      <c r="AE28" s="62">
        <v>0.06</v>
      </c>
      <c r="AF28" s="62"/>
      <c r="AG28" s="62"/>
      <c r="AH28" s="27"/>
      <c r="AI28" s="65"/>
      <c r="AJ28" s="26" t="s">
        <v>112</v>
      </c>
      <c r="AK28" s="260"/>
      <c r="AL28" s="67" t="s">
        <v>164</v>
      </c>
      <c r="AM28" s="76" t="s">
        <v>165</v>
      </c>
      <c r="AN28" s="69" t="s">
        <v>85</v>
      </c>
      <c r="AO28" s="65" t="s">
        <v>166</v>
      </c>
      <c r="AP28" s="66"/>
      <c r="AQ28" s="66"/>
      <c r="AR28" s="66"/>
      <c r="AS28" s="71"/>
      <c r="AT28" s="72"/>
      <c r="AU28" s="32"/>
      <c r="AV28" s="22" t="s">
        <v>131</v>
      </c>
    </row>
    <row r="29" spans="1:48" ht="25.2" customHeight="1" x14ac:dyDescent="0.35">
      <c r="A29" s="26">
        <f t="shared" si="4"/>
        <v>17</v>
      </c>
      <c r="B29" s="105" t="s">
        <v>167</v>
      </c>
      <c r="C29" s="26" t="s">
        <v>149</v>
      </c>
      <c r="D29" s="60">
        <f t="shared" si="0"/>
        <v>0.12000000000000001</v>
      </c>
      <c r="E29" s="60">
        <v>7.0000000000000007E-2</v>
      </c>
      <c r="F29" s="36">
        <f t="shared" si="1"/>
        <v>0.05</v>
      </c>
      <c r="G29" s="37" t="s">
        <v>168</v>
      </c>
      <c r="H29" s="62">
        <f t="shared" si="2"/>
        <v>0</v>
      </c>
      <c r="I29" s="62"/>
      <c r="J29" s="62"/>
      <c r="K29" s="62"/>
      <c r="L29" s="62"/>
      <c r="M29" s="62"/>
      <c r="N29" s="62"/>
      <c r="O29" s="62">
        <v>0.05</v>
      </c>
      <c r="P29" s="62"/>
      <c r="Q29" s="62"/>
      <c r="R29" s="62"/>
      <c r="S29" s="62"/>
      <c r="T29" s="62"/>
      <c r="U29" s="62"/>
      <c r="V29" s="62"/>
      <c r="W29" s="62"/>
      <c r="X29" s="62"/>
      <c r="Y29" s="62"/>
      <c r="Z29" s="62"/>
      <c r="AA29" s="62"/>
      <c r="AB29" s="62"/>
      <c r="AC29" s="62"/>
      <c r="AD29" s="62"/>
      <c r="AE29" s="62"/>
      <c r="AF29" s="62"/>
      <c r="AG29" s="62"/>
      <c r="AH29" s="27"/>
      <c r="AI29" s="65"/>
      <c r="AJ29" s="26" t="s">
        <v>81</v>
      </c>
      <c r="AK29" s="260"/>
      <c r="AL29" s="67" t="s">
        <v>169</v>
      </c>
      <c r="AM29" s="76" t="s">
        <v>170</v>
      </c>
      <c r="AN29" s="69" t="s">
        <v>85</v>
      </c>
      <c r="AO29" s="65" t="s">
        <v>171</v>
      </c>
      <c r="AP29" s="66"/>
      <c r="AQ29" s="66"/>
      <c r="AR29" s="66"/>
      <c r="AS29" s="71"/>
      <c r="AT29" s="72"/>
      <c r="AU29" s="32"/>
      <c r="AV29" s="22" t="s">
        <v>131</v>
      </c>
    </row>
    <row r="30" spans="1:48" ht="24" customHeight="1" x14ac:dyDescent="0.35">
      <c r="A30" s="26">
        <f t="shared" si="4"/>
        <v>18</v>
      </c>
      <c r="B30" s="105" t="s">
        <v>172</v>
      </c>
      <c r="C30" s="26" t="s">
        <v>149</v>
      </c>
      <c r="D30" s="60">
        <f t="shared" si="0"/>
        <v>0.11</v>
      </c>
      <c r="E30" s="60"/>
      <c r="F30" s="36">
        <f t="shared" si="1"/>
        <v>0.11</v>
      </c>
      <c r="G30" s="37" t="s">
        <v>59</v>
      </c>
      <c r="H30" s="62">
        <f t="shared" si="2"/>
        <v>0</v>
      </c>
      <c r="I30" s="62"/>
      <c r="J30" s="62"/>
      <c r="K30" s="62"/>
      <c r="L30" s="62"/>
      <c r="M30" s="62"/>
      <c r="N30" s="62"/>
      <c r="O30" s="62"/>
      <c r="P30" s="62"/>
      <c r="Q30" s="62"/>
      <c r="R30" s="62"/>
      <c r="S30" s="62"/>
      <c r="T30" s="62"/>
      <c r="U30" s="62"/>
      <c r="V30" s="62"/>
      <c r="W30" s="62"/>
      <c r="X30" s="62">
        <v>0.11</v>
      </c>
      <c r="Y30" s="62"/>
      <c r="Z30" s="62"/>
      <c r="AA30" s="62"/>
      <c r="AB30" s="62"/>
      <c r="AC30" s="62"/>
      <c r="AD30" s="62"/>
      <c r="AE30" s="62"/>
      <c r="AF30" s="62"/>
      <c r="AG30" s="62"/>
      <c r="AH30" s="27"/>
      <c r="AI30" s="65"/>
      <c r="AJ30" s="26" t="s">
        <v>173</v>
      </c>
      <c r="AK30" s="260"/>
      <c r="AL30" s="67" t="s">
        <v>151</v>
      </c>
      <c r="AM30" s="76" t="s">
        <v>174</v>
      </c>
      <c r="AN30" s="69" t="s">
        <v>85</v>
      </c>
      <c r="AO30" s="65" t="s">
        <v>175</v>
      </c>
      <c r="AP30" s="66"/>
      <c r="AQ30" s="66"/>
      <c r="AR30" s="66"/>
      <c r="AS30" s="71"/>
      <c r="AT30" s="72"/>
      <c r="AU30" s="32"/>
      <c r="AV30" s="22" t="s">
        <v>131</v>
      </c>
    </row>
    <row r="31" spans="1:48" ht="26.4" customHeight="1" x14ac:dyDescent="0.35">
      <c r="A31" s="26">
        <f t="shared" si="4"/>
        <v>19</v>
      </c>
      <c r="B31" s="105" t="s">
        <v>176</v>
      </c>
      <c r="C31" s="26" t="s">
        <v>149</v>
      </c>
      <c r="D31" s="60">
        <f t="shared" si="0"/>
        <v>0.11</v>
      </c>
      <c r="E31" s="60">
        <v>0.11</v>
      </c>
      <c r="F31" s="36">
        <f t="shared" si="1"/>
        <v>0</v>
      </c>
      <c r="G31" s="37" t="s">
        <v>149</v>
      </c>
      <c r="H31" s="62">
        <f t="shared" si="2"/>
        <v>0</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27"/>
      <c r="AI31" s="65"/>
      <c r="AJ31" s="26" t="s">
        <v>126</v>
      </c>
      <c r="AK31" s="260"/>
      <c r="AL31" s="67" t="s">
        <v>177</v>
      </c>
      <c r="AM31" s="76" t="s">
        <v>178</v>
      </c>
      <c r="AN31" s="69" t="s">
        <v>85</v>
      </c>
      <c r="AO31" s="65" t="s">
        <v>179</v>
      </c>
      <c r="AP31" s="66"/>
      <c r="AQ31" s="66"/>
      <c r="AR31" s="66"/>
      <c r="AS31" s="71"/>
      <c r="AT31" s="72"/>
      <c r="AU31" s="32"/>
    </row>
    <row r="32" spans="1:48" ht="37.200000000000003" customHeight="1" x14ac:dyDescent="0.35">
      <c r="A32" s="26">
        <f t="shared" si="4"/>
        <v>20</v>
      </c>
      <c r="B32" s="105" t="s">
        <v>180</v>
      </c>
      <c r="C32" s="26" t="s">
        <v>149</v>
      </c>
      <c r="D32" s="60">
        <f t="shared" si="0"/>
        <v>0.12</v>
      </c>
      <c r="E32" s="60"/>
      <c r="F32" s="36">
        <f t="shared" si="1"/>
        <v>0.12</v>
      </c>
      <c r="G32" s="37" t="s">
        <v>181</v>
      </c>
      <c r="H32" s="62">
        <f t="shared" si="2"/>
        <v>0</v>
      </c>
      <c r="I32" s="62"/>
      <c r="J32" s="62"/>
      <c r="K32" s="62">
        <v>0.08</v>
      </c>
      <c r="L32" s="62"/>
      <c r="M32" s="62"/>
      <c r="N32" s="62"/>
      <c r="O32" s="62"/>
      <c r="P32" s="62"/>
      <c r="Q32" s="62"/>
      <c r="R32" s="62"/>
      <c r="S32" s="62"/>
      <c r="T32" s="62"/>
      <c r="U32" s="62"/>
      <c r="V32" s="62"/>
      <c r="W32" s="62"/>
      <c r="X32" s="62"/>
      <c r="Y32" s="62"/>
      <c r="Z32" s="62"/>
      <c r="AA32" s="62"/>
      <c r="AB32" s="62"/>
      <c r="AC32" s="62"/>
      <c r="AD32" s="62"/>
      <c r="AE32" s="62">
        <v>0.04</v>
      </c>
      <c r="AF32" s="62"/>
      <c r="AG32" s="62"/>
      <c r="AH32" s="27"/>
      <c r="AI32" s="65"/>
      <c r="AJ32" s="26" t="s">
        <v>140</v>
      </c>
      <c r="AK32" s="260"/>
      <c r="AL32" s="67" t="s">
        <v>182</v>
      </c>
      <c r="AM32" s="105" t="s">
        <v>183</v>
      </c>
      <c r="AN32" s="69" t="s">
        <v>85</v>
      </c>
      <c r="AO32" s="65" t="s">
        <v>184</v>
      </c>
      <c r="AP32" s="66"/>
      <c r="AQ32" s="66"/>
      <c r="AR32" s="66"/>
      <c r="AS32" s="71"/>
      <c r="AT32" s="72"/>
      <c r="AU32" s="32"/>
    </row>
    <row r="33" spans="1:47" ht="37.200000000000003" customHeight="1" x14ac:dyDescent="0.35">
      <c r="A33" s="26">
        <f t="shared" si="4"/>
        <v>21</v>
      </c>
      <c r="B33" s="105" t="s">
        <v>185</v>
      </c>
      <c r="C33" s="26" t="s">
        <v>149</v>
      </c>
      <c r="D33" s="60">
        <f t="shared" si="0"/>
        <v>0.12</v>
      </c>
      <c r="E33" s="60">
        <v>0.04</v>
      </c>
      <c r="F33" s="36">
        <f t="shared" si="1"/>
        <v>0.08</v>
      </c>
      <c r="G33" s="37" t="s">
        <v>181</v>
      </c>
      <c r="H33" s="62">
        <f t="shared" si="2"/>
        <v>0</v>
      </c>
      <c r="I33" s="62"/>
      <c r="J33" s="62"/>
      <c r="K33" s="62">
        <v>0.05</v>
      </c>
      <c r="L33" s="62"/>
      <c r="M33" s="62"/>
      <c r="N33" s="62"/>
      <c r="O33" s="62"/>
      <c r="P33" s="62"/>
      <c r="Q33" s="62"/>
      <c r="R33" s="62"/>
      <c r="S33" s="62"/>
      <c r="T33" s="62"/>
      <c r="U33" s="62"/>
      <c r="V33" s="62"/>
      <c r="W33" s="62"/>
      <c r="X33" s="62"/>
      <c r="Y33" s="62"/>
      <c r="Z33" s="62"/>
      <c r="AA33" s="62"/>
      <c r="AB33" s="62"/>
      <c r="AC33" s="62"/>
      <c r="AD33" s="62"/>
      <c r="AE33" s="62">
        <v>0.03</v>
      </c>
      <c r="AF33" s="62"/>
      <c r="AG33" s="62"/>
      <c r="AH33" s="27"/>
      <c r="AI33" s="65"/>
      <c r="AJ33" s="26" t="s">
        <v>118</v>
      </c>
      <c r="AK33" s="260"/>
      <c r="AL33" s="67" t="s">
        <v>169</v>
      </c>
      <c r="AM33" s="105" t="s">
        <v>186</v>
      </c>
      <c r="AN33" s="69" t="s">
        <v>85</v>
      </c>
      <c r="AO33" s="65" t="s">
        <v>187</v>
      </c>
      <c r="AP33" s="66"/>
      <c r="AQ33" s="66"/>
      <c r="AR33" s="66"/>
      <c r="AS33" s="71"/>
      <c r="AT33" s="72"/>
      <c r="AU33" s="32"/>
    </row>
    <row r="34" spans="1:47" ht="37.200000000000003" customHeight="1" x14ac:dyDescent="0.35">
      <c r="A34" s="26">
        <f t="shared" si="4"/>
        <v>22</v>
      </c>
      <c r="B34" s="105" t="s">
        <v>188</v>
      </c>
      <c r="C34" s="26" t="s">
        <v>149</v>
      </c>
      <c r="D34" s="60">
        <f t="shared" si="0"/>
        <v>0.12</v>
      </c>
      <c r="E34" s="60">
        <v>0.06</v>
      </c>
      <c r="F34" s="36">
        <f t="shared" si="1"/>
        <v>0.06</v>
      </c>
      <c r="G34" s="37" t="s">
        <v>46</v>
      </c>
      <c r="H34" s="62">
        <f t="shared" si="2"/>
        <v>0</v>
      </c>
      <c r="I34" s="62"/>
      <c r="J34" s="62"/>
      <c r="K34" s="62">
        <v>0.06</v>
      </c>
      <c r="L34" s="62"/>
      <c r="M34" s="62"/>
      <c r="N34" s="62"/>
      <c r="O34" s="62"/>
      <c r="P34" s="62"/>
      <c r="Q34" s="62"/>
      <c r="R34" s="62"/>
      <c r="S34" s="62"/>
      <c r="T34" s="62"/>
      <c r="U34" s="62"/>
      <c r="V34" s="62"/>
      <c r="W34" s="62"/>
      <c r="X34" s="62"/>
      <c r="Y34" s="62"/>
      <c r="Z34" s="62"/>
      <c r="AA34" s="62"/>
      <c r="AB34" s="62"/>
      <c r="AC34" s="62"/>
      <c r="AD34" s="62"/>
      <c r="AE34" s="62"/>
      <c r="AF34" s="62"/>
      <c r="AG34" s="62"/>
      <c r="AH34" s="27"/>
      <c r="AI34" s="65"/>
      <c r="AJ34" s="26" t="s">
        <v>91</v>
      </c>
      <c r="AK34" s="260"/>
      <c r="AL34" s="67" t="s">
        <v>189</v>
      </c>
      <c r="AM34" s="105" t="s">
        <v>190</v>
      </c>
      <c r="AN34" s="69" t="s">
        <v>85</v>
      </c>
      <c r="AO34" s="65" t="s">
        <v>191</v>
      </c>
      <c r="AP34" s="66"/>
      <c r="AQ34" s="66"/>
      <c r="AR34" s="66"/>
      <c r="AS34" s="71"/>
      <c r="AT34" s="72"/>
      <c r="AU34" s="32"/>
    </row>
    <row r="35" spans="1:47" ht="25.2" customHeight="1" x14ac:dyDescent="0.35">
      <c r="A35" s="26">
        <f t="shared" si="4"/>
        <v>23</v>
      </c>
      <c r="B35" s="105" t="s">
        <v>192</v>
      </c>
      <c r="C35" s="26" t="s">
        <v>149</v>
      </c>
      <c r="D35" s="60">
        <f t="shared" si="0"/>
        <v>0.11000000000000001</v>
      </c>
      <c r="E35" s="60">
        <v>7.0000000000000007E-2</v>
      </c>
      <c r="F35" s="36">
        <f t="shared" si="1"/>
        <v>0.04</v>
      </c>
      <c r="G35" s="37" t="s">
        <v>66</v>
      </c>
      <c r="H35" s="62">
        <f t="shared" si="2"/>
        <v>0</v>
      </c>
      <c r="I35" s="62"/>
      <c r="J35" s="62"/>
      <c r="K35" s="62"/>
      <c r="L35" s="62"/>
      <c r="M35" s="62"/>
      <c r="N35" s="62"/>
      <c r="O35" s="62"/>
      <c r="P35" s="62"/>
      <c r="Q35" s="62"/>
      <c r="R35" s="62"/>
      <c r="S35" s="62"/>
      <c r="T35" s="62"/>
      <c r="U35" s="62"/>
      <c r="V35" s="62"/>
      <c r="W35" s="62"/>
      <c r="X35" s="62"/>
      <c r="Y35" s="62"/>
      <c r="Z35" s="62"/>
      <c r="AA35" s="62"/>
      <c r="AB35" s="62"/>
      <c r="AC35" s="62"/>
      <c r="AD35" s="62"/>
      <c r="AE35" s="62">
        <v>0.04</v>
      </c>
      <c r="AF35" s="62"/>
      <c r="AG35" s="62"/>
      <c r="AH35" s="27"/>
      <c r="AI35" s="65"/>
      <c r="AJ35" s="26" t="s">
        <v>193</v>
      </c>
      <c r="AK35" s="260"/>
      <c r="AL35" s="67" t="s">
        <v>194</v>
      </c>
      <c r="AM35" s="105" t="s">
        <v>195</v>
      </c>
      <c r="AN35" s="69" t="s">
        <v>85</v>
      </c>
      <c r="AO35" s="65" t="s">
        <v>196</v>
      </c>
      <c r="AP35" s="66"/>
      <c r="AQ35" s="66"/>
      <c r="AR35" s="66"/>
      <c r="AS35" s="71"/>
      <c r="AT35" s="72"/>
      <c r="AU35" s="32"/>
    </row>
    <row r="36" spans="1:47" s="57" customFormat="1" x14ac:dyDescent="0.35">
      <c r="A36" s="26"/>
      <c r="B36" s="94" t="s">
        <v>132</v>
      </c>
      <c r="C36" s="95"/>
      <c r="D36" s="60">
        <f t="shared" si="0"/>
        <v>0</v>
      </c>
      <c r="E36" s="60"/>
      <c r="F36" s="36">
        <f t="shared" si="1"/>
        <v>0</v>
      </c>
      <c r="G36" s="37"/>
      <c r="H36" s="62">
        <f t="shared" si="2"/>
        <v>0</v>
      </c>
      <c r="I36" s="62"/>
      <c r="J36" s="62"/>
      <c r="K36" s="63"/>
      <c r="L36" s="62"/>
      <c r="M36" s="62"/>
      <c r="N36" s="62"/>
      <c r="O36" s="62"/>
      <c r="P36" s="62"/>
      <c r="Q36" s="62"/>
      <c r="R36" s="62"/>
      <c r="S36" s="62"/>
      <c r="T36" s="62"/>
      <c r="U36" s="62"/>
      <c r="V36" s="62"/>
      <c r="W36" s="62"/>
      <c r="X36" s="62"/>
      <c r="Y36" s="62"/>
      <c r="Z36" s="62"/>
      <c r="AA36" s="62"/>
      <c r="AB36" s="62"/>
      <c r="AC36" s="62"/>
      <c r="AD36" s="62"/>
      <c r="AE36" s="64"/>
      <c r="AF36" s="62"/>
      <c r="AG36" s="62"/>
      <c r="AH36" s="27"/>
      <c r="AI36" s="47"/>
      <c r="AJ36" s="47"/>
      <c r="AK36" s="67"/>
      <c r="AL36" s="52"/>
      <c r="AM36" s="96"/>
      <c r="AN36" s="97"/>
      <c r="AO36" s="47"/>
      <c r="AP36" s="47"/>
      <c r="AQ36" s="47"/>
      <c r="AR36" s="47"/>
      <c r="AS36" s="55"/>
      <c r="AT36" s="98"/>
      <c r="AU36" s="56"/>
    </row>
    <row r="37" spans="1:47" ht="76.5" customHeight="1" x14ac:dyDescent="0.35">
      <c r="A37" s="26">
        <f>A35+1</f>
        <v>24</v>
      </c>
      <c r="B37" s="58" t="s">
        <v>197</v>
      </c>
      <c r="C37" s="59" t="s">
        <v>149</v>
      </c>
      <c r="D37" s="60">
        <f t="shared" si="0"/>
        <v>1.9100000000000001</v>
      </c>
      <c r="E37" s="60"/>
      <c r="F37" s="36">
        <f t="shared" si="1"/>
        <v>1.9100000000000001</v>
      </c>
      <c r="G37" s="37" t="s">
        <v>198</v>
      </c>
      <c r="H37" s="62">
        <f t="shared" si="2"/>
        <v>0</v>
      </c>
      <c r="I37" s="62"/>
      <c r="J37" s="62"/>
      <c r="K37" s="63">
        <v>0.5</v>
      </c>
      <c r="L37" s="62">
        <v>0.91</v>
      </c>
      <c r="M37" s="62"/>
      <c r="N37" s="62"/>
      <c r="O37" s="62">
        <v>0.5</v>
      </c>
      <c r="P37" s="62"/>
      <c r="Q37" s="62"/>
      <c r="R37" s="62"/>
      <c r="S37" s="62"/>
      <c r="T37" s="62"/>
      <c r="U37" s="62"/>
      <c r="V37" s="62"/>
      <c r="W37" s="62"/>
      <c r="X37" s="62"/>
      <c r="Y37" s="62"/>
      <c r="Z37" s="62"/>
      <c r="AA37" s="62"/>
      <c r="AB37" s="62"/>
      <c r="AC37" s="62"/>
      <c r="AD37" s="62"/>
      <c r="AE37" s="64"/>
      <c r="AF37" s="62"/>
      <c r="AG37" s="62"/>
      <c r="AH37" s="27"/>
      <c r="AI37" s="26"/>
      <c r="AJ37" s="26" t="s">
        <v>81</v>
      </c>
      <c r="AK37" s="76" t="s">
        <v>150</v>
      </c>
      <c r="AL37" s="67"/>
      <c r="AM37" s="100"/>
      <c r="AN37" s="101" t="s">
        <v>199</v>
      </c>
      <c r="AO37" s="26"/>
      <c r="AP37" s="26"/>
      <c r="AQ37" s="26"/>
      <c r="AR37" s="26"/>
      <c r="AS37" s="31"/>
      <c r="AT37" s="106"/>
      <c r="AU37" s="109"/>
    </row>
    <row r="38" spans="1:47" s="43" customFormat="1" ht="34.799999999999997" x14ac:dyDescent="0.3">
      <c r="A38" s="44" t="s">
        <v>200</v>
      </c>
      <c r="B38" s="34" t="s">
        <v>201</v>
      </c>
      <c r="C38" s="14"/>
      <c r="D38" s="60">
        <f t="shared" si="0"/>
        <v>0</v>
      </c>
      <c r="E38" s="60"/>
      <c r="F38" s="36">
        <f t="shared" si="1"/>
        <v>0</v>
      </c>
      <c r="G38" s="37"/>
      <c r="H38" s="62">
        <f t="shared" si="2"/>
        <v>0</v>
      </c>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v>0</v>
      </c>
      <c r="AH38" s="27"/>
      <c r="AI38" s="26"/>
      <c r="AJ38" s="14"/>
      <c r="AK38" s="66"/>
      <c r="AL38" s="16"/>
      <c r="AM38" s="29"/>
      <c r="AN38" s="30"/>
      <c r="AO38" s="26"/>
      <c r="AP38" s="14"/>
      <c r="AQ38" s="14"/>
      <c r="AR38" s="14"/>
      <c r="AS38" s="19"/>
      <c r="AT38" s="41"/>
      <c r="AU38" s="42"/>
    </row>
    <row r="39" spans="1:47" s="43" customFormat="1" ht="52.2" x14ac:dyDescent="0.3">
      <c r="A39" s="14" t="s">
        <v>202</v>
      </c>
      <c r="B39" s="34" t="s">
        <v>203</v>
      </c>
      <c r="C39" s="14"/>
      <c r="D39" s="60">
        <f t="shared" si="0"/>
        <v>0</v>
      </c>
      <c r="E39" s="60"/>
      <c r="F39" s="36">
        <f t="shared" si="1"/>
        <v>0</v>
      </c>
      <c r="G39" s="37"/>
      <c r="H39" s="62">
        <f t="shared" si="2"/>
        <v>0</v>
      </c>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v>0</v>
      </c>
      <c r="AH39" s="27"/>
      <c r="AI39" s="26"/>
      <c r="AJ39" s="14"/>
      <c r="AK39" s="66"/>
      <c r="AL39" s="16"/>
      <c r="AM39" s="29"/>
      <c r="AN39" s="30"/>
      <c r="AO39" s="26"/>
      <c r="AP39" s="14"/>
      <c r="AQ39" s="14"/>
      <c r="AR39" s="14"/>
      <c r="AS39" s="19"/>
      <c r="AT39" s="41"/>
      <c r="AU39" s="42"/>
    </row>
    <row r="40" spans="1:47" s="43" customFormat="1" ht="52.2" x14ac:dyDescent="0.3">
      <c r="A40" s="14" t="s">
        <v>204</v>
      </c>
      <c r="B40" s="34" t="s">
        <v>205</v>
      </c>
      <c r="C40" s="14"/>
      <c r="D40" s="60">
        <f t="shared" si="0"/>
        <v>0</v>
      </c>
      <c r="E40" s="60"/>
      <c r="F40" s="36">
        <f t="shared" si="1"/>
        <v>0</v>
      </c>
      <c r="G40" s="37"/>
      <c r="H40" s="62">
        <f t="shared" si="2"/>
        <v>0</v>
      </c>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v>0</v>
      </c>
      <c r="AH40" s="27"/>
      <c r="AI40" s="26"/>
      <c r="AJ40" s="14"/>
      <c r="AK40" s="66"/>
      <c r="AL40" s="16"/>
      <c r="AM40" s="29"/>
      <c r="AN40" s="30"/>
      <c r="AO40" s="26"/>
      <c r="AP40" s="14"/>
      <c r="AQ40" s="14"/>
      <c r="AR40" s="14"/>
      <c r="AS40" s="19"/>
      <c r="AT40" s="41"/>
      <c r="AU40" s="42"/>
    </row>
    <row r="41" spans="1:47" s="43" customFormat="1" x14ac:dyDescent="0.3">
      <c r="A41" s="33">
        <v>2</v>
      </c>
      <c r="B41" s="34" t="s">
        <v>206</v>
      </c>
      <c r="C41" s="14"/>
      <c r="D41" s="60">
        <f t="shared" si="0"/>
        <v>0</v>
      </c>
      <c r="E41" s="60"/>
      <c r="F41" s="36">
        <f t="shared" si="1"/>
        <v>0</v>
      </c>
      <c r="G41" s="37"/>
      <c r="H41" s="62">
        <f t="shared" si="2"/>
        <v>0</v>
      </c>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v>0</v>
      </c>
      <c r="AH41" s="27"/>
      <c r="AI41" s="14"/>
      <c r="AJ41" s="14"/>
      <c r="AK41" s="66"/>
      <c r="AL41" s="16"/>
      <c r="AM41" s="29"/>
      <c r="AN41" s="30"/>
      <c r="AO41" s="14"/>
      <c r="AP41" s="14"/>
      <c r="AQ41" s="14"/>
      <c r="AR41" s="14"/>
      <c r="AS41" s="19"/>
      <c r="AT41" s="41"/>
      <c r="AU41" s="42"/>
    </row>
    <row r="42" spans="1:47" s="43" customFormat="1" ht="34.799999999999997" x14ac:dyDescent="0.3">
      <c r="A42" s="44" t="s">
        <v>207</v>
      </c>
      <c r="B42" s="34" t="s">
        <v>208</v>
      </c>
      <c r="C42" s="14"/>
      <c r="D42" s="60">
        <f t="shared" si="0"/>
        <v>0</v>
      </c>
      <c r="E42" s="60"/>
      <c r="F42" s="36">
        <f t="shared" si="1"/>
        <v>0</v>
      </c>
      <c r="G42" s="37"/>
      <c r="H42" s="62">
        <f t="shared" si="2"/>
        <v>0</v>
      </c>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v>0</v>
      </c>
      <c r="AH42" s="27"/>
      <c r="AI42" s="14"/>
      <c r="AJ42" s="14"/>
      <c r="AK42" s="66"/>
      <c r="AL42" s="16"/>
      <c r="AM42" s="29"/>
      <c r="AN42" s="30"/>
      <c r="AO42" s="14"/>
      <c r="AP42" s="14"/>
      <c r="AQ42" s="14"/>
      <c r="AR42" s="14"/>
      <c r="AS42" s="19"/>
      <c r="AT42" s="41"/>
      <c r="AU42" s="42"/>
    </row>
    <row r="43" spans="1:47" s="43" customFormat="1" x14ac:dyDescent="0.3">
      <c r="A43" s="14" t="s">
        <v>209</v>
      </c>
      <c r="B43" s="34" t="s">
        <v>210</v>
      </c>
      <c r="C43" s="14"/>
      <c r="D43" s="60">
        <f t="shared" si="0"/>
        <v>0</v>
      </c>
      <c r="E43" s="60"/>
      <c r="F43" s="36">
        <f t="shared" si="1"/>
        <v>0</v>
      </c>
      <c r="G43" s="37"/>
      <c r="H43" s="62">
        <f t="shared" si="2"/>
        <v>0</v>
      </c>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v>0</v>
      </c>
      <c r="AH43" s="27"/>
      <c r="AI43" s="14"/>
      <c r="AJ43" s="14"/>
      <c r="AK43" s="66"/>
      <c r="AL43" s="16"/>
      <c r="AM43" s="29"/>
      <c r="AN43" s="30"/>
      <c r="AO43" s="40"/>
      <c r="AP43" s="14"/>
      <c r="AQ43" s="14"/>
      <c r="AR43" s="14"/>
      <c r="AS43" s="19"/>
      <c r="AT43" s="41"/>
      <c r="AU43" s="42"/>
    </row>
    <row r="44" spans="1:47" s="85" customFormat="1" ht="36" x14ac:dyDescent="0.35">
      <c r="A44" s="26"/>
      <c r="B44" s="46" t="s">
        <v>77</v>
      </c>
      <c r="C44" s="65"/>
      <c r="D44" s="60">
        <f t="shared" si="0"/>
        <v>0</v>
      </c>
      <c r="E44" s="60"/>
      <c r="F44" s="36">
        <f t="shared" si="1"/>
        <v>0</v>
      </c>
      <c r="G44" s="37"/>
      <c r="H44" s="62">
        <f t="shared" si="2"/>
        <v>0</v>
      </c>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27"/>
      <c r="AI44" s="65"/>
      <c r="AJ44" s="65"/>
      <c r="AK44" s="66"/>
      <c r="AL44" s="102"/>
      <c r="AM44" s="78"/>
      <c r="AN44" s="103"/>
      <c r="AO44" s="28"/>
      <c r="AP44" s="65"/>
      <c r="AQ44" s="65"/>
      <c r="AR44" s="65"/>
      <c r="AS44" s="93"/>
      <c r="AT44" s="78"/>
      <c r="AU44" s="104"/>
    </row>
    <row r="45" spans="1:47" ht="318.60000000000002" customHeight="1" x14ac:dyDescent="0.35">
      <c r="A45" s="26">
        <f>A37+1</f>
        <v>25</v>
      </c>
      <c r="B45" s="110" t="s">
        <v>211</v>
      </c>
      <c r="C45" s="26" t="s">
        <v>212</v>
      </c>
      <c r="D45" s="60">
        <f t="shared" si="0"/>
        <v>20</v>
      </c>
      <c r="E45" s="60"/>
      <c r="F45" s="36">
        <f t="shared" si="1"/>
        <v>20</v>
      </c>
      <c r="G45" s="37" t="s">
        <v>213</v>
      </c>
      <c r="H45" s="62">
        <f t="shared" si="2"/>
        <v>1</v>
      </c>
      <c r="I45" s="62">
        <v>1</v>
      </c>
      <c r="J45" s="62"/>
      <c r="K45" s="111">
        <v>9.2799999999999994</v>
      </c>
      <c r="L45" s="111">
        <v>7.1099999999999994</v>
      </c>
      <c r="M45" s="62"/>
      <c r="N45" s="62"/>
      <c r="O45" s="62"/>
      <c r="P45" s="62"/>
      <c r="Q45" s="62"/>
      <c r="R45" s="62"/>
      <c r="S45" s="62">
        <v>1.23</v>
      </c>
      <c r="T45" s="62">
        <v>0.88</v>
      </c>
      <c r="U45" s="62"/>
      <c r="V45" s="62"/>
      <c r="W45" s="62"/>
      <c r="X45" s="62"/>
      <c r="Y45" s="62"/>
      <c r="Z45" s="62"/>
      <c r="AA45" s="62"/>
      <c r="AB45" s="62"/>
      <c r="AC45" s="62"/>
      <c r="AD45" s="62"/>
      <c r="AE45" s="64"/>
      <c r="AF45" s="62">
        <v>0.5</v>
      </c>
      <c r="AG45" s="62">
        <v>0</v>
      </c>
      <c r="AH45" s="27"/>
      <c r="AI45" s="65" t="s">
        <v>80</v>
      </c>
      <c r="AJ45" s="66" t="s">
        <v>193</v>
      </c>
      <c r="AK45" s="66" t="s">
        <v>214</v>
      </c>
      <c r="AL45" s="67"/>
      <c r="AM45" s="76"/>
      <c r="AN45" s="112" t="s">
        <v>215</v>
      </c>
      <c r="AO45" s="65" t="s">
        <v>216</v>
      </c>
      <c r="AP45" s="66" t="s">
        <v>96</v>
      </c>
      <c r="AQ45" s="66"/>
      <c r="AR45" s="66"/>
      <c r="AS45" s="71"/>
      <c r="AT45" s="72"/>
      <c r="AU45" s="32"/>
    </row>
    <row r="46" spans="1:47" s="43" customFormat="1" x14ac:dyDescent="0.3">
      <c r="A46" s="14" t="s">
        <v>217</v>
      </c>
      <c r="B46" s="113" t="s">
        <v>218</v>
      </c>
      <c r="C46" s="14"/>
      <c r="D46" s="60">
        <f t="shared" si="0"/>
        <v>0</v>
      </c>
      <c r="E46" s="60"/>
      <c r="F46" s="36">
        <f t="shared" si="1"/>
        <v>0</v>
      </c>
      <c r="G46" s="37"/>
      <c r="H46" s="62">
        <f t="shared" si="2"/>
        <v>0</v>
      </c>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v>0</v>
      </c>
      <c r="AH46" s="27"/>
      <c r="AI46" s="14"/>
      <c r="AJ46" s="14"/>
      <c r="AK46" s="66"/>
      <c r="AL46" s="16"/>
      <c r="AM46" s="29"/>
      <c r="AN46" s="30"/>
      <c r="AO46" s="14"/>
      <c r="AP46" s="14"/>
      <c r="AQ46" s="14"/>
      <c r="AR46" s="14"/>
      <c r="AS46" s="19"/>
      <c r="AT46" s="41"/>
      <c r="AU46" s="42"/>
    </row>
    <row r="47" spans="1:47" s="85" customFormat="1" ht="36" x14ac:dyDescent="0.35">
      <c r="A47" s="26"/>
      <c r="B47" s="46" t="s">
        <v>77</v>
      </c>
      <c r="C47" s="65"/>
      <c r="D47" s="60">
        <f t="shared" si="0"/>
        <v>0</v>
      </c>
      <c r="E47" s="60"/>
      <c r="F47" s="36">
        <f t="shared" si="1"/>
        <v>0</v>
      </c>
      <c r="G47" s="37"/>
      <c r="H47" s="62">
        <f t="shared" si="2"/>
        <v>0</v>
      </c>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27"/>
      <c r="AI47" s="65"/>
      <c r="AJ47" s="65"/>
      <c r="AK47" s="66"/>
      <c r="AL47" s="102"/>
      <c r="AM47" s="78"/>
      <c r="AN47" s="103"/>
      <c r="AO47" s="28"/>
      <c r="AP47" s="65"/>
      <c r="AQ47" s="65"/>
      <c r="AR47" s="65"/>
      <c r="AS47" s="93"/>
      <c r="AT47" s="78"/>
      <c r="AU47" s="104"/>
    </row>
    <row r="48" spans="1:47" ht="81" customHeight="1" x14ac:dyDescent="0.35">
      <c r="A48" s="261">
        <f>A45+1</f>
        <v>26</v>
      </c>
      <c r="B48" s="262" t="s">
        <v>219</v>
      </c>
      <c r="C48" s="26" t="s">
        <v>54</v>
      </c>
      <c r="D48" s="60">
        <f t="shared" si="0"/>
        <v>22.4</v>
      </c>
      <c r="E48" s="60">
        <v>6.2</v>
      </c>
      <c r="F48" s="36">
        <f t="shared" si="1"/>
        <v>16.2</v>
      </c>
      <c r="G48" s="285" t="s">
        <v>220</v>
      </c>
      <c r="H48" s="62">
        <f t="shared" si="2"/>
        <v>0.32</v>
      </c>
      <c r="I48" s="62">
        <v>0.12</v>
      </c>
      <c r="J48" s="62">
        <v>0.2</v>
      </c>
      <c r="K48" s="62">
        <f>0.9-0.15</f>
        <v>0.75</v>
      </c>
      <c r="L48" s="62">
        <v>0.25</v>
      </c>
      <c r="M48" s="62">
        <v>13.32</v>
      </c>
      <c r="N48" s="62"/>
      <c r="O48" s="62">
        <v>1.45</v>
      </c>
      <c r="P48" s="62"/>
      <c r="Q48" s="62"/>
      <c r="R48" s="62">
        <v>0.01</v>
      </c>
      <c r="S48" s="62"/>
      <c r="T48" s="62"/>
      <c r="U48" s="62"/>
      <c r="V48" s="62"/>
      <c r="W48" s="62"/>
      <c r="X48" s="62"/>
      <c r="Y48" s="62"/>
      <c r="Z48" s="62"/>
      <c r="AA48" s="62"/>
      <c r="AB48" s="62"/>
      <c r="AC48" s="62">
        <v>0.05</v>
      </c>
      <c r="AD48" s="62"/>
      <c r="AE48" s="62">
        <v>0.01</v>
      </c>
      <c r="AF48" s="62">
        <v>0.04</v>
      </c>
      <c r="AG48" s="62">
        <v>0</v>
      </c>
      <c r="AH48" s="27"/>
      <c r="AI48" s="65" t="s">
        <v>80</v>
      </c>
      <c r="AJ48" s="66" t="s">
        <v>106</v>
      </c>
      <c r="AK48" s="258" t="s">
        <v>221</v>
      </c>
      <c r="AL48" s="260" t="s">
        <v>222</v>
      </c>
      <c r="AM48" s="76"/>
      <c r="AN48" s="263" t="s">
        <v>215</v>
      </c>
      <c r="AO48" s="65" t="s">
        <v>223</v>
      </c>
      <c r="AP48" s="26" t="s">
        <v>86</v>
      </c>
      <c r="AQ48" s="26"/>
      <c r="AR48" s="26"/>
      <c r="AS48" s="31"/>
      <c r="AT48" s="72"/>
      <c r="AU48" s="32"/>
    </row>
    <row r="49" spans="1:47" ht="70.95" customHeight="1" x14ac:dyDescent="0.35">
      <c r="A49" s="261"/>
      <c r="B49" s="262"/>
      <c r="C49" s="26" t="s">
        <v>54</v>
      </c>
      <c r="D49" s="60">
        <f t="shared" si="0"/>
        <v>11.190000000000001</v>
      </c>
      <c r="E49" s="60">
        <v>1.8</v>
      </c>
      <c r="F49" s="36">
        <f t="shared" si="1"/>
        <v>9.39</v>
      </c>
      <c r="G49" s="285"/>
      <c r="H49" s="62">
        <f t="shared" si="2"/>
        <v>0.38</v>
      </c>
      <c r="I49" s="62">
        <v>0.2</v>
      </c>
      <c r="J49" s="62">
        <v>0.18</v>
      </c>
      <c r="K49" s="62">
        <v>6.96</v>
      </c>
      <c r="L49" s="62">
        <v>1.7</v>
      </c>
      <c r="M49" s="62"/>
      <c r="N49" s="62"/>
      <c r="O49" s="62">
        <v>0.15</v>
      </c>
      <c r="P49" s="62"/>
      <c r="Q49" s="62">
        <v>0.02</v>
      </c>
      <c r="R49" s="62"/>
      <c r="S49" s="62"/>
      <c r="T49" s="62">
        <v>0.01</v>
      </c>
      <c r="U49" s="62"/>
      <c r="V49" s="62"/>
      <c r="W49" s="62"/>
      <c r="X49" s="62"/>
      <c r="Y49" s="62"/>
      <c r="Z49" s="62">
        <v>0.05</v>
      </c>
      <c r="AA49" s="62"/>
      <c r="AB49" s="62"/>
      <c r="AC49" s="62"/>
      <c r="AD49" s="62"/>
      <c r="AE49" s="62"/>
      <c r="AF49" s="62">
        <v>0.12</v>
      </c>
      <c r="AG49" s="62"/>
      <c r="AH49" s="27"/>
      <c r="AI49" s="65" t="s">
        <v>80</v>
      </c>
      <c r="AJ49" s="66" t="s">
        <v>112</v>
      </c>
      <c r="AK49" s="258"/>
      <c r="AL49" s="260"/>
      <c r="AM49" s="76"/>
      <c r="AN49" s="265"/>
      <c r="AO49" s="65" t="s">
        <v>224</v>
      </c>
      <c r="AP49" s="26"/>
      <c r="AQ49" s="26"/>
      <c r="AR49" s="26"/>
      <c r="AS49" s="31"/>
      <c r="AT49" s="72"/>
      <c r="AU49" s="32"/>
    </row>
    <row r="50" spans="1:47" ht="116.4" customHeight="1" x14ac:dyDescent="0.35">
      <c r="A50" s="261">
        <f>A48+1</f>
        <v>27</v>
      </c>
      <c r="B50" s="262" t="s">
        <v>225</v>
      </c>
      <c r="C50" s="26" t="s">
        <v>54</v>
      </c>
      <c r="D50" s="60">
        <f t="shared" si="0"/>
        <v>19.88</v>
      </c>
      <c r="E50" s="60"/>
      <c r="F50" s="36">
        <f t="shared" si="1"/>
        <v>19.88</v>
      </c>
      <c r="G50" s="285" t="s">
        <v>226</v>
      </c>
      <c r="H50" s="62">
        <f t="shared" si="2"/>
        <v>0.44999999999999996</v>
      </c>
      <c r="I50" s="62">
        <v>0.41</v>
      </c>
      <c r="J50" s="62">
        <v>0.04</v>
      </c>
      <c r="K50" s="62">
        <v>1.08</v>
      </c>
      <c r="L50" s="62">
        <v>2.11</v>
      </c>
      <c r="M50" s="62"/>
      <c r="N50" s="62"/>
      <c r="O50" s="62">
        <v>15.93</v>
      </c>
      <c r="P50" s="62">
        <v>15.93</v>
      </c>
      <c r="Q50" s="62"/>
      <c r="R50" s="62"/>
      <c r="S50" s="62"/>
      <c r="T50" s="62"/>
      <c r="U50" s="62"/>
      <c r="V50" s="62"/>
      <c r="W50" s="62"/>
      <c r="X50" s="62"/>
      <c r="Y50" s="62"/>
      <c r="Z50" s="62"/>
      <c r="AA50" s="62"/>
      <c r="AB50" s="62"/>
      <c r="AC50" s="62"/>
      <c r="AD50" s="62"/>
      <c r="AE50" s="62"/>
      <c r="AF50" s="62">
        <v>0.31</v>
      </c>
      <c r="AG50" s="62">
        <v>0</v>
      </c>
      <c r="AH50" s="27"/>
      <c r="AI50" s="65" t="s">
        <v>80</v>
      </c>
      <c r="AJ50" s="26" t="s">
        <v>126</v>
      </c>
      <c r="AK50" s="258" t="s">
        <v>227</v>
      </c>
      <c r="AL50" s="260" t="s">
        <v>228</v>
      </c>
      <c r="AM50" s="76"/>
      <c r="AN50" s="263" t="s">
        <v>215</v>
      </c>
      <c r="AO50" s="65" t="s">
        <v>229</v>
      </c>
      <c r="AP50" s="26" t="s">
        <v>86</v>
      </c>
      <c r="AQ50" s="26"/>
      <c r="AR50" s="26"/>
      <c r="AS50" s="31"/>
      <c r="AT50" s="72"/>
      <c r="AU50" s="32"/>
    </row>
    <row r="51" spans="1:47" ht="87.6" customHeight="1" x14ac:dyDescent="0.35">
      <c r="A51" s="261"/>
      <c r="B51" s="262"/>
      <c r="C51" s="26" t="s">
        <v>54</v>
      </c>
      <c r="D51" s="60">
        <f t="shared" si="0"/>
        <v>38.099999999999994</v>
      </c>
      <c r="E51" s="60"/>
      <c r="F51" s="36">
        <f t="shared" si="1"/>
        <v>38.099999999999994</v>
      </c>
      <c r="G51" s="285"/>
      <c r="H51" s="62">
        <f t="shared" si="2"/>
        <v>0.41</v>
      </c>
      <c r="I51" s="62">
        <v>0.35</v>
      </c>
      <c r="J51" s="62">
        <v>0.06</v>
      </c>
      <c r="K51" s="62">
        <v>1.04</v>
      </c>
      <c r="L51" s="62">
        <v>10.99</v>
      </c>
      <c r="M51" s="62"/>
      <c r="N51" s="62"/>
      <c r="O51" s="62">
        <v>24.65</v>
      </c>
      <c r="P51" s="62">
        <v>21.9</v>
      </c>
      <c r="Q51" s="62"/>
      <c r="R51" s="62"/>
      <c r="S51" s="62"/>
      <c r="T51" s="62"/>
      <c r="U51" s="62"/>
      <c r="V51" s="62"/>
      <c r="W51" s="62"/>
      <c r="X51" s="62"/>
      <c r="Y51" s="62"/>
      <c r="Z51" s="62"/>
      <c r="AA51" s="62"/>
      <c r="AB51" s="62"/>
      <c r="AC51" s="62"/>
      <c r="AD51" s="62"/>
      <c r="AE51" s="62"/>
      <c r="AF51" s="62">
        <v>1.01</v>
      </c>
      <c r="AG51" s="62">
        <v>0</v>
      </c>
      <c r="AH51" s="27"/>
      <c r="AI51" s="65" t="s">
        <v>80</v>
      </c>
      <c r="AJ51" s="26" t="s">
        <v>230</v>
      </c>
      <c r="AK51" s="258"/>
      <c r="AL51" s="260"/>
      <c r="AM51" s="76"/>
      <c r="AN51" s="265"/>
      <c r="AO51" s="65" t="s">
        <v>231</v>
      </c>
      <c r="AP51" s="26" t="s">
        <v>86</v>
      </c>
      <c r="AQ51" s="26"/>
      <c r="AR51" s="26"/>
      <c r="AS51" s="31"/>
      <c r="AT51" s="72"/>
      <c r="AU51" s="32"/>
    </row>
    <row r="52" spans="1:47" ht="65.400000000000006" customHeight="1" x14ac:dyDescent="0.35">
      <c r="A52" s="261">
        <f>A50+1</f>
        <v>28</v>
      </c>
      <c r="B52" s="262" t="s">
        <v>232</v>
      </c>
      <c r="C52" s="26" t="s">
        <v>54</v>
      </c>
      <c r="D52" s="60">
        <f t="shared" si="0"/>
        <v>2.2199999999999998</v>
      </c>
      <c r="E52" s="60">
        <v>0.28000000000000003</v>
      </c>
      <c r="F52" s="36">
        <f t="shared" si="1"/>
        <v>1.94</v>
      </c>
      <c r="G52" s="37" t="s">
        <v>233</v>
      </c>
      <c r="H52" s="62">
        <f t="shared" si="2"/>
        <v>0</v>
      </c>
      <c r="I52" s="62"/>
      <c r="J52" s="62"/>
      <c r="K52" s="63">
        <v>0.1</v>
      </c>
      <c r="L52" s="62">
        <v>0.13</v>
      </c>
      <c r="M52" s="62"/>
      <c r="N52" s="62"/>
      <c r="O52" s="62"/>
      <c r="P52" s="62"/>
      <c r="Q52" s="62"/>
      <c r="R52" s="62"/>
      <c r="S52" s="62"/>
      <c r="T52" s="62"/>
      <c r="U52" s="62"/>
      <c r="V52" s="62"/>
      <c r="W52" s="62"/>
      <c r="X52" s="62"/>
      <c r="Y52" s="62"/>
      <c r="Z52" s="62"/>
      <c r="AA52" s="62"/>
      <c r="AB52" s="62"/>
      <c r="AC52" s="62"/>
      <c r="AD52" s="62">
        <v>0.1</v>
      </c>
      <c r="AE52" s="62">
        <v>0.18</v>
      </c>
      <c r="AF52" s="62"/>
      <c r="AG52" s="62"/>
      <c r="AH52" s="27">
        <v>1.43</v>
      </c>
      <c r="AI52" s="65" t="s">
        <v>80</v>
      </c>
      <c r="AJ52" s="66" t="s">
        <v>81</v>
      </c>
      <c r="AK52" s="258" t="s">
        <v>234</v>
      </c>
      <c r="AL52" s="260"/>
      <c r="AM52" s="76"/>
      <c r="AN52" s="263" t="s">
        <v>215</v>
      </c>
      <c r="AO52" s="65" t="s">
        <v>235</v>
      </c>
      <c r="AP52" s="26" t="s">
        <v>96</v>
      </c>
      <c r="AQ52" s="26"/>
      <c r="AR52" s="26"/>
      <c r="AS52" s="31"/>
      <c r="AT52" s="72"/>
      <c r="AU52" s="32"/>
    </row>
    <row r="53" spans="1:47" ht="48.6" customHeight="1" x14ac:dyDescent="0.35">
      <c r="A53" s="261"/>
      <c r="B53" s="262"/>
      <c r="C53" s="26" t="s">
        <v>67</v>
      </c>
      <c r="D53" s="60">
        <f t="shared" si="0"/>
        <v>0.16</v>
      </c>
      <c r="E53" s="60">
        <v>0.16</v>
      </c>
      <c r="F53" s="36">
        <f t="shared" si="1"/>
        <v>0</v>
      </c>
      <c r="G53" s="37"/>
      <c r="H53" s="62">
        <f t="shared" si="2"/>
        <v>0</v>
      </c>
      <c r="I53" s="62"/>
      <c r="J53" s="62"/>
      <c r="K53" s="63"/>
      <c r="L53" s="62"/>
      <c r="M53" s="62"/>
      <c r="N53" s="62"/>
      <c r="O53" s="62"/>
      <c r="P53" s="62"/>
      <c r="Q53" s="62"/>
      <c r="R53" s="62"/>
      <c r="S53" s="62"/>
      <c r="T53" s="62"/>
      <c r="U53" s="62"/>
      <c r="V53" s="62"/>
      <c r="W53" s="62"/>
      <c r="X53" s="62"/>
      <c r="Y53" s="62"/>
      <c r="Z53" s="62"/>
      <c r="AA53" s="62"/>
      <c r="AB53" s="62"/>
      <c r="AC53" s="62"/>
      <c r="AD53" s="62"/>
      <c r="AE53" s="62"/>
      <c r="AF53" s="62"/>
      <c r="AG53" s="62"/>
      <c r="AH53" s="27"/>
      <c r="AI53" s="65"/>
      <c r="AJ53" s="66" t="s">
        <v>81</v>
      </c>
      <c r="AK53" s="258"/>
      <c r="AL53" s="260"/>
      <c r="AM53" s="76"/>
      <c r="AN53" s="265"/>
      <c r="AO53" s="65" t="s">
        <v>235</v>
      </c>
      <c r="AP53" s="26"/>
      <c r="AQ53" s="26"/>
      <c r="AR53" s="26"/>
      <c r="AS53" s="31"/>
      <c r="AT53" s="72"/>
      <c r="AU53" s="32"/>
    </row>
    <row r="54" spans="1:47" ht="121.2" customHeight="1" x14ac:dyDescent="0.35">
      <c r="A54" s="26">
        <f>A52+1</f>
        <v>29</v>
      </c>
      <c r="B54" s="73" t="s">
        <v>236</v>
      </c>
      <c r="C54" s="26" t="s">
        <v>54</v>
      </c>
      <c r="D54" s="60">
        <f t="shared" si="0"/>
        <v>8</v>
      </c>
      <c r="E54" s="60">
        <v>6</v>
      </c>
      <c r="F54" s="36">
        <f t="shared" si="1"/>
        <v>2</v>
      </c>
      <c r="G54" s="37" t="s">
        <v>198</v>
      </c>
      <c r="H54" s="62">
        <f t="shared" si="2"/>
        <v>0</v>
      </c>
      <c r="I54" s="62"/>
      <c r="J54" s="62"/>
      <c r="K54" s="63">
        <v>1</v>
      </c>
      <c r="L54" s="62">
        <v>0.5</v>
      </c>
      <c r="M54" s="62"/>
      <c r="N54" s="62"/>
      <c r="O54" s="62">
        <v>0.5</v>
      </c>
      <c r="P54" s="62"/>
      <c r="Q54" s="62"/>
      <c r="R54" s="62"/>
      <c r="S54" s="62"/>
      <c r="T54" s="62"/>
      <c r="U54" s="62"/>
      <c r="V54" s="62"/>
      <c r="W54" s="62"/>
      <c r="X54" s="62"/>
      <c r="Y54" s="62"/>
      <c r="Z54" s="62"/>
      <c r="AA54" s="62"/>
      <c r="AB54" s="62"/>
      <c r="AC54" s="62"/>
      <c r="AD54" s="62"/>
      <c r="AE54" s="62"/>
      <c r="AF54" s="62"/>
      <c r="AG54" s="62">
        <v>0</v>
      </c>
      <c r="AH54" s="27"/>
      <c r="AI54" s="65" t="s">
        <v>80</v>
      </c>
      <c r="AJ54" s="66" t="s">
        <v>81</v>
      </c>
      <c r="AK54" s="66" t="s">
        <v>237</v>
      </c>
      <c r="AL54" s="67"/>
      <c r="AM54" s="76"/>
      <c r="AN54" s="92" t="s">
        <v>215</v>
      </c>
      <c r="AO54" s="65" t="s">
        <v>238</v>
      </c>
      <c r="AP54" s="26" t="s">
        <v>86</v>
      </c>
      <c r="AQ54" s="26"/>
      <c r="AR54" s="26"/>
      <c r="AS54" s="31"/>
      <c r="AT54" s="72"/>
      <c r="AU54" s="32"/>
    </row>
    <row r="55" spans="1:47" s="57" customFormat="1" x14ac:dyDescent="0.35">
      <c r="A55" s="14"/>
      <c r="B55" s="94" t="s">
        <v>239</v>
      </c>
      <c r="C55" s="95"/>
      <c r="D55" s="60">
        <f t="shared" si="0"/>
        <v>0</v>
      </c>
      <c r="E55" s="60"/>
      <c r="F55" s="36">
        <f t="shared" si="1"/>
        <v>0</v>
      </c>
      <c r="G55" s="37"/>
      <c r="H55" s="62">
        <f t="shared" si="2"/>
        <v>0</v>
      </c>
      <c r="I55" s="62"/>
      <c r="J55" s="62"/>
      <c r="K55" s="63"/>
      <c r="L55" s="62"/>
      <c r="M55" s="62"/>
      <c r="N55" s="62"/>
      <c r="O55" s="62"/>
      <c r="P55" s="62"/>
      <c r="Q55" s="62"/>
      <c r="R55" s="62"/>
      <c r="S55" s="62"/>
      <c r="T55" s="62"/>
      <c r="U55" s="62"/>
      <c r="V55" s="62"/>
      <c r="W55" s="62"/>
      <c r="X55" s="62"/>
      <c r="Y55" s="62"/>
      <c r="Z55" s="62"/>
      <c r="AA55" s="62"/>
      <c r="AB55" s="62"/>
      <c r="AC55" s="62"/>
      <c r="AD55" s="62"/>
      <c r="AE55" s="64"/>
      <c r="AF55" s="62"/>
      <c r="AG55" s="62"/>
      <c r="AH55" s="27"/>
      <c r="AI55" s="47"/>
      <c r="AJ55" s="47"/>
      <c r="AK55" s="66"/>
      <c r="AL55" s="52"/>
      <c r="AM55" s="96"/>
      <c r="AN55" s="97"/>
      <c r="AO55" s="47"/>
      <c r="AP55" s="47"/>
      <c r="AQ55" s="47"/>
      <c r="AR55" s="47"/>
      <c r="AS55" s="55"/>
      <c r="AT55" s="98"/>
      <c r="AU55" s="56"/>
    </row>
    <row r="56" spans="1:47" ht="121.5" customHeight="1" x14ac:dyDescent="0.35">
      <c r="A56" s="26">
        <f>A54+1</f>
        <v>30</v>
      </c>
      <c r="B56" s="58" t="s">
        <v>240</v>
      </c>
      <c r="C56" s="59" t="s">
        <v>54</v>
      </c>
      <c r="D56" s="60">
        <f t="shared" si="0"/>
        <v>2.2999999999999998</v>
      </c>
      <c r="E56" s="60">
        <v>2</v>
      </c>
      <c r="F56" s="36">
        <f t="shared" si="1"/>
        <v>0.3</v>
      </c>
      <c r="G56" s="37" t="s">
        <v>68</v>
      </c>
      <c r="H56" s="62">
        <f t="shared" si="2"/>
        <v>0</v>
      </c>
      <c r="I56" s="62"/>
      <c r="J56" s="62"/>
      <c r="K56" s="63"/>
      <c r="L56" s="62"/>
      <c r="M56" s="62"/>
      <c r="N56" s="62"/>
      <c r="O56" s="62"/>
      <c r="P56" s="62"/>
      <c r="Q56" s="62"/>
      <c r="R56" s="62"/>
      <c r="S56" s="62"/>
      <c r="T56" s="62"/>
      <c r="U56" s="62"/>
      <c r="V56" s="62"/>
      <c r="W56" s="62"/>
      <c r="X56" s="62"/>
      <c r="Y56" s="62"/>
      <c r="Z56" s="62"/>
      <c r="AA56" s="62"/>
      <c r="AB56" s="62"/>
      <c r="AC56" s="62"/>
      <c r="AD56" s="62"/>
      <c r="AE56" s="64"/>
      <c r="AF56" s="62"/>
      <c r="AG56" s="62">
        <v>0.3</v>
      </c>
      <c r="AH56" s="27"/>
      <c r="AI56" s="65"/>
      <c r="AJ56" s="26" t="s">
        <v>106</v>
      </c>
      <c r="AK56" s="67" t="s">
        <v>241</v>
      </c>
      <c r="AL56" s="67"/>
      <c r="AM56" s="100"/>
      <c r="AN56" s="114" t="s">
        <v>136</v>
      </c>
      <c r="AO56" s="65" t="s">
        <v>242</v>
      </c>
      <c r="AP56" s="26"/>
      <c r="AQ56" s="26"/>
      <c r="AR56" s="26"/>
      <c r="AS56" s="31"/>
      <c r="AT56" s="102"/>
      <c r="AU56" s="32"/>
    </row>
    <row r="57" spans="1:47" s="43" customFormat="1" x14ac:dyDescent="0.3">
      <c r="A57" s="14" t="s">
        <v>243</v>
      </c>
      <c r="B57" s="113" t="s">
        <v>244</v>
      </c>
      <c r="C57" s="14"/>
      <c r="D57" s="60">
        <f t="shared" si="0"/>
        <v>0</v>
      </c>
      <c r="E57" s="60"/>
      <c r="F57" s="36">
        <f t="shared" si="1"/>
        <v>0</v>
      </c>
      <c r="G57" s="37"/>
      <c r="H57" s="62">
        <f t="shared" si="2"/>
        <v>0</v>
      </c>
      <c r="I57" s="62"/>
      <c r="J57" s="62"/>
      <c r="K57" s="63"/>
      <c r="L57" s="62"/>
      <c r="M57" s="62"/>
      <c r="N57" s="62"/>
      <c r="O57" s="62"/>
      <c r="P57" s="62"/>
      <c r="Q57" s="62"/>
      <c r="R57" s="62"/>
      <c r="S57" s="62"/>
      <c r="T57" s="62"/>
      <c r="U57" s="62"/>
      <c r="V57" s="62"/>
      <c r="W57" s="62"/>
      <c r="X57" s="62"/>
      <c r="Y57" s="62"/>
      <c r="Z57" s="62"/>
      <c r="AA57" s="62"/>
      <c r="AB57" s="62"/>
      <c r="AC57" s="62"/>
      <c r="AD57" s="62"/>
      <c r="AE57" s="62"/>
      <c r="AF57" s="62"/>
      <c r="AG57" s="62">
        <v>0</v>
      </c>
      <c r="AH57" s="27"/>
      <c r="AI57" s="14"/>
      <c r="AJ57" s="14"/>
      <c r="AK57" s="66"/>
      <c r="AL57" s="16"/>
      <c r="AM57" s="29"/>
      <c r="AN57" s="30"/>
      <c r="AO57" s="14"/>
      <c r="AP57" s="14"/>
      <c r="AQ57" s="14"/>
      <c r="AR57" s="14"/>
      <c r="AS57" s="19"/>
      <c r="AT57" s="41"/>
      <c r="AU57" s="42"/>
    </row>
    <row r="58" spans="1:47" s="85" customFormat="1" ht="36" x14ac:dyDescent="0.35">
      <c r="A58" s="26"/>
      <c r="B58" s="46" t="s">
        <v>77</v>
      </c>
      <c r="C58" s="65"/>
      <c r="D58" s="60">
        <f t="shared" si="0"/>
        <v>0</v>
      </c>
      <c r="E58" s="60"/>
      <c r="F58" s="36">
        <f t="shared" si="1"/>
        <v>0</v>
      </c>
      <c r="G58" s="37"/>
      <c r="H58" s="62">
        <f t="shared" si="2"/>
        <v>0</v>
      </c>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27"/>
      <c r="AI58" s="65"/>
      <c r="AJ58" s="65"/>
      <c r="AK58" s="66"/>
      <c r="AL58" s="102"/>
      <c r="AM58" s="78"/>
      <c r="AN58" s="103"/>
      <c r="AO58" s="28"/>
      <c r="AP58" s="65"/>
      <c r="AQ58" s="65"/>
      <c r="AR58" s="65"/>
      <c r="AS58" s="93"/>
      <c r="AT58" s="78"/>
      <c r="AU58" s="104"/>
    </row>
    <row r="59" spans="1:47" ht="169.8" customHeight="1" x14ac:dyDescent="0.35">
      <c r="A59" s="26">
        <f>A56+1</f>
        <v>31</v>
      </c>
      <c r="B59" s="73" t="s">
        <v>245</v>
      </c>
      <c r="C59" s="26" t="s">
        <v>55</v>
      </c>
      <c r="D59" s="60">
        <f t="shared" si="0"/>
        <v>0.12</v>
      </c>
      <c r="E59" s="60"/>
      <c r="F59" s="36">
        <f t="shared" si="1"/>
        <v>0.12</v>
      </c>
      <c r="G59" s="37" t="s">
        <v>79</v>
      </c>
      <c r="H59" s="62">
        <f t="shared" si="2"/>
        <v>0</v>
      </c>
      <c r="I59" s="62"/>
      <c r="J59" s="62"/>
      <c r="K59" s="63">
        <v>0.08</v>
      </c>
      <c r="L59" s="111">
        <v>0.04</v>
      </c>
      <c r="M59" s="62"/>
      <c r="N59" s="62"/>
      <c r="O59" s="62"/>
      <c r="P59" s="62"/>
      <c r="Q59" s="62"/>
      <c r="R59" s="62"/>
      <c r="S59" s="62"/>
      <c r="T59" s="62"/>
      <c r="U59" s="62"/>
      <c r="V59" s="62"/>
      <c r="W59" s="62"/>
      <c r="X59" s="62"/>
      <c r="Y59" s="62"/>
      <c r="Z59" s="62"/>
      <c r="AA59" s="62"/>
      <c r="AB59" s="62"/>
      <c r="AC59" s="62"/>
      <c r="AD59" s="62"/>
      <c r="AE59" s="64"/>
      <c r="AF59" s="62"/>
      <c r="AG59" s="62">
        <v>0</v>
      </c>
      <c r="AH59" s="27"/>
      <c r="AI59" s="65" t="s">
        <v>80</v>
      </c>
      <c r="AJ59" s="26" t="s">
        <v>140</v>
      </c>
      <c r="AK59" s="66" t="s">
        <v>246</v>
      </c>
      <c r="AL59" s="75" t="s">
        <v>247</v>
      </c>
      <c r="AM59" s="76" t="s">
        <v>248</v>
      </c>
      <c r="AN59" s="92" t="s">
        <v>249</v>
      </c>
      <c r="AO59" s="26" t="s">
        <v>250</v>
      </c>
      <c r="AP59" s="26">
        <v>2023.2023999999999</v>
      </c>
      <c r="AQ59" s="26"/>
      <c r="AR59" s="26"/>
      <c r="AS59" s="31"/>
      <c r="AT59" s="72"/>
      <c r="AU59" s="32"/>
    </row>
    <row r="60" spans="1:47" s="57" customFormat="1" x14ac:dyDescent="0.35">
      <c r="A60" s="14"/>
      <c r="B60" s="94" t="s">
        <v>239</v>
      </c>
      <c r="C60" s="95"/>
      <c r="D60" s="60">
        <f t="shared" si="0"/>
        <v>0</v>
      </c>
      <c r="E60" s="60"/>
      <c r="F60" s="36">
        <f t="shared" si="1"/>
        <v>0</v>
      </c>
      <c r="G60" s="37"/>
      <c r="H60" s="62">
        <f t="shared" si="2"/>
        <v>0</v>
      </c>
      <c r="I60" s="62"/>
      <c r="J60" s="62"/>
      <c r="K60" s="63"/>
      <c r="L60" s="62"/>
      <c r="M60" s="62"/>
      <c r="N60" s="62"/>
      <c r="O60" s="62"/>
      <c r="P60" s="62"/>
      <c r="Q60" s="62"/>
      <c r="R60" s="62"/>
      <c r="S60" s="62"/>
      <c r="T60" s="62"/>
      <c r="U60" s="62"/>
      <c r="V60" s="62"/>
      <c r="W60" s="62"/>
      <c r="X60" s="62"/>
      <c r="Y60" s="62"/>
      <c r="Z60" s="62"/>
      <c r="AA60" s="62"/>
      <c r="AB60" s="62"/>
      <c r="AC60" s="62"/>
      <c r="AD60" s="62"/>
      <c r="AE60" s="64"/>
      <c r="AF60" s="62"/>
      <c r="AG60" s="62"/>
      <c r="AH60" s="27"/>
      <c r="AI60" s="47"/>
      <c r="AJ60" s="47"/>
      <c r="AK60" s="66"/>
      <c r="AL60" s="52"/>
      <c r="AM60" s="96"/>
      <c r="AN60" s="97"/>
      <c r="AO60" s="47"/>
      <c r="AP60" s="47"/>
      <c r="AQ60" s="47"/>
      <c r="AR60" s="47"/>
      <c r="AS60" s="55"/>
      <c r="AT60" s="98"/>
      <c r="AU60" s="56"/>
    </row>
    <row r="61" spans="1:47" ht="178.8" customHeight="1" x14ac:dyDescent="0.35">
      <c r="A61" s="26">
        <f>A59+1</f>
        <v>32</v>
      </c>
      <c r="B61" s="58" t="s">
        <v>251</v>
      </c>
      <c r="C61" s="59" t="s">
        <v>55</v>
      </c>
      <c r="D61" s="60">
        <f t="shared" si="0"/>
        <v>1</v>
      </c>
      <c r="E61" s="60"/>
      <c r="F61" s="36">
        <f t="shared" si="1"/>
        <v>1</v>
      </c>
      <c r="G61" s="37" t="s">
        <v>79</v>
      </c>
      <c r="H61" s="62">
        <f t="shared" si="2"/>
        <v>0</v>
      </c>
      <c r="I61" s="62"/>
      <c r="J61" s="62"/>
      <c r="K61" s="63">
        <v>0.5</v>
      </c>
      <c r="L61" s="62">
        <v>0.5</v>
      </c>
      <c r="M61" s="62"/>
      <c r="N61" s="62"/>
      <c r="O61" s="62"/>
      <c r="P61" s="62"/>
      <c r="Q61" s="62"/>
      <c r="R61" s="62"/>
      <c r="S61" s="62"/>
      <c r="T61" s="62"/>
      <c r="U61" s="62"/>
      <c r="V61" s="62"/>
      <c r="W61" s="62"/>
      <c r="X61" s="62"/>
      <c r="Y61" s="62"/>
      <c r="Z61" s="62"/>
      <c r="AA61" s="62"/>
      <c r="AB61" s="62"/>
      <c r="AC61" s="62"/>
      <c r="AD61" s="62"/>
      <c r="AE61" s="64"/>
      <c r="AF61" s="62"/>
      <c r="AG61" s="62"/>
      <c r="AH61" s="27"/>
      <c r="AI61" s="65"/>
      <c r="AJ61" s="26" t="s">
        <v>98</v>
      </c>
      <c r="AK61" s="67" t="s">
        <v>246</v>
      </c>
      <c r="AL61" s="67"/>
      <c r="AM61" s="100"/>
      <c r="AN61" s="114" t="s">
        <v>136</v>
      </c>
      <c r="AO61" s="26" t="s">
        <v>252</v>
      </c>
      <c r="AP61" s="26"/>
      <c r="AQ61" s="26"/>
      <c r="AR61" s="26"/>
      <c r="AS61" s="31"/>
      <c r="AT61" s="65"/>
      <c r="AU61" s="115"/>
    </row>
    <row r="62" spans="1:47" ht="190.2" customHeight="1" x14ac:dyDescent="0.35">
      <c r="A62" s="26">
        <f>A61+1</f>
        <v>33</v>
      </c>
      <c r="B62" s="58" t="s">
        <v>253</v>
      </c>
      <c r="C62" s="59" t="s">
        <v>55</v>
      </c>
      <c r="D62" s="60">
        <f t="shared" si="0"/>
        <v>3.5999999999999996</v>
      </c>
      <c r="E62" s="60"/>
      <c r="F62" s="36">
        <f t="shared" si="1"/>
        <v>3.5999999999999996</v>
      </c>
      <c r="G62" s="37" t="s">
        <v>254</v>
      </c>
      <c r="H62" s="62">
        <f t="shared" si="2"/>
        <v>0</v>
      </c>
      <c r="I62" s="62"/>
      <c r="J62" s="62"/>
      <c r="K62" s="63">
        <v>1.9</v>
      </c>
      <c r="L62" s="62">
        <v>1.2</v>
      </c>
      <c r="M62" s="62">
        <v>0.5</v>
      </c>
      <c r="N62" s="62"/>
      <c r="O62" s="62"/>
      <c r="P62" s="62"/>
      <c r="Q62" s="62"/>
      <c r="R62" s="62"/>
      <c r="S62" s="62"/>
      <c r="T62" s="62"/>
      <c r="U62" s="62"/>
      <c r="V62" s="62"/>
      <c r="W62" s="62"/>
      <c r="X62" s="62"/>
      <c r="Y62" s="62"/>
      <c r="Z62" s="62"/>
      <c r="AA62" s="62"/>
      <c r="AB62" s="62"/>
      <c r="AC62" s="62"/>
      <c r="AD62" s="62"/>
      <c r="AE62" s="64"/>
      <c r="AF62" s="62"/>
      <c r="AG62" s="62"/>
      <c r="AH62" s="27"/>
      <c r="AI62" s="65"/>
      <c r="AJ62" s="26" t="s">
        <v>98</v>
      </c>
      <c r="AK62" s="67" t="s">
        <v>246</v>
      </c>
      <c r="AL62" s="67"/>
      <c r="AM62" s="100"/>
      <c r="AN62" s="114" t="s">
        <v>136</v>
      </c>
      <c r="AO62" s="26" t="s">
        <v>255</v>
      </c>
      <c r="AP62" s="26"/>
      <c r="AQ62" s="26"/>
      <c r="AR62" s="26"/>
      <c r="AS62" s="31"/>
      <c r="AT62" s="65"/>
      <c r="AU62" s="115"/>
    </row>
    <row r="63" spans="1:47" s="57" customFormat="1" x14ac:dyDescent="0.35">
      <c r="A63" s="14"/>
      <c r="B63" s="116" t="s">
        <v>256</v>
      </c>
      <c r="C63" s="95"/>
      <c r="D63" s="60">
        <f t="shared" si="0"/>
        <v>0</v>
      </c>
      <c r="E63" s="60"/>
      <c r="F63" s="36">
        <f t="shared" si="1"/>
        <v>0</v>
      </c>
      <c r="G63" s="95"/>
      <c r="H63" s="62"/>
      <c r="I63" s="62"/>
      <c r="J63" s="62"/>
      <c r="K63" s="63"/>
      <c r="L63" s="62"/>
      <c r="M63" s="62"/>
      <c r="N63" s="62"/>
      <c r="O63" s="62"/>
      <c r="P63" s="62"/>
      <c r="Q63" s="62"/>
      <c r="R63" s="62"/>
      <c r="S63" s="62"/>
      <c r="T63" s="62"/>
      <c r="U63" s="62"/>
      <c r="V63" s="62"/>
      <c r="W63" s="62"/>
      <c r="X63" s="62"/>
      <c r="Y63" s="62"/>
      <c r="Z63" s="62"/>
      <c r="AA63" s="62"/>
      <c r="AB63" s="62"/>
      <c r="AC63" s="62"/>
      <c r="AD63" s="62"/>
      <c r="AE63" s="64"/>
      <c r="AF63" s="62"/>
      <c r="AG63" s="62"/>
      <c r="AH63" s="27"/>
      <c r="AI63" s="47"/>
      <c r="AJ63" s="47"/>
      <c r="AK63" s="66"/>
      <c r="AL63" s="52"/>
      <c r="AM63" s="53"/>
      <c r="AN63" s="54"/>
      <c r="AO63" s="47"/>
      <c r="AP63" s="47"/>
      <c r="AQ63" s="47"/>
      <c r="AR63" s="47"/>
      <c r="AS63" s="55"/>
      <c r="AT63" s="72"/>
      <c r="AU63" s="56"/>
    </row>
    <row r="64" spans="1:47" s="57" customFormat="1" x14ac:dyDescent="0.35">
      <c r="A64" s="14"/>
      <c r="B64" s="94" t="s">
        <v>239</v>
      </c>
      <c r="C64" s="95"/>
      <c r="D64" s="60">
        <f t="shared" si="0"/>
        <v>0</v>
      </c>
      <c r="E64" s="60"/>
      <c r="F64" s="36">
        <f t="shared" ref="F64:F66" si="5">H64+SUM(K64:O64)+SUM(Q64:AH64)</f>
        <v>0</v>
      </c>
      <c r="G64" s="37"/>
      <c r="H64" s="62">
        <f t="shared" ref="H64" si="6">I64+J64</f>
        <v>0</v>
      </c>
      <c r="I64" s="62"/>
      <c r="J64" s="62"/>
      <c r="K64" s="63"/>
      <c r="L64" s="62"/>
      <c r="M64" s="62"/>
      <c r="N64" s="62"/>
      <c r="O64" s="62"/>
      <c r="P64" s="62"/>
      <c r="Q64" s="62"/>
      <c r="R64" s="62"/>
      <c r="S64" s="62"/>
      <c r="T64" s="62"/>
      <c r="U64" s="62"/>
      <c r="V64" s="62"/>
      <c r="W64" s="62"/>
      <c r="X64" s="62"/>
      <c r="Y64" s="62"/>
      <c r="Z64" s="62"/>
      <c r="AA64" s="62"/>
      <c r="AB64" s="62"/>
      <c r="AC64" s="62"/>
      <c r="AD64" s="62"/>
      <c r="AE64" s="64"/>
      <c r="AF64" s="62"/>
      <c r="AG64" s="62"/>
      <c r="AH64" s="27"/>
      <c r="AI64" s="47"/>
      <c r="AJ64" s="47"/>
      <c r="AK64" s="66"/>
      <c r="AL64" s="52"/>
      <c r="AM64" s="96"/>
      <c r="AN64" s="97"/>
      <c r="AO64" s="47"/>
      <c r="AP64" s="47"/>
      <c r="AQ64" s="47"/>
      <c r="AR64" s="47"/>
      <c r="AS64" s="55"/>
      <c r="AT64" s="98"/>
      <c r="AU64" s="56"/>
    </row>
    <row r="65" spans="1:47" ht="36" x14ac:dyDescent="0.35">
      <c r="A65" s="261">
        <f>A61+1</f>
        <v>33</v>
      </c>
      <c r="B65" s="262" t="s">
        <v>257</v>
      </c>
      <c r="C65" s="26" t="s">
        <v>258</v>
      </c>
      <c r="D65" s="60">
        <f t="shared" si="0"/>
        <v>6</v>
      </c>
      <c r="E65" s="60"/>
      <c r="F65" s="36">
        <f t="shared" si="5"/>
        <v>6</v>
      </c>
      <c r="G65" s="285" t="s">
        <v>259</v>
      </c>
      <c r="H65" s="62">
        <f t="shared" si="2"/>
        <v>0.6</v>
      </c>
      <c r="I65" s="62">
        <v>0.6</v>
      </c>
      <c r="J65" s="62"/>
      <c r="K65" s="63">
        <v>1.9</v>
      </c>
      <c r="L65" s="62">
        <v>1.5</v>
      </c>
      <c r="M65" s="62"/>
      <c r="N65" s="62"/>
      <c r="O65" s="62"/>
      <c r="P65" s="62"/>
      <c r="Q65" s="62"/>
      <c r="R65" s="62"/>
      <c r="S65" s="62">
        <v>0.77</v>
      </c>
      <c r="T65" s="62"/>
      <c r="U65" s="62"/>
      <c r="V65" s="62"/>
      <c r="W65" s="62"/>
      <c r="X65" s="62"/>
      <c r="Y65" s="62"/>
      <c r="Z65" s="62"/>
      <c r="AA65" s="62"/>
      <c r="AB65" s="62"/>
      <c r="AC65" s="62"/>
      <c r="AD65" s="62">
        <v>0.5</v>
      </c>
      <c r="AE65" s="62"/>
      <c r="AF65" s="62">
        <v>0.23</v>
      </c>
      <c r="AG65" s="62">
        <v>0.5</v>
      </c>
      <c r="AH65" s="27"/>
      <c r="AI65" s="65" t="s">
        <v>80</v>
      </c>
      <c r="AJ65" s="66" t="s">
        <v>81</v>
      </c>
      <c r="AK65" s="258" t="s">
        <v>260</v>
      </c>
      <c r="AL65" s="67" t="s">
        <v>261</v>
      </c>
      <c r="AM65" s="76"/>
      <c r="AN65" s="263" t="s">
        <v>136</v>
      </c>
      <c r="AO65" s="65" t="s">
        <v>262</v>
      </c>
      <c r="AP65" s="66" t="s">
        <v>263</v>
      </c>
      <c r="AQ65" s="66"/>
      <c r="AR65" s="66"/>
      <c r="AS65" s="71"/>
      <c r="AT65" s="72"/>
      <c r="AU65" s="32"/>
    </row>
    <row r="66" spans="1:47" s="119" customFormat="1" ht="36" x14ac:dyDescent="0.35">
      <c r="A66" s="261"/>
      <c r="B66" s="262"/>
      <c r="C66" s="26" t="s">
        <v>258</v>
      </c>
      <c r="D66" s="60">
        <f t="shared" si="0"/>
        <v>6</v>
      </c>
      <c r="E66" s="61"/>
      <c r="F66" s="36">
        <f t="shared" si="5"/>
        <v>6</v>
      </c>
      <c r="G66" s="285"/>
      <c r="H66" s="62">
        <f t="shared" si="2"/>
        <v>1</v>
      </c>
      <c r="I66" s="62">
        <v>1</v>
      </c>
      <c r="J66" s="62"/>
      <c r="K66" s="62">
        <v>2.35</v>
      </c>
      <c r="L66" s="62"/>
      <c r="M66" s="62"/>
      <c r="N66" s="62"/>
      <c r="O66" s="62"/>
      <c r="P66" s="62"/>
      <c r="Q66" s="62"/>
      <c r="R66" s="62"/>
      <c r="S66" s="62">
        <v>0.75</v>
      </c>
      <c r="T66" s="62"/>
      <c r="U66" s="62"/>
      <c r="V66" s="62"/>
      <c r="W66" s="62"/>
      <c r="X66" s="62"/>
      <c r="Y66" s="62"/>
      <c r="Z66" s="62"/>
      <c r="AA66" s="62"/>
      <c r="AB66" s="62"/>
      <c r="AC66" s="62">
        <v>0.6</v>
      </c>
      <c r="AD66" s="62"/>
      <c r="AE66" s="62"/>
      <c r="AF66" s="62">
        <v>0.3</v>
      </c>
      <c r="AG66" s="62">
        <v>1</v>
      </c>
      <c r="AH66" s="27"/>
      <c r="AI66" s="65" t="s">
        <v>80</v>
      </c>
      <c r="AJ66" s="26" t="s">
        <v>230</v>
      </c>
      <c r="AK66" s="258"/>
      <c r="AL66" s="67" t="s">
        <v>261</v>
      </c>
      <c r="AM66" s="117"/>
      <c r="AN66" s="265"/>
      <c r="AO66" s="65" t="s">
        <v>264</v>
      </c>
      <c r="AP66" s="26"/>
      <c r="AQ66" s="112" t="s">
        <v>263</v>
      </c>
      <c r="AR66" s="26"/>
      <c r="AS66" s="31"/>
      <c r="AT66" s="118"/>
      <c r="AU66" s="108"/>
    </row>
    <row r="67" spans="1:47" s="43" customFormat="1" x14ac:dyDescent="0.3">
      <c r="A67" s="14" t="s">
        <v>265</v>
      </c>
      <c r="B67" s="113" t="s">
        <v>19</v>
      </c>
      <c r="C67" s="14"/>
      <c r="D67" s="60">
        <f t="shared" si="0"/>
        <v>0</v>
      </c>
      <c r="E67" s="60"/>
      <c r="F67" s="36">
        <f t="shared" si="1"/>
        <v>0</v>
      </c>
      <c r="G67" s="37"/>
      <c r="H67" s="62">
        <f t="shared" si="2"/>
        <v>0</v>
      </c>
      <c r="I67" s="62"/>
      <c r="J67" s="62"/>
      <c r="K67" s="63"/>
      <c r="L67" s="62"/>
      <c r="M67" s="62"/>
      <c r="N67" s="62"/>
      <c r="O67" s="62"/>
      <c r="P67" s="62"/>
      <c r="Q67" s="62"/>
      <c r="R67" s="62"/>
      <c r="S67" s="62"/>
      <c r="T67" s="62"/>
      <c r="U67" s="62"/>
      <c r="V67" s="62"/>
      <c r="W67" s="62"/>
      <c r="X67" s="62"/>
      <c r="Y67" s="62"/>
      <c r="Z67" s="62"/>
      <c r="AA67" s="62"/>
      <c r="AB67" s="62"/>
      <c r="AC67" s="62"/>
      <c r="AD67" s="62"/>
      <c r="AE67" s="62"/>
      <c r="AF67" s="62"/>
      <c r="AG67" s="62">
        <v>0</v>
      </c>
      <c r="AH67" s="27"/>
      <c r="AI67" s="14"/>
      <c r="AJ67" s="14"/>
      <c r="AK67" s="66"/>
      <c r="AL67" s="16"/>
      <c r="AM67" s="29"/>
      <c r="AN67" s="30"/>
      <c r="AO67" s="14"/>
      <c r="AP67" s="14"/>
      <c r="AQ67" s="14"/>
      <c r="AR67" s="14"/>
      <c r="AS67" s="19"/>
      <c r="AT67" s="41"/>
      <c r="AU67" s="42"/>
    </row>
    <row r="68" spans="1:47" s="85" customFormat="1" ht="36" x14ac:dyDescent="0.35">
      <c r="A68" s="26"/>
      <c r="B68" s="46" t="s">
        <v>77</v>
      </c>
      <c r="C68" s="65"/>
      <c r="D68" s="60">
        <f t="shared" si="0"/>
        <v>0</v>
      </c>
      <c r="E68" s="60"/>
      <c r="F68" s="36">
        <f t="shared" si="1"/>
        <v>0</v>
      </c>
      <c r="G68" s="37"/>
      <c r="H68" s="62">
        <f t="shared" si="2"/>
        <v>0</v>
      </c>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27"/>
      <c r="AI68" s="65"/>
      <c r="AJ68" s="65"/>
      <c r="AK68" s="66"/>
      <c r="AL68" s="102"/>
      <c r="AM68" s="78"/>
      <c r="AN68" s="103"/>
      <c r="AO68" s="28"/>
      <c r="AP68" s="65"/>
      <c r="AQ68" s="65"/>
      <c r="AR68" s="65"/>
      <c r="AS68" s="93"/>
      <c r="AT68" s="78"/>
      <c r="AU68" s="104"/>
    </row>
    <row r="69" spans="1:47" s="9" customFormat="1" ht="201.75" customHeight="1" x14ac:dyDescent="0.3">
      <c r="A69" s="26">
        <f>A62+1</f>
        <v>34</v>
      </c>
      <c r="B69" s="58" t="s">
        <v>266</v>
      </c>
      <c r="C69" s="26" t="s">
        <v>57</v>
      </c>
      <c r="D69" s="60">
        <f t="shared" si="0"/>
        <v>1</v>
      </c>
      <c r="E69" s="60">
        <v>0.25</v>
      </c>
      <c r="F69" s="36">
        <f t="shared" si="1"/>
        <v>0.75</v>
      </c>
      <c r="G69" s="37" t="s">
        <v>47</v>
      </c>
      <c r="H69" s="62">
        <f t="shared" si="2"/>
        <v>0</v>
      </c>
      <c r="I69" s="62"/>
      <c r="J69" s="62"/>
      <c r="K69" s="63"/>
      <c r="L69" s="62">
        <v>0.75</v>
      </c>
      <c r="M69" s="62"/>
      <c r="N69" s="62"/>
      <c r="O69" s="62"/>
      <c r="P69" s="62"/>
      <c r="Q69" s="62"/>
      <c r="R69" s="62"/>
      <c r="S69" s="62"/>
      <c r="T69" s="62"/>
      <c r="U69" s="62"/>
      <c r="V69" s="62"/>
      <c r="W69" s="62"/>
      <c r="X69" s="62"/>
      <c r="Y69" s="62"/>
      <c r="Z69" s="62"/>
      <c r="AA69" s="62"/>
      <c r="AB69" s="62"/>
      <c r="AC69" s="62"/>
      <c r="AD69" s="62"/>
      <c r="AE69" s="64"/>
      <c r="AF69" s="62"/>
      <c r="AG69" s="62">
        <v>0</v>
      </c>
      <c r="AH69" s="27"/>
      <c r="AI69" s="65" t="s">
        <v>80</v>
      </c>
      <c r="AJ69" s="66" t="s">
        <v>112</v>
      </c>
      <c r="AK69" s="75" t="s">
        <v>267</v>
      </c>
      <c r="AL69" s="67" t="s">
        <v>268</v>
      </c>
      <c r="AM69" s="76" t="s">
        <v>269</v>
      </c>
      <c r="AN69" s="92" t="s">
        <v>215</v>
      </c>
      <c r="AO69" s="65" t="s">
        <v>270</v>
      </c>
      <c r="AP69" s="66" t="s">
        <v>86</v>
      </c>
      <c r="AQ69" s="66"/>
      <c r="AR69" s="66"/>
      <c r="AS69" s="71"/>
      <c r="AT69" s="78" t="s">
        <v>271</v>
      </c>
      <c r="AU69" s="120"/>
    </row>
    <row r="70" spans="1:47" ht="119.25" customHeight="1" x14ac:dyDescent="0.35">
      <c r="A70" s="26">
        <f>A69+1</f>
        <v>35</v>
      </c>
      <c r="B70" s="58" t="s">
        <v>272</v>
      </c>
      <c r="C70" s="59" t="s">
        <v>57</v>
      </c>
      <c r="D70" s="60">
        <f t="shared" si="0"/>
        <v>0.3</v>
      </c>
      <c r="E70" s="60"/>
      <c r="F70" s="36">
        <f t="shared" si="1"/>
        <v>0.3</v>
      </c>
      <c r="G70" s="37" t="s">
        <v>46</v>
      </c>
      <c r="H70" s="62">
        <f t="shared" si="2"/>
        <v>0</v>
      </c>
      <c r="I70" s="62"/>
      <c r="J70" s="62"/>
      <c r="K70" s="63">
        <v>0.3</v>
      </c>
      <c r="L70" s="62"/>
      <c r="M70" s="62"/>
      <c r="N70" s="62"/>
      <c r="O70" s="62"/>
      <c r="P70" s="62"/>
      <c r="Q70" s="62"/>
      <c r="R70" s="62"/>
      <c r="S70" s="62"/>
      <c r="T70" s="62"/>
      <c r="U70" s="62"/>
      <c r="V70" s="62"/>
      <c r="W70" s="62"/>
      <c r="X70" s="62"/>
      <c r="Y70" s="62"/>
      <c r="Z70" s="62"/>
      <c r="AA70" s="62"/>
      <c r="AB70" s="62"/>
      <c r="AC70" s="62"/>
      <c r="AD70" s="62"/>
      <c r="AE70" s="64"/>
      <c r="AF70" s="62"/>
      <c r="AG70" s="62"/>
      <c r="AH70" s="27"/>
      <c r="AI70" s="65"/>
      <c r="AJ70" s="26" t="s">
        <v>91</v>
      </c>
      <c r="AK70" s="67" t="s">
        <v>273</v>
      </c>
      <c r="AL70" s="67"/>
      <c r="AM70" s="100"/>
      <c r="AN70" s="114" t="s">
        <v>136</v>
      </c>
      <c r="AO70" s="65" t="s">
        <v>274</v>
      </c>
      <c r="AP70" s="26"/>
      <c r="AQ70" s="26"/>
      <c r="AR70" s="26"/>
      <c r="AS70" s="31"/>
      <c r="AT70" s="102"/>
      <c r="AU70" s="32"/>
    </row>
    <row r="71" spans="1:47" s="57" customFormat="1" x14ac:dyDescent="0.35">
      <c r="A71" s="14"/>
      <c r="B71" s="94" t="s">
        <v>239</v>
      </c>
      <c r="C71" s="95"/>
      <c r="D71" s="60">
        <f t="shared" si="0"/>
        <v>0</v>
      </c>
      <c r="E71" s="60"/>
      <c r="F71" s="36">
        <f t="shared" si="1"/>
        <v>0</v>
      </c>
      <c r="G71" s="37"/>
      <c r="H71" s="62">
        <f t="shared" si="2"/>
        <v>0</v>
      </c>
      <c r="I71" s="62"/>
      <c r="J71" s="62"/>
      <c r="K71" s="63"/>
      <c r="L71" s="62"/>
      <c r="M71" s="62"/>
      <c r="N71" s="62"/>
      <c r="O71" s="62"/>
      <c r="P71" s="62"/>
      <c r="Q71" s="62"/>
      <c r="R71" s="62"/>
      <c r="S71" s="62"/>
      <c r="T71" s="62"/>
      <c r="U71" s="62"/>
      <c r="V71" s="62"/>
      <c r="W71" s="62"/>
      <c r="X71" s="62"/>
      <c r="Y71" s="62"/>
      <c r="Z71" s="62"/>
      <c r="AA71" s="62"/>
      <c r="AB71" s="62"/>
      <c r="AC71" s="62"/>
      <c r="AD71" s="62"/>
      <c r="AE71" s="64"/>
      <c r="AF71" s="62"/>
      <c r="AG71" s="62"/>
      <c r="AH71" s="27"/>
      <c r="AI71" s="47"/>
      <c r="AJ71" s="47"/>
      <c r="AK71" s="66"/>
      <c r="AL71" s="52"/>
      <c r="AM71" s="96"/>
      <c r="AN71" s="97"/>
      <c r="AO71" s="47"/>
      <c r="AP71" s="47"/>
      <c r="AQ71" s="47"/>
      <c r="AR71" s="47"/>
      <c r="AS71" s="55"/>
      <c r="AT71" s="98"/>
      <c r="AU71" s="56"/>
    </row>
    <row r="72" spans="1:47" ht="195" customHeight="1" x14ac:dyDescent="0.35">
      <c r="A72" s="26">
        <f>A70+1</f>
        <v>36</v>
      </c>
      <c r="B72" s="58" t="s">
        <v>275</v>
      </c>
      <c r="C72" s="59" t="s">
        <v>57</v>
      </c>
      <c r="D72" s="60">
        <f t="shared" si="0"/>
        <v>4.6500000000000004</v>
      </c>
      <c r="E72" s="60">
        <v>1.69</v>
      </c>
      <c r="F72" s="36">
        <f t="shared" si="1"/>
        <v>2.96</v>
      </c>
      <c r="G72" s="37" t="s">
        <v>276</v>
      </c>
      <c r="H72" s="62">
        <f t="shared" si="2"/>
        <v>0</v>
      </c>
      <c r="I72" s="62"/>
      <c r="J72" s="62"/>
      <c r="K72" s="63">
        <v>2</v>
      </c>
      <c r="L72" s="62"/>
      <c r="M72" s="62"/>
      <c r="N72" s="62"/>
      <c r="O72" s="62">
        <v>0.96</v>
      </c>
      <c r="P72" s="62"/>
      <c r="Q72" s="62"/>
      <c r="R72" s="62"/>
      <c r="S72" s="62"/>
      <c r="T72" s="62"/>
      <c r="U72" s="62"/>
      <c r="V72" s="62"/>
      <c r="W72" s="62"/>
      <c r="X72" s="62"/>
      <c r="Y72" s="62"/>
      <c r="Z72" s="62"/>
      <c r="AA72" s="62"/>
      <c r="AB72" s="62"/>
      <c r="AC72" s="62"/>
      <c r="AD72" s="62"/>
      <c r="AE72" s="64"/>
      <c r="AF72" s="62"/>
      <c r="AG72" s="62"/>
      <c r="AH72" s="27"/>
      <c r="AI72" s="65"/>
      <c r="AJ72" s="26" t="s">
        <v>81</v>
      </c>
      <c r="AK72" s="67" t="s">
        <v>277</v>
      </c>
      <c r="AL72" s="67"/>
      <c r="AM72" s="100"/>
      <c r="AN72" s="101"/>
      <c r="AO72" s="121" t="s">
        <v>278</v>
      </c>
      <c r="AP72" s="26"/>
      <c r="AQ72" s="26"/>
      <c r="AR72" s="26"/>
      <c r="AS72" s="31"/>
      <c r="AT72" s="102"/>
      <c r="AU72" s="93"/>
    </row>
    <row r="73" spans="1:47" ht="114" customHeight="1" x14ac:dyDescent="0.35">
      <c r="A73" s="26">
        <f>A72+1</f>
        <v>37</v>
      </c>
      <c r="B73" s="58" t="s">
        <v>279</v>
      </c>
      <c r="C73" s="59" t="s">
        <v>57</v>
      </c>
      <c r="D73" s="60">
        <f t="shared" si="0"/>
        <v>1.4</v>
      </c>
      <c r="E73" s="60">
        <v>0.7</v>
      </c>
      <c r="F73" s="36">
        <f t="shared" si="1"/>
        <v>0.7</v>
      </c>
      <c r="G73" s="37" t="s">
        <v>79</v>
      </c>
      <c r="H73" s="62">
        <f t="shared" si="2"/>
        <v>0</v>
      </c>
      <c r="I73" s="62"/>
      <c r="J73" s="62"/>
      <c r="K73" s="63">
        <v>0.5</v>
      </c>
      <c r="L73" s="62">
        <v>0.2</v>
      </c>
      <c r="M73" s="62"/>
      <c r="N73" s="62"/>
      <c r="O73" s="62"/>
      <c r="P73" s="62"/>
      <c r="Q73" s="62"/>
      <c r="R73" s="62"/>
      <c r="S73" s="62"/>
      <c r="T73" s="62"/>
      <c r="U73" s="62"/>
      <c r="V73" s="62"/>
      <c r="W73" s="62"/>
      <c r="X73" s="62"/>
      <c r="Y73" s="62"/>
      <c r="Z73" s="62"/>
      <c r="AA73" s="62"/>
      <c r="AB73" s="62"/>
      <c r="AC73" s="62"/>
      <c r="AD73" s="62"/>
      <c r="AE73" s="64"/>
      <c r="AF73" s="62"/>
      <c r="AG73" s="62"/>
      <c r="AH73" s="27"/>
      <c r="AI73" s="65"/>
      <c r="AJ73" s="26" t="s">
        <v>81</v>
      </c>
      <c r="AK73" s="67" t="s">
        <v>280</v>
      </c>
      <c r="AL73" s="67"/>
      <c r="AM73" s="100"/>
      <c r="AN73" s="114" t="s">
        <v>136</v>
      </c>
      <c r="AO73" s="121" t="s">
        <v>281</v>
      </c>
      <c r="AP73" s="26"/>
      <c r="AQ73" s="26"/>
      <c r="AR73" s="26"/>
      <c r="AS73" s="31"/>
      <c r="AT73" s="102"/>
      <c r="AU73" s="93"/>
    </row>
    <row r="74" spans="1:47" s="43" customFormat="1" ht="34.799999999999997" x14ac:dyDescent="0.3">
      <c r="A74" s="14" t="s">
        <v>282</v>
      </c>
      <c r="B74" s="113" t="s">
        <v>283</v>
      </c>
      <c r="C74" s="14"/>
      <c r="D74" s="60">
        <f t="shared" si="0"/>
        <v>0</v>
      </c>
      <c r="E74" s="60"/>
      <c r="F74" s="36">
        <f t="shared" si="1"/>
        <v>0</v>
      </c>
      <c r="G74" s="37"/>
      <c r="H74" s="62">
        <f t="shared" si="2"/>
        <v>0</v>
      </c>
      <c r="I74" s="62"/>
      <c r="J74" s="62"/>
      <c r="K74" s="63"/>
      <c r="L74" s="62"/>
      <c r="M74" s="62"/>
      <c r="N74" s="62"/>
      <c r="O74" s="62"/>
      <c r="P74" s="62"/>
      <c r="Q74" s="62"/>
      <c r="R74" s="62"/>
      <c r="S74" s="62"/>
      <c r="T74" s="62"/>
      <c r="U74" s="62"/>
      <c r="V74" s="62"/>
      <c r="W74" s="62"/>
      <c r="X74" s="62"/>
      <c r="Y74" s="62"/>
      <c r="Z74" s="62"/>
      <c r="AA74" s="62"/>
      <c r="AB74" s="62"/>
      <c r="AC74" s="62"/>
      <c r="AD74" s="62"/>
      <c r="AE74" s="62"/>
      <c r="AF74" s="62"/>
      <c r="AG74" s="62">
        <v>0</v>
      </c>
      <c r="AH74" s="27"/>
      <c r="AI74" s="14"/>
      <c r="AJ74" s="14"/>
      <c r="AK74" s="66"/>
      <c r="AL74" s="16"/>
      <c r="AM74" s="29"/>
      <c r="AN74" s="30"/>
      <c r="AO74" s="14"/>
      <c r="AP74" s="14"/>
      <c r="AQ74" s="14"/>
      <c r="AR74" s="14"/>
      <c r="AS74" s="19"/>
      <c r="AT74" s="41"/>
      <c r="AU74" s="42"/>
    </row>
    <row r="75" spans="1:47" s="85" customFormat="1" ht="36" x14ac:dyDescent="0.35">
      <c r="A75" s="26"/>
      <c r="B75" s="46" t="s">
        <v>77</v>
      </c>
      <c r="C75" s="65"/>
      <c r="D75" s="60">
        <f t="shared" si="0"/>
        <v>0</v>
      </c>
      <c r="E75" s="60"/>
      <c r="F75" s="36">
        <f t="shared" si="1"/>
        <v>0</v>
      </c>
      <c r="G75" s="37"/>
      <c r="H75" s="62">
        <f t="shared" si="2"/>
        <v>0</v>
      </c>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27"/>
      <c r="AI75" s="65"/>
      <c r="AJ75" s="65"/>
      <c r="AK75" s="66"/>
      <c r="AL75" s="102"/>
      <c r="AM75" s="78"/>
      <c r="AN75" s="103"/>
      <c r="AO75" s="28"/>
      <c r="AP75" s="65"/>
      <c r="AQ75" s="65"/>
      <c r="AR75" s="65"/>
      <c r="AS75" s="93"/>
      <c r="AT75" s="78"/>
      <c r="AU75" s="104"/>
    </row>
    <row r="76" spans="1:47" ht="76.5" customHeight="1" x14ac:dyDescent="0.35">
      <c r="A76" s="266">
        <f>A73+1</f>
        <v>38</v>
      </c>
      <c r="B76" s="307" t="s">
        <v>284</v>
      </c>
      <c r="C76" s="26" t="s">
        <v>61</v>
      </c>
      <c r="D76" s="60">
        <f t="shared" si="0"/>
        <v>9.8500000000000014</v>
      </c>
      <c r="E76" s="60"/>
      <c r="F76" s="36">
        <f t="shared" si="1"/>
        <v>9.8500000000000014</v>
      </c>
      <c r="G76" s="289" t="s">
        <v>285</v>
      </c>
      <c r="H76" s="62">
        <f t="shared" si="2"/>
        <v>3.2</v>
      </c>
      <c r="I76" s="62"/>
      <c r="J76" s="62">
        <v>3.2</v>
      </c>
      <c r="K76" s="63"/>
      <c r="L76" s="62"/>
      <c r="M76" s="62">
        <v>6.15</v>
      </c>
      <c r="N76" s="62"/>
      <c r="O76" s="62"/>
      <c r="P76" s="62"/>
      <c r="Q76" s="62">
        <v>0.02</v>
      </c>
      <c r="R76" s="62"/>
      <c r="S76" s="62">
        <v>0.13</v>
      </c>
      <c r="T76" s="62">
        <v>0.01</v>
      </c>
      <c r="U76" s="62"/>
      <c r="V76" s="62"/>
      <c r="W76" s="62"/>
      <c r="X76" s="124"/>
      <c r="Y76" s="124"/>
      <c r="Z76" s="124"/>
      <c r="AA76" s="62"/>
      <c r="AB76" s="62"/>
      <c r="AC76" s="62"/>
      <c r="AD76" s="62"/>
      <c r="AE76" s="62"/>
      <c r="AF76" s="62"/>
      <c r="AG76" s="62">
        <v>0.34</v>
      </c>
      <c r="AH76" s="27"/>
      <c r="AI76" s="65" t="s">
        <v>80</v>
      </c>
      <c r="AJ76" s="66" t="s">
        <v>98</v>
      </c>
      <c r="AK76" s="272" t="s">
        <v>286</v>
      </c>
      <c r="AL76" s="67"/>
      <c r="AM76" s="76"/>
      <c r="AN76" s="112" t="s">
        <v>215</v>
      </c>
      <c r="AO76" s="65" t="s">
        <v>287</v>
      </c>
      <c r="AP76" s="65" t="s">
        <v>288</v>
      </c>
      <c r="AQ76" s="65" t="s">
        <v>289</v>
      </c>
      <c r="AR76" s="65" t="s">
        <v>290</v>
      </c>
      <c r="AS76" s="65" t="s">
        <v>291</v>
      </c>
      <c r="AT76" s="65" t="s">
        <v>292</v>
      </c>
      <c r="AU76" s="65" t="s">
        <v>293</v>
      </c>
    </row>
    <row r="77" spans="1:47" ht="61.8" customHeight="1" x14ac:dyDescent="0.35">
      <c r="A77" s="268"/>
      <c r="B77" s="308"/>
      <c r="C77" s="26" t="s">
        <v>294</v>
      </c>
      <c r="D77" s="60">
        <f t="shared" ref="D77:D141" si="7">E77+F77</f>
        <v>10</v>
      </c>
      <c r="E77" s="60"/>
      <c r="F77" s="36">
        <f t="shared" si="1"/>
        <v>10</v>
      </c>
      <c r="G77" s="291"/>
      <c r="H77" s="62">
        <f t="shared" si="2"/>
        <v>2</v>
      </c>
      <c r="I77" s="62"/>
      <c r="J77" s="62">
        <v>2</v>
      </c>
      <c r="K77" s="63">
        <v>3.43</v>
      </c>
      <c r="L77" s="62"/>
      <c r="M77" s="62">
        <v>1.8499999999999996</v>
      </c>
      <c r="N77" s="62"/>
      <c r="O77" s="62"/>
      <c r="P77" s="62"/>
      <c r="Q77" s="62"/>
      <c r="R77" s="62"/>
      <c r="S77" s="62"/>
      <c r="T77" s="62"/>
      <c r="U77" s="62"/>
      <c r="V77" s="62"/>
      <c r="W77" s="62"/>
      <c r="X77" s="124"/>
      <c r="Y77" s="124"/>
      <c r="Z77" s="124"/>
      <c r="AA77" s="62"/>
      <c r="AB77" s="62"/>
      <c r="AC77" s="62"/>
      <c r="AD77" s="62"/>
      <c r="AE77" s="62"/>
      <c r="AF77" s="62">
        <v>2.72</v>
      </c>
      <c r="AG77" s="62"/>
      <c r="AH77" s="27"/>
      <c r="AI77" s="65"/>
      <c r="AJ77" s="66" t="s">
        <v>98</v>
      </c>
      <c r="AK77" s="274"/>
      <c r="AL77" s="67"/>
      <c r="AM77" s="76"/>
      <c r="AN77" s="125"/>
      <c r="AO77" s="65" t="s">
        <v>287</v>
      </c>
      <c r="AP77" s="66"/>
      <c r="AQ77" s="66"/>
      <c r="AR77" s="66"/>
      <c r="AS77" s="71"/>
      <c r="AT77" s="106"/>
      <c r="AU77" s="108"/>
    </row>
    <row r="78" spans="1:47" ht="30" customHeight="1" x14ac:dyDescent="0.35">
      <c r="A78" s="261">
        <f>A76+1</f>
        <v>39</v>
      </c>
      <c r="B78" s="262" t="s">
        <v>295</v>
      </c>
      <c r="C78" s="26" t="s">
        <v>61</v>
      </c>
      <c r="D78" s="60">
        <f t="shared" si="7"/>
        <v>9.75</v>
      </c>
      <c r="E78" s="60"/>
      <c r="F78" s="36">
        <f t="shared" ref="F78:F142" si="8">H78+SUM(K78:O78)+SUM(Q78:AH78)</f>
        <v>9.75</v>
      </c>
      <c r="G78" s="285" t="s">
        <v>296</v>
      </c>
      <c r="H78" s="62">
        <f t="shared" ref="H78:H140" si="9">I78+J78</f>
        <v>4.01</v>
      </c>
      <c r="I78" s="126">
        <v>4</v>
      </c>
      <c r="J78" s="62">
        <v>0.01</v>
      </c>
      <c r="K78" s="63">
        <v>1.360000000000001</v>
      </c>
      <c r="L78" s="126">
        <v>1.1299999999999999</v>
      </c>
      <c r="M78" s="62"/>
      <c r="N78" s="62"/>
      <c r="O78" s="62"/>
      <c r="P78" s="62"/>
      <c r="Q78" s="62"/>
      <c r="R78" s="62"/>
      <c r="S78" s="62">
        <v>0.08</v>
      </c>
      <c r="T78" s="62">
        <v>0.32</v>
      </c>
      <c r="U78" s="62"/>
      <c r="V78" s="62"/>
      <c r="W78" s="62"/>
      <c r="X78" s="62"/>
      <c r="Y78" s="62"/>
      <c r="Z78" s="62"/>
      <c r="AA78" s="62"/>
      <c r="AB78" s="62"/>
      <c r="AC78" s="126"/>
      <c r="AD78" s="62"/>
      <c r="AE78" s="62"/>
      <c r="AF78" s="62">
        <v>0.25</v>
      </c>
      <c r="AG78" s="62">
        <f>1.55+1.05</f>
        <v>2.6</v>
      </c>
      <c r="AH78" s="27"/>
      <c r="AI78" s="65" t="s">
        <v>80</v>
      </c>
      <c r="AJ78" s="26" t="s">
        <v>230</v>
      </c>
      <c r="AK78" s="258" t="s">
        <v>297</v>
      </c>
      <c r="AL78" s="260" t="s">
        <v>298</v>
      </c>
      <c r="AM78" s="76"/>
      <c r="AN78" s="300" t="s">
        <v>215</v>
      </c>
      <c r="AO78" s="26" t="s">
        <v>299</v>
      </c>
      <c r="AP78" s="26"/>
      <c r="AQ78" s="26">
        <v>2024</v>
      </c>
      <c r="AR78" s="26"/>
      <c r="AS78" s="31"/>
      <c r="AT78" s="65"/>
      <c r="AU78" s="108"/>
    </row>
    <row r="79" spans="1:47" ht="45" customHeight="1" x14ac:dyDescent="0.35">
      <c r="A79" s="261"/>
      <c r="B79" s="262"/>
      <c r="C79" s="26" t="s">
        <v>294</v>
      </c>
      <c r="D79" s="60">
        <f t="shared" si="7"/>
        <v>19.71</v>
      </c>
      <c r="E79" s="60"/>
      <c r="F79" s="36">
        <f t="shared" si="8"/>
        <v>19.71</v>
      </c>
      <c r="G79" s="285"/>
      <c r="H79" s="62">
        <f t="shared" si="9"/>
        <v>0</v>
      </c>
      <c r="I79" s="126"/>
      <c r="J79" s="62"/>
      <c r="K79" s="63">
        <v>6.09</v>
      </c>
      <c r="L79" s="126">
        <v>2.61</v>
      </c>
      <c r="M79" s="62"/>
      <c r="N79" s="62"/>
      <c r="O79" s="62"/>
      <c r="P79" s="62"/>
      <c r="Q79" s="62"/>
      <c r="R79" s="62"/>
      <c r="S79" s="62"/>
      <c r="T79" s="62"/>
      <c r="U79" s="62"/>
      <c r="V79" s="62"/>
      <c r="W79" s="62"/>
      <c r="X79" s="62"/>
      <c r="Y79" s="62"/>
      <c r="Z79" s="62"/>
      <c r="AA79" s="62"/>
      <c r="AB79" s="62"/>
      <c r="AC79" s="126"/>
      <c r="AD79" s="62"/>
      <c r="AE79" s="62"/>
      <c r="AF79" s="62">
        <v>5.83</v>
      </c>
      <c r="AG79" s="62">
        <v>5.18</v>
      </c>
      <c r="AH79" s="27"/>
      <c r="AI79" s="65"/>
      <c r="AJ79" s="26" t="s">
        <v>230</v>
      </c>
      <c r="AK79" s="258"/>
      <c r="AL79" s="260"/>
      <c r="AM79" s="76"/>
      <c r="AN79" s="301"/>
      <c r="AO79" s="26"/>
      <c r="AP79" s="26"/>
      <c r="AQ79" s="26"/>
      <c r="AR79" s="26"/>
      <c r="AS79" s="31"/>
      <c r="AT79" s="65"/>
      <c r="AU79" s="108"/>
    </row>
    <row r="80" spans="1:47" ht="25.2" customHeight="1" x14ac:dyDescent="0.35">
      <c r="A80" s="261"/>
      <c r="B80" s="262"/>
      <c r="C80" s="26" t="s">
        <v>294</v>
      </c>
      <c r="D80" s="60">
        <f t="shared" si="7"/>
        <v>4.67</v>
      </c>
      <c r="E80" s="60"/>
      <c r="F80" s="36">
        <f t="shared" si="8"/>
        <v>4.67</v>
      </c>
      <c r="G80" s="285"/>
      <c r="H80" s="62">
        <f t="shared" si="9"/>
        <v>0.03</v>
      </c>
      <c r="I80" s="126">
        <v>0.03</v>
      </c>
      <c r="J80" s="62"/>
      <c r="K80" s="63">
        <v>1.76</v>
      </c>
      <c r="L80" s="126">
        <v>0.81</v>
      </c>
      <c r="M80" s="62"/>
      <c r="N80" s="62"/>
      <c r="O80" s="62"/>
      <c r="P80" s="62"/>
      <c r="Q80" s="62"/>
      <c r="R80" s="62"/>
      <c r="S80" s="62">
        <v>7.0000000000000007E-2</v>
      </c>
      <c r="T80" s="62"/>
      <c r="U80" s="62"/>
      <c r="V80" s="62"/>
      <c r="W80" s="62"/>
      <c r="X80" s="62"/>
      <c r="Y80" s="62"/>
      <c r="Z80" s="62"/>
      <c r="AA80" s="62"/>
      <c r="AB80" s="62"/>
      <c r="AC80" s="126"/>
      <c r="AD80" s="62"/>
      <c r="AE80" s="62"/>
      <c r="AF80" s="62">
        <v>2</v>
      </c>
      <c r="AG80" s="62"/>
      <c r="AH80" s="27"/>
      <c r="AI80" s="65" t="s">
        <v>300</v>
      </c>
      <c r="AJ80" s="26" t="s">
        <v>112</v>
      </c>
      <c r="AK80" s="258"/>
      <c r="AL80" s="260"/>
      <c r="AM80" s="76"/>
      <c r="AN80" s="302"/>
      <c r="AO80" s="26" t="s">
        <v>301</v>
      </c>
      <c r="AP80" s="26"/>
      <c r="AQ80" s="26">
        <v>2024</v>
      </c>
      <c r="AR80" s="26"/>
      <c r="AS80" s="31"/>
      <c r="AT80" s="65"/>
      <c r="AU80" s="108"/>
    </row>
    <row r="81" spans="1:50" ht="40.799999999999997" customHeight="1" x14ac:dyDescent="0.35">
      <c r="A81" s="261">
        <f>A78+1</f>
        <v>40</v>
      </c>
      <c r="B81" s="262" t="s">
        <v>302</v>
      </c>
      <c r="C81" s="26" t="s">
        <v>61</v>
      </c>
      <c r="D81" s="60">
        <f t="shared" si="7"/>
        <v>19.740000000000002</v>
      </c>
      <c r="E81" s="60"/>
      <c r="F81" s="36">
        <f t="shared" si="8"/>
        <v>19.740000000000002</v>
      </c>
      <c r="G81" s="285" t="s">
        <v>303</v>
      </c>
      <c r="H81" s="62">
        <f t="shared" si="9"/>
        <v>6.52</v>
      </c>
      <c r="I81" s="126"/>
      <c r="J81" s="62">
        <v>6.52</v>
      </c>
      <c r="K81" s="63">
        <v>0.64</v>
      </c>
      <c r="L81" s="126">
        <v>0.51</v>
      </c>
      <c r="M81" s="62"/>
      <c r="N81" s="62"/>
      <c r="O81" s="62"/>
      <c r="P81" s="62"/>
      <c r="Q81" s="62"/>
      <c r="R81" s="62"/>
      <c r="S81" s="62"/>
      <c r="T81" s="62"/>
      <c r="U81" s="62"/>
      <c r="V81" s="62"/>
      <c r="W81" s="62"/>
      <c r="X81" s="62"/>
      <c r="Y81" s="62"/>
      <c r="Z81" s="62"/>
      <c r="AA81" s="62"/>
      <c r="AB81" s="62"/>
      <c r="AC81" s="126"/>
      <c r="AD81" s="62"/>
      <c r="AE81" s="62"/>
      <c r="AF81" s="62">
        <f>8.69-3.07</f>
        <v>5.6199999999999992</v>
      </c>
      <c r="AG81" s="62">
        <f>7.83-1.38</f>
        <v>6.45</v>
      </c>
      <c r="AH81" s="27"/>
      <c r="AI81" s="65" t="s">
        <v>80</v>
      </c>
      <c r="AJ81" s="26" t="s">
        <v>118</v>
      </c>
      <c r="AK81" s="258" t="s">
        <v>304</v>
      </c>
      <c r="AL81" s="260" t="s">
        <v>305</v>
      </c>
      <c r="AM81" s="260" t="s">
        <v>306</v>
      </c>
      <c r="AN81" s="263" t="s">
        <v>215</v>
      </c>
      <c r="AO81" s="65" t="s">
        <v>307</v>
      </c>
      <c r="AP81" s="26"/>
      <c r="AQ81" s="26"/>
      <c r="AR81" s="26"/>
      <c r="AS81" s="31"/>
      <c r="AT81" s="72"/>
      <c r="AU81" s="32"/>
    </row>
    <row r="82" spans="1:50" ht="40.799999999999997" customHeight="1" x14ac:dyDescent="0.35">
      <c r="A82" s="261"/>
      <c r="B82" s="262"/>
      <c r="C82" s="26" t="s">
        <v>294</v>
      </c>
      <c r="D82" s="60">
        <f t="shared" si="7"/>
        <v>3.07</v>
      </c>
      <c r="E82" s="60"/>
      <c r="F82" s="36">
        <f t="shared" si="8"/>
        <v>3.07</v>
      </c>
      <c r="G82" s="285"/>
      <c r="H82" s="62">
        <f t="shared" si="9"/>
        <v>0</v>
      </c>
      <c r="I82" s="126"/>
      <c r="J82" s="62"/>
      <c r="K82" s="63"/>
      <c r="L82" s="126"/>
      <c r="M82" s="62"/>
      <c r="N82" s="62"/>
      <c r="O82" s="62"/>
      <c r="P82" s="62"/>
      <c r="Q82" s="62"/>
      <c r="R82" s="62"/>
      <c r="S82" s="62"/>
      <c r="T82" s="62"/>
      <c r="U82" s="62"/>
      <c r="V82" s="62"/>
      <c r="W82" s="62"/>
      <c r="X82" s="62"/>
      <c r="Y82" s="62"/>
      <c r="Z82" s="62"/>
      <c r="AA82" s="62"/>
      <c r="AB82" s="62"/>
      <c r="AC82" s="126"/>
      <c r="AD82" s="62"/>
      <c r="AE82" s="62"/>
      <c r="AF82" s="62">
        <v>3.07</v>
      </c>
      <c r="AG82" s="62"/>
      <c r="AH82" s="27"/>
      <c r="AI82" s="65"/>
      <c r="AJ82" s="26" t="s">
        <v>118</v>
      </c>
      <c r="AK82" s="258"/>
      <c r="AL82" s="260"/>
      <c r="AM82" s="260"/>
      <c r="AN82" s="264"/>
      <c r="AO82" s="65" t="s">
        <v>307</v>
      </c>
      <c r="AP82" s="26"/>
      <c r="AQ82" s="26"/>
      <c r="AR82" s="26"/>
      <c r="AS82" s="31"/>
      <c r="AT82" s="72"/>
      <c r="AU82" s="32"/>
    </row>
    <row r="83" spans="1:50" ht="40.799999999999997" customHeight="1" x14ac:dyDescent="0.35">
      <c r="A83" s="261"/>
      <c r="B83" s="262"/>
      <c r="C83" s="121" t="s">
        <v>61</v>
      </c>
      <c r="D83" s="60">
        <f t="shared" si="7"/>
        <v>1.02</v>
      </c>
      <c r="E83" s="127"/>
      <c r="F83" s="36">
        <f t="shared" si="8"/>
        <v>1.02</v>
      </c>
      <c r="G83" s="285"/>
      <c r="H83" s="62">
        <f t="shared" si="9"/>
        <v>0</v>
      </c>
      <c r="I83" s="128"/>
      <c r="J83" s="62"/>
      <c r="K83" s="63">
        <v>0.79</v>
      </c>
      <c r="L83" s="126">
        <v>0.17</v>
      </c>
      <c r="M83" s="62"/>
      <c r="N83" s="62"/>
      <c r="O83" s="62"/>
      <c r="P83" s="62"/>
      <c r="Q83" s="62"/>
      <c r="R83" s="62"/>
      <c r="S83" s="62"/>
      <c r="T83" s="62"/>
      <c r="U83" s="62"/>
      <c r="V83" s="62"/>
      <c r="W83" s="62"/>
      <c r="X83" s="62"/>
      <c r="Y83" s="62"/>
      <c r="Z83" s="62"/>
      <c r="AA83" s="62"/>
      <c r="AB83" s="62"/>
      <c r="AC83" s="126"/>
      <c r="AD83" s="62"/>
      <c r="AE83" s="62"/>
      <c r="AF83" s="62"/>
      <c r="AG83" s="62">
        <v>0.06</v>
      </c>
      <c r="AH83" s="27"/>
      <c r="AI83" s="65" t="s">
        <v>80</v>
      </c>
      <c r="AJ83" s="26" t="s">
        <v>140</v>
      </c>
      <c r="AK83" s="258"/>
      <c r="AL83" s="260"/>
      <c r="AM83" s="260"/>
      <c r="AN83" s="264"/>
      <c r="AO83" s="70" t="s">
        <v>308</v>
      </c>
      <c r="AP83" s="109"/>
      <c r="AQ83" s="109"/>
      <c r="AR83" s="109"/>
      <c r="AS83" s="129"/>
      <c r="AT83" s="106"/>
      <c r="AU83" s="32"/>
    </row>
    <row r="84" spans="1:50" ht="40.799999999999997" customHeight="1" x14ac:dyDescent="0.35">
      <c r="A84" s="261"/>
      <c r="B84" s="262"/>
      <c r="C84" s="121" t="s">
        <v>294</v>
      </c>
      <c r="D84" s="60">
        <f t="shared" si="7"/>
        <v>2.25</v>
      </c>
      <c r="E84" s="127"/>
      <c r="F84" s="36">
        <f t="shared" si="8"/>
        <v>2.25</v>
      </c>
      <c r="G84" s="285"/>
      <c r="H84" s="62">
        <f t="shared" si="9"/>
        <v>0</v>
      </c>
      <c r="I84" s="128"/>
      <c r="J84" s="62"/>
      <c r="K84" s="63"/>
      <c r="L84" s="126"/>
      <c r="M84" s="62"/>
      <c r="N84" s="62"/>
      <c r="O84" s="62"/>
      <c r="P84" s="62"/>
      <c r="Q84" s="62"/>
      <c r="R84" s="62"/>
      <c r="S84" s="62"/>
      <c r="T84" s="62"/>
      <c r="U84" s="62"/>
      <c r="V84" s="62"/>
      <c r="W84" s="62"/>
      <c r="X84" s="62"/>
      <c r="Y84" s="62"/>
      <c r="Z84" s="62"/>
      <c r="AA84" s="62"/>
      <c r="AB84" s="62"/>
      <c r="AC84" s="126"/>
      <c r="AD84" s="62"/>
      <c r="AE84" s="62"/>
      <c r="AF84" s="62">
        <v>2.25</v>
      </c>
      <c r="AG84" s="62"/>
      <c r="AH84" s="27"/>
      <c r="AI84" s="65"/>
      <c r="AJ84" s="26" t="s">
        <v>140</v>
      </c>
      <c r="AK84" s="258"/>
      <c r="AL84" s="260"/>
      <c r="AM84" s="260"/>
      <c r="AN84" s="264"/>
      <c r="AO84" s="70" t="s">
        <v>308</v>
      </c>
      <c r="AP84" s="109"/>
      <c r="AQ84" s="109"/>
      <c r="AR84" s="109"/>
      <c r="AS84" s="129"/>
      <c r="AT84" s="106"/>
      <c r="AU84" s="32"/>
    </row>
    <row r="85" spans="1:50" ht="40.799999999999997" customHeight="1" x14ac:dyDescent="0.35">
      <c r="A85" s="261"/>
      <c r="B85" s="262"/>
      <c r="C85" s="121" t="s">
        <v>61</v>
      </c>
      <c r="D85" s="60">
        <f t="shared" si="7"/>
        <v>0.04</v>
      </c>
      <c r="E85" s="127"/>
      <c r="F85" s="36">
        <f t="shared" si="8"/>
        <v>0.04</v>
      </c>
      <c r="G85" s="285"/>
      <c r="H85" s="62">
        <f t="shared" si="9"/>
        <v>0</v>
      </c>
      <c r="I85" s="128"/>
      <c r="J85" s="62"/>
      <c r="K85" s="63">
        <v>0.04</v>
      </c>
      <c r="L85" s="126"/>
      <c r="M85" s="62"/>
      <c r="N85" s="62"/>
      <c r="O85" s="62"/>
      <c r="P85" s="62"/>
      <c r="Q85" s="62"/>
      <c r="R85" s="62"/>
      <c r="S85" s="62"/>
      <c r="T85" s="62"/>
      <c r="U85" s="62"/>
      <c r="V85" s="62"/>
      <c r="W85" s="62"/>
      <c r="X85" s="62"/>
      <c r="Y85" s="62"/>
      <c r="Z85" s="62"/>
      <c r="AA85" s="62"/>
      <c r="AB85" s="62"/>
      <c r="AC85" s="126"/>
      <c r="AD85" s="62"/>
      <c r="AE85" s="62"/>
      <c r="AF85" s="62"/>
      <c r="AG85" s="62"/>
      <c r="AH85" s="27"/>
      <c r="AI85" s="65" t="s">
        <v>80</v>
      </c>
      <c r="AJ85" s="26" t="s">
        <v>173</v>
      </c>
      <c r="AK85" s="258"/>
      <c r="AL85" s="260"/>
      <c r="AM85" s="260"/>
      <c r="AN85" s="265"/>
      <c r="AO85" s="70"/>
      <c r="AP85" s="109"/>
      <c r="AQ85" s="109"/>
      <c r="AR85" s="109"/>
      <c r="AS85" s="129"/>
      <c r="AT85" s="106"/>
      <c r="AU85" s="32"/>
    </row>
    <row r="86" spans="1:50" ht="76.8" customHeight="1" x14ac:dyDescent="0.35">
      <c r="A86" s="261">
        <f>A81+1</f>
        <v>41</v>
      </c>
      <c r="B86" s="262" t="s">
        <v>309</v>
      </c>
      <c r="C86" s="86" t="s">
        <v>61</v>
      </c>
      <c r="D86" s="60">
        <f t="shared" si="7"/>
        <v>0.02</v>
      </c>
      <c r="E86" s="87"/>
      <c r="F86" s="36">
        <f t="shared" si="8"/>
        <v>0.02</v>
      </c>
      <c r="G86" s="285" t="s">
        <v>303</v>
      </c>
      <c r="H86" s="62">
        <f t="shared" si="9"/>
        <v>0</v>
      </c>
      <c r="I86" s="128"/>
      <c r="J86" s="62"/>
      <c r="K86" s="63">
        <v>0.02</v>
      </c>
      <c r="L86" s="126"/>
      <c r="M86" s="62"/>
      <c r="N86" s="62"/>
      <c r="O86" s="62"/>
      <c r="P86" s="62"/>
      <c r="Q86" s="62"/>
      <c r="R86" s="62"/>
      <c r="S86" s="62"/>
      <c r="T86" s="62"/>
      <c r="U86" s="62"/>
      <c r="V86" s="62"/>
      <c r="W86" s="62"/>
      <c r="X86" s="62"/>
      <c r="Y86" s="62"/>
      <c r="Z86" s="62"/>
      <c r="AA86" s="62"/>
      <c r="AB86" s="62"/>
      <c r="AC86" s="126"/>
      <c r="AD86" s="62"/>
      <c r="AE86" s="62"/>
      <c r="AF86" s="62"/>
      <c r="AG86" s="62"/>
      <c r="AH86" s="27"/>
      <c r="AI86" s="109"/>
      <c r="AJ86" s="26" t="s">
        <v>173</v>
      </c>
      <c r="AK86" s="258" t="s">
        <v>310</v>
      </c>
      <c r="AL86" s="260" t="s">
        <v>311</v>
      </c>
      <c r="AM86" s="260"/>
      <c r="AN86" s="300" t="s">
        <v>215</v>
      </c>
      <c r="AO86" s="70"/>
      <c r="AP86" s="109"/>
      <c r="AQ86" s="109"/>
      <c r="AR86" s="109"/>
      <c r="AS86" s="129"/>
      <c r="AT86" s="106"/>
      <c r="AU86" s="32"/>
    </row>
    <row r="87" spans="1:50" s="131" customFormat="1" ht="82.2" customHeight="1" x14ac:dyDescent="0.3">
      <c r="A87" s="261"/>
      <c r="B87" s="262"/>
      <c r="C87" s="86" t="s">
        <v>61</v>
      </c>
      <c r="D87" s="60">
        <f t="shared" si="7"/>
        <v>9.61</v>
      </c>
      <c r="E87" s="87"/>
      <c r="F87" s="36">
        <f t="shared" si="8"/>
        <v>9.61</v>
      </c>
      <c r="G87" s="285"/>
      <c r="H87" s="62">
        <f t="shared" si="9"/>
        <v>1.22</v>
      </c>
      <c r="I87" s="88">
        <v>1.2</v>
      </c>
      <c r="J87" s="88">
        <v>0.02</v>
      </c>
      <c r="K87" s="88">
        <v>2.56</v>
      </c>
      <c r="L87" s="89">
        <v>0.23</v>
      </c>
      <c r="M87" s="88"/>
      <c r="N87" s="88">
        <v>0</v>
      </c>
      <c r="O87" s="88">
        <v>0</v>
      </c>
      <c r="P87" s="88">
        <v>0</v>
      </c>
      <c r="Q87" s="88">
        <v>0</v>
      </c>
      <c r="R87" s="88"/>
      <c r="S87" s="88"/>
      <c r="T87" s="89">
        <v>0</v>
      </c>
      <c r="U87" s="88">
        <v>0</v>
      </c>
      <c r="V87" s="88"/>
      <c r="W87" s="88"/>
      <c r="X87" s="88">
        <v>0</v>
      </c>
      <c r="Y87" s="88"/>
      <c r="Z87" s="88"/>
      <c r="AA87" s="88">
        <v>0</v>
      </c>
      <c r="AB87" s="88"/>
      <c r="AC87" s="88">
        <v>0</v>
      </c>
      <c r="AD87" s="88"/>
      <c r="AE87" s="88"/>
      <c r="AF87" s="88">
        <v>5.53</v>
      </c>
      <c r="AG87" s="89">
        <v>7.0000000000000007E-2</v>
      </c>
      <c r="AH87" s="90"/>
      <c r="AI87" s="26" t="s">
        <v>80</v>
      </c>
      <c r="AJ87" s="26" t="s">
        <v>126</v>
      </c>
      <c r="AK87" s="258"/>
      <c r="AL87" s="260"/>
      <c r="AM87" s="260"/>
      <c r="AN87" s="302"/>
      <c r="AO87" s="130" t="s">
        <v>312</v>
      </c>
      <c r="AP87" s="26">
        <v>2023.2023999999999</v>
      </c>
      <c r="AQ87" s="66"/>
      <c r="AR87" s="66"/>
      <c r="AS87" s="93"/>
      <c r="AT87" s="96"/>
      <c r="AU87" s="79"/>
    </row>
    <row r="88" spans="1:50" ht="76.2" customHeight="1" x14ac:dyDescent="0.35">
      <c r="A88" s="26">
        <f>A86+1</f>
        <v>42</v>
      </c>
      <c r="B88" s="73" t="s">
        <v>313</v>
      </c>
      <c r="C88" s="26" t="s">
        <v>61</v>
      </c>
      <c r="D88" s="60">
        <f t="shared" si="7"/>
        <v>24.27</v>
      </c>
      <c r="E88" s="60">
        <v>22.95</v>
      </c>
      <c r="F88" s="36">
        <f t="shared" si="8"/>
        <v>1.32</v>
      </c>
      <c r="G88" s="37" t="s">
        <v>47</v>
      </c>
      <c r="H88" s="62">
        <f t="shared" si="9"/>
        <v>0</v>
      </c>
      <c r="I88" s="62"/>
      <c r="J88" s="62"/>
      <c r="K88" s="63"/>
      <c r="L88" s="62">
        <v>1.32</v>
      </c>
      <c r="M88" s="62"/>
      <c r="N88" s="62"/>
      <c r="O88" s="62"/>
      <c r="P88" s="62"/>
      <c r="Q88" s="62"/>
      <c r="R88" s="62"/>
      <c r="S88" s="62"/>
      <c r="T88" s="62">
        <v>0</v>
      </c>
      <c r="U88" s="62"/>
      <c r="V88" s="62"/>
      <c r="W88" s="62"/>
      <c r="X88" s="124"/>
      <c r="Y88" s="124"/>
      <c r="Z88" s="124"/>
      <c r="AA88" s="62"/>
      <c r="AB88" s="62"/>
      <c r="AC88" s="62"/>
      <c r="AD88" s="62"/>
      <c r="AE88" s="62"/>
      <c r="AF88" s="62"/>
      <c r="AG88" s="62"/>
      <c r="AH88" s="27"/>
      <c r="AI88" s="65"/>
      <c r="AJ88" s="26" t="s">
        <v>173</v>
      </c>
      <c r="AK88" s="75" t="s">
        <v>314</v>
      </c>
      <c r="AL88" s="67" t="s">
        <v>315</v>
      </c>
      <c r="AM88" s="76" t="s">
        <v>316</v>
      </c>
      <c r="AN88" s="112" t="s">
        <v>215</v>
      </c>
      <c r="AO88" s="65" t="s">
        <v>317</v>
      </c>
      <c r="AP88" s="66" t="s">
        <v>86</v>
      </c>
      <c r="AQ88" s="66"/>
      <c r="AR88" s="66"/>
      <c r="AS88" s="71"/>
      <c r="AT88" s="72"/>
      <c r="AU88" s="32"/>
    </row>
    <row r="89" spans="1:50" ht="27" customHeight="1" x14ac:dyDescent="0.35">
      <c r="A89" s="261">
        <f>A88+1</f>
        <v>43</v>
      </c>
      <c r="B89" s="262" t="s">
        <v>318</v>
      </c>
      <c r="C89" s="26" t="s">
        <v>294</v>
      </c>
      <c r="D89" s="60">
        <f t="shared" si="7"/>
        <v>147.19999999999999</v>
      </c>
      <c r="E89" s="60">
        <v>97.43</v>
      </c>
      <c r="F89" s="36">
        <f t="shared" si="8"/>
        <v>49.769999999999996</v>
      </c>
      <c r="G89" s="285" t="s">
        <v>319</v>
      </c>
      <c r="H89" s="62">
        <f t="shared" si="9"/>
        <v>0</v>
      </c>
      <c r="I89" s="62"/>
      <c r="J89" s="62"/>
      <c r="K89" s="63"/>
      <c r="L89" s="62"/>
      <c r="M89" s="62"/>
      <c r="N89" s="62">
        <v>4.97</v>
      </c>
      <c r="O89" s="62">
        <v>1.3</v>
      </c>
      <c r="P89" s="62"/>
      <c r="Q89" s="62"/>
      <c r="R89" s="62"/>
      <c r="S89" s="62"/>
      <c r="T89" s="62"/>
      <c r="U89" s="62"/>
      <c r="V89" s="62"/>
      <c r="W89" s="62"/>
      <c r="X89" s="62"/>
      <c r="Y89" s="62"/>
      <c r="Z89" s="62"/>
      <c r="AA89" s="62"/>
      <c r="AB89" s="62"/>
      <c r="AC89" s="62"/>
      <c r="AD89" s="62"/>
      <c r="AE89" s="62"/>
      <c r="AF89" s="62"/>
      <c r="AG89" s="62"/>
      <c r="AH89" s="27">
        <v>43.5</v>
      </c>
      <c r="AI89" s="65" t="s">
        <v>80</v>
      </c>
      <c r="AJ89" s="26" t="s">
        <v>173</v>
      </c>
      <c r="AK89" s="258" t="s">
        <v>320</v>
      </c>
      <c r="AL89" s="260" t="s">
        <v>321</v>
      </c>
      <c r="AM89" s="68" t="s">
        <v>322</v>
      </c>
      <c r="AN89" s="300" t="s">
        <v>215</v>
      </c>
      <c r="AO89" s="65" t="s">
        <v>323</v>
      </c>
      <c r="AP89" s="66" t="s">
        <v>86</v>
      </c>
      <c r="AQ89" s="66" t="s">
        <v>324</v>
      </c>
      <c r="AR89" s="66"/>
      <c r="AS89" s="71"/>
      <c r="AT89" s="72"/>
      <c r="AU89" s="32"/>
      <c r="AV89" s="12" t="s">
        <v>325</v>
      </c>
      <c r="AX89" s="12" t="s">
        <v>326</v>
      </c>
    </row>
    <row r="90" spans="1:50" ht="28.2" customHeight="1" x14ac:dyDescent="0.35">
      <c r="A90" s="261"/>
      <c r="B90" s="262"/>
      <c r="C90" s="26" t="s">
        <v>61</v>
      </c>
      <c r="D90" s="60">
        <f t="shared" si="7"/>
        <v>123.96000000000001</v>
      </c>
      <c r="E90" s="60">
        <v>84.61</v>
      </c>
      <c r="F90" s="36">
        <f t="shared" si="8"/>
        <v>39.35</v>
      </c>
      <c r="G90" s="285"/>
      <c r="H90" s="62"/>
      <c r="I90" s="62"/>
      <c r="J90" s="62"/>
      <c r="K90" s="63"/>
      <c r="L90" s="62">
        <v>0.09</v>
      </c>
      <c r="M90" s="62">
        <v>0</v>
      </c>
      <c r="N90" s="62"/>
      <c r="O90" s="62">
        <v>2.16</v>
      </c>
      <c r="P90" s="62"/>
      <c r="Q90" s="62">
        <v>0</v>
      </c>
      <c r="R90" s="62">
        <v>0</v>
      </c>
      <c r="S90" s="62">
        <v>0</v>
      </c>
      <c r="T90" s="62">
        <v>0</v>
      </c>
      <c r="U90" s="62">
        <v>0</v>
      </c>
      <c r="V90" s="62"/>
      <c r="W90" s="62"/>
      <c r="X90" s="62">
        <v>0</v>
      </c>
      <c r="Y90" s="62">
        <v>0</v>
      </c>
      <c r="Z90" s="62">
        <v>0</v>
      </c>
      <c r="AA90" s="62"/>
      <c r="AB90" s="62"/>
      <c r="AC90" s="62"/>
      <c r="AD90" s="62"/>
      <c r="AE90" s="62"/>
      <c r="AF90" s="62"/>
      <c r="AG90" s="62"/>
      <c r="AH90" s="27">
        <v>37.1</v>
      </c>
      <c r="AI90" s="65" t="s">
        <v>80</v>
      </c>
      <c r="AJ90" s="26" t="s">
        <v>173</v>
      </c>
      <c r="AK90" s="258"/>
      <c r="AL90" s="260"/>
      <c r="AM90" s="68"/>
      <c r="AN90" s="301"/>
      <c r="AO90" s="65" t="s">
        <v>323</v>
      </c>
      <c r="AP90" s="66"/>
      <c r="AQ90" s="66"/>
      <c r="AR90" s="66"/>
      <c r="AS90" s="71"/>
      <c r="AT90" s="72"/>
      <c r="AU90" s="32"/>
      <c r="AV90" s="132" t="s">
        <v>327</v>
      </c>
    </row>
    <row r="91" spans="1:50" ht="38.4" customHeight="1" x14ac:dyDescent="0.35">
      <c r="A91" s="261"/>
      <c r="B91" s="262"/>
      <c r="C91" s="26" t="s">
        <v>64</v>
      </c>
      <c r="D91" s="60">
        <f t="shared" si="7"/>
        <v>2.8</v>
      </c>
      <c r="E91" s="60">
        <v>2.8</v>
      </c>
      <c r="F91" s="36">
        <f t="shared" si="8"/>
        <v>0</v>
      </c>
      <c r="G91" s="285"/>
      <c r="H91" s="62">
        <f t="shared" si="9"/>
        <v>0</v>
      </c>
      <c r="I91" s="62"/>
      <c r="J91" s="62"/>
      <c r="K91" s="63"/>
      <c r="L91" s="62"/>
      <c r="M91" s="62"/>
      <c r="N91" s="62"/>
      <c r="O91" s="62"/>
      <c r="P91" s="62"/>
      <c r="Q91" s="62"/>
      <c r="R91" s="62"/>
      <c r="S91" s="62"/>
      <c r="T91" s="62"/>
      <c r="U91" s="62"/>
      <c r="V91" s="62"/>
      <c r="W91" s="62"/>
      <c r="X91" s="62"/>
      <c r="Y91" s="62"/>
      <c r="Z91" s="62"/>
      <c r="AA91" s="62"/>
      <c r="AB91" s="62"/>
      <c r="AC91" s="62"/>
      <c r="AD91" s="62"/>
      <c r="AE91" s="62"/>
      <c r="AF91" s="62"/>
      <c r="AG91" s="62"/>
      <c r="AH91" s="27"/>
      <c r="AI91" s="65"/>
      <c r="AJ91" s="26" t="s">
        <v>173</v>
      </c>
      <c r="AK91" s="258"/>
      <c r="AL91" s="260"/>
      <c r="AM91" s="68"/>
      <c r="AN91" s="301"/>
      <c r="AO91" s="65" t="s">
        <v>323</v>
      </c>
      <c r="AP91" s="66"/>
      <c r="AQ91" s="66"/>
      <c r="AR91" s="66"/>
      <c r="AS91" s="71"/>
      <c r="AT91" s="72"/>
      <c r="AU91" s="32"/>
    </row>
    <row r="92" spans="1:50" ht="59.4" customHeight="1" x14ac:dyDescent="0.35">
      <c r="A92" s="266">
        <f>A89+1</f>
        <v>44</v>
      </c>
      <c r="B92" s="286" t="s">
        <v>328</v>
      </c>
      <c r="C92" s="26" t="s">
        <v>61</v>
      </c>
      <c r="D92" s="60">
        <f t="shared" si="7"/>
        <v>8.9599999999999991</v>
      </c>
      <c r="E92" s="60"/>
      <c r="F92" s="36">
        <f t="shared" si="8"/>
        <v>8.9599999999999991</v>
      </c>
      <c r="G92" s="289" t="s">
        <v>329</v>
      </c>
      <c r="H92" s="62">
        <f t="shared" si="9"/>
        <v>0.71</v>
      </c>
      <c r="I92" s="126"/>
      <c r="J92" s="62">
        <v>0.71</v>
      </c>
      <c r="K92" s="63">
        <v>6.84</v>
      </c>
      <c r="L92" s="126">
        <v>0.33</v>
      </c>
      <c r="M92" s="62"/>
      <c r="N92" s="62"/>
      <c r="O92" s="62"/>
      <c r="P92" s="62"/>
      <c r="Q92" s="62"/>
      <c r="R92" s="62"/>
      <c r="S92" s="62"/>
      <c r="T92" s="62"/>
      <c r="U92" s="62"/>
      <c r="V92" s="62"/>
      <c r="W92" s="62"/>
      <c r="X92" s="62"/>
      <c r="Y92" s="62"/>
      <c r="Z92" s="62"/>
      <c r="AA92" s="62"/>
      <c r="AB92" s="62"/>
      <c r="AC92" s="126"/>
      <c r="AD92" s="62"/>
      <c r="AE92" s="62"/>
      <c r="AF92" s="62">
        <v>0.5</v>
      </c>
      <c r="AG92" s="62">
        <f>8.27-7.69</f>
        <v>0.57999999999999918</v>
      </c>
      <c r="AH92" s="27"/>
      <c r="AI92" s="65" t="s">
        <v>80</v>
      </c>
      <c r="AJ92" s="26" t="s">
        <v>173</v>
      </c>
      <c r="AK92" s="272" t="s">
        <v>330</v>
      </c>
      <c r="AL92" s="67" t="s">
        <v>331</v>
      </c>
      <c r="AM92" s="76"/>
      <c r="AN92" s="92" t="s">
        <v>215</v>
      </c>
      <c r="AO92" s="65" t="s">
        <v>332</v>
      </c>
      <c r="AP92" s="66">
        <v>2023.2023999999999</v>
      </c>
      <c r="AQ92" s="66"/>
      <c r="AR92" s="66"/>
      <c r="AS92" s="71"/>
      <c r="AT92" s="72" t="s">
        <v>333</v>
      </c>
      <c r="AU92" s="32"/>
    </row>
    <row r="93" spans="1:50" ht="64.8" customHeight="1" x14ac:dyDescent="0.35">
      <c r="A93" s="268"/>
      <c r="B93" s="287"/>
      <c r="C93" s="26" t="s">
        <v>334</v>
      </c>
      <c r="D93" s="60">
        <f t="shared" si="7"/>
        <v>30.5</v>
      </c>
      <c r="E93" s="60"/>
      <c r="F93" s="36">
        <f t="shared" si="8"/>
        <v>30.5</v>
      </c>
      <c r="G93" s="291"/>
      <c r="H93" s="62">
        <f t="shared" si="9"/>
        <v>0</v>
      </c>
      <c r="I93" s="126"/>
      <c r="J93" s="62"/>
      <c r="K93" s="63">
        <v>4.0999999999999996</v>
      </c>
      <c r="L93" s="126">
        <v>4</v>
      </c>
      <c r="M93" s="62"/>
      <c r="N93" s="62"/>
      <c r="O93" s="62">
        <v>0.3</v>
      </c>
      <c r="P93" s="62"/>
      <c r="Q93" s="62"/>
      <c r="R93" s="62"/>
      <c r="S93" s="62"/>
      <c r="T93" s="62"/>
      <c r="U93" s="62"/>
      <c r="V93" s="62"/>
      <c r="W93" s="62"/>
      <c r="X93" s="62"/>
      <c r="Y93" s="62"/>
      <c r="Z93" s="62"/>
      <c r="AA93" s="62"/>
      <c r="AB93" s="62"/>
      <c r="AC93" s="126"/>
      <c r="AD93" s="62"/>
      <c r="AE93" s="62"/>
      <c r="AF93" s="62">
        <v>14.5</v>
      </c>
      <c r="AG93" s="62">
        <v>7.6000000000000005</v>
      </c>
      <c r="AH93" s="27"/>
      <c r="AI93" s="65"/>
      <c r="AJ93" s="26" t="s">
        <v>173</v>
      </c>
      <c r="AK93" s="274"/>
      <c r="AL93" s="67"/>
      <c r="AM93" s="76"/>
      <c r="AN93" s="92"/>
      <c r="AO93" s="65" t="s">
        <v>332</v>
      </c>
      <c r="AP93" s="66"/>
      <c r="AQ93" s="66"/>
      <c r="AR93" s="66"/>
      <c r="AS93" s="71"/>
      <c r="AT93" s="72"/>
      <c r="AU93" s="32"/>
    </row>
    <row r="94" spans="1:50" s="10" customFormat="1" ht="27" customHeight="1" x14ac:dyDescent="0.35">
      <c r="A94" s="280">
        <f>A92+1</f>
        <v>45</v>
      </c>
      <c r="B94" s="306" t="s">
        <v>335</v>
      </c>
      <c r="C94" s="26" t="s">
        <v>334</v>
      </c>
      <c r="D94" s="60">
        <f t="shared" si="7"/>
        <v>0.62</v>
      </c>
      <c r="E94" s="60"/>
      <c r="F94" s="36">
        <f t="shared" si="8"/>
        <v>0.62</v>
      </c>
      <c r="G94" s="285" t="s">
        <v>336</v>
      </c>
      <c r="H94" s="62">
        <f t="shared" si="9"/>
        <v>0.04</v>
      </c>
      <c r="I94" s="62">
        <v>0.04</v>
      </c>
      <c r="J94" s="62"/>
      <c r="K94" s="63">
        <v>0.57999999999999996</v>
      </c>
      <c r="L94" s="111"/>
      <c r="M94" s="62"/>
      <c r="N94" s="62"/>
      <c r="O94" s="62"/>
      <c r="P94" s="62"/>
      <c r="Q94" s="62"/>
      <c r="R94" s="62"/>
      <c r="S94" s="62"/>
      <c r="T94" s="62">
        <v>0</v>
      </c>
      <c r="U94" s="62"/>
      <c r="V94" s="62"/>
      <c r="W94" s="62"/>
      <c r="X94" s="124"/>
      <c r="Y94" s="124"/>
      <c r="Z94" s="124"/>
      <c r="AA94" s="62"/>
      <c r="AB94" s="62"/>
      <c r="AC94" s="62"/>
      <c r="AD94" s="62"/>
      <c r="AE94" s="62"/>
      <c r="AF94" s="62"/>
      <c r="AG94" s="62">
        <v>0</v>
      </c>
      <c r="AH94" s="27"/>
      <c r="AI94" s="65" t="s">
        <v>80</v>
      </c>
      <c r="AJ94" s="66" t="s">
        <v>81</v>
      </c>
      <c r="AK94" s="258" t="s">
        <v>337</v>
      </c>
      <c r="AL94" s="260" t="s">
        <v>338</v>
      </c>
      <c r="AM94" s="76"/>
      <c r="AN94" s="263" t="s">
        <v>215</v>
      </c>
      <c r="AO94" s="65" t="s">
        <v>339</v>
      </c>
      <c r="AP94" s="66" t="s">
        <v>86</v>
      </c>
      <c r="AQ94" s="66"/>
      <c r="AR94" s="66"/>
      <c r="AS94" s="71"/>
      <c r="AT94" s="72"/>
      <c r="AU94" s="134"/>
    </row>
    <row r="95" spans="1:50" s="10" customFormat="1" ht="29.4" customHeight="1" x14ac:dyDescent="0.35">
      <c r="A95" s="280"/>
      <c r="B95" s="306"/>
      <c r="C95" s="26" t="s">
        <v>334</v>
      </c>
      <c r="D95" s="60">
        <f t="shared" si="7"/>
        <v>18.23</v>
      </c>
      <c r="E95" s="60"/>
      <c r="F95" s="36">
        <f t="shared" si="8"/>
        <v>18.23</v>
      </c>
      <c r="G95" s="285"/>
      <c r="H95" s="62">
        <f t="shared" si="9"/>
        <v>0</v>
      </c>
      <c r="I95" s="62"/>
      <c r="J95" s="62"/>
      <c r="K95" s="63">
        <v>1.5</v>
      </c>
      <c r="L95" s="111">
        <v>1.53</v>
      </c>
      <c r="M95" s="62"/>
      <c r="N95" s="62"/>
      <c r="O95" s="62">
        <v>14</v>
      </c>
      <c r="P95" s="62">
        <v>14</v>
      </c>
      <c r="Q95" s="62"/>
      <c r="R95" s="62"/>
      <c r="S95" s="62"/>
      <c r="T95" s="62"/>
      <c r="U95" s="62"/>
      <c r="V95" s="62"/>
      <c r="W95" s="62"/>
      <c r="X95" s="124"/>
      <c r="Y95" s="124"/>
      <c r="Z95" s="124"/>
      <c r="AA95" s="62"/>
      <c r="AB95" s="62"/>
      <c r="AC95" s="62"/>
      <c r="AD95" s="62"/>
      <c r="AE95" s="62"/>
      <c r="AF95" s="62">
        <v>1.2</v>
      </c>
      <c r="AG95" s="62"/>
      <c r="AH95" s="27"/>
      <c r="AI95" s="65"/>
      <c r="AJ95" s="66" t="s">
        <v>193</v>
      </c>
      <c r="AK95" s="258"/>
      <c r="AL95" s="260"/>
      <c r="AM95" s="76"/>
      <c r="AN95" s="264"/>
      <c r="AO95" s="65" t="s">
        <v>339</v>
      </c>
      <c r="AP95" s="66"/>
      <c r="AQ95" s="66"/>
      <c r="AR95" s="66"/>
      <c r="AS95" s="71"/>
      <c r="AT95" s="72"/>
      <c r="AU95" s="134"/>
      <c r="AV95" s="12"/>
    </row>
    <row r="96" spans="1:50" s="10" customFormat="1" ht="29.4" customHeight="1" x14ac:dyDescent="0.35">
      <c r="A96" s="280"/>
      <c r="B96" s="306"/>
      <c r="C96" s="26" t="s">
        <v>61</v>
      </c>
      <c r="D96" s="60">
        <f t="shared" si="7"/>
        <v>4.7499999999999991</v>
      </c>
      <c r="E96" s="60"/>
      <c r="F96" s="36">
        <f t="shared" si="8"/>
        <v>4.7499999999999991</v>
      </c>
      <c r="G96" s="285"/>
      <c r="H96" s="62">
        <f t="shared" si="9"/>
        <v>0.35</v>
      </c>
      <c r="I96" s="62"/>
      <c r="J96" s="62">
        <v>0.35</v>
      </c>
      <c r="K96" s="63">
        <v>1.1599999999999999</v>
      </c>
      <c r="L96" s="111">
        <f>1.13-0.53</f>
        <v>0.59999999999999987</v>
      </c>
      <c r="M96" s="62"/>
      <c r="N96" s="62"/>
      <c r="O96" s="62">
        <v>2.54</v>
      </c>
      <c r="P96" s="62">
        <v>2.54</v>
      </c>
      <c r="Q96" s="62"/>
      <c r="R96" s="62"/>
      <c r="S96" s="62">
        <v>0.1</v>
      </c>
      <c r="T96" s="62"/>
      <c r="U96" s="62"/>
      <c r="V96" s="62"/>
      <c r="W96" s="62"/>
      <c r="X96" s="124"/>
      <c r="Y96" s="124"/>
      <c r="Z96" s="124"/>
      <c r="AA96" s="62"/>
      <c r="AB96" s="62"/>
      <c r="AC96" s="62"/>
      <c r="AD96" s="62"/>
      <c r="AE96" s="62"/>
      <c r="AF96" s="62"/>
      <c r="AG96" s="62"/>
      <c r="AH96" s="27"/>
      <c r="AI96" s="65"/>
      <c r="AJ96" s="66" t="s">
        <v>193</v>
      </c>
      <c r="AK96" s="258"/>
      <c r="AL96" s="260"/>
      <c r="AM96" s="76"/>
      <c r="AN96" s="265"/>
      <c r="AO96" s="65" t="s">
        <v>339</v>
      </c>
      <c r="AP96" s="66"/>
      <c r="AQ96" s="66"/>
      <c r="AR96" s="66"/>
      <c r="AS96" s="71"/>
      <c r="AT96" s="72"/>
      <c r="AU96" s="134"/>
    </row>
    <row r="97" spans="1:47" s="131" customFormat="1" ht="117.75" customHeight="1" x14ac:dyDescent="0.3">
      <c r="A97" s="261">
        <f>A94+1</f>
        <v>46</v>
      </c>
      <c r="B97" s="262" t="s">
        <v>340</v>
      </c>
      <c r="C97" s="86" t="s">
        <v>61</v>
      </c>
      <c r="D97" s="60">
        <f t="shared" si="7"/>
        <v>15.48</v>
      </c>
      <c r="E97" s="87"/>
      <c r="F97" s="36">
        <f t="shared" si="8"/>
        <v>15.48</v>
      </c>
      <c r="G97" s="285" t="s">
        <v>341</v>
      </c>
      <c r="H97" s="62">
        <f t="shared" si="9"/>
        <v>0</v>
      </c>
      <c r="I97" s="88"/>
      <c r="J97" s="88"/>
      <c r="K97" s="88"/>
      <c r="L97" s="89"/>
      <c r="M97" s="88"/>
      <c r="N97" s="88"/>
      <c r="O97" s="88"/>
      <c r="P97" s="88"/>
      <c r="Q97" s="88"/>
      <c r="R97" s="88"/>
      <c r="S97" s="88"/>
      <c r="T97" s="89"/>
      <c r="U97" s="88"/>
      <c r="V97" s="88"/>
      <c r="W97" s="88"/>
      <c r="X97" s="88"/>
      <c r="Y97" s="88"/>
      <c r="Z97" s="88"/>
      <c r="AA97" s="88"/>
      <c r="AB97" s="88"/>
      <c r="AC97" s="88"/>
      <c r="AD97" s="88"/>
      <c r="AE97" s="88"/>
      <c r="AF97" s="88"/>
      <c r="AG97" s="89">
        <v>6.88</v>
      </c>
      <c r="AH97" s="90">
        <f>15.48-6.88</f>
        <v>8.6000000000000014</v>
      </c>
      <c r="AI97" s="26"/>
      <c r="AJ97" s="26" t="s">
        <v>123</v>
      </c>
      <c r="AK97" s="258" t="s">
        <v>342</v>
      </c>
      <c r="AL97" s="67"/>
      <c r="AM97" s="53"/>
      <c r="AN97" s="304" t="s">
        <v>215</v>
      </c>
      <c r="AO97" s="65" t="s">
        <v>343</v>
      </c>
      <c r="AP97" s="26"/>
      <c r="AQ97" s="66"/>
      <c r="AR97" s="66"/>
      <c r="AS97" s="93"/>
      <c r="AT97" s="135"/>
      <c r="AU97" s="79"/>
    </row>
    <row r="98" spans="1:47" s="131" customFormat="1" ht="117.75" customHeight="1" x14ac:dyDescent="0.3">
      <c r="A98" s="261"/>
      <c r="B98" s="262"/>
      <c r="C98" s="86" t="s">
        <v>61</v>
      </c>
      <c r="D98" s="60">
        <f t="shared" si="7"/>
        <v>9.07</v>
      </c>
      <c r="E98" s="87"/>
      <c r="F98" s="36">
        <f t="shared" si="8"/>
        <v>9.07</v>
      </c>
      <c r="G98" s="285"/>
      <c r="H98" s="62">
        <f t="shared" si="9"/>
        <v>0</v>
      </c>
      <c r="I98" s="88"/>
      <c r="J98" s="88"/>
      <c r="K98" s="88"/>
      <c r="L98" s="89"/>
      <c r="M98" s="88"/>
      <c r="N98" s="88"/>
      <c r="O98" s="88"/>
      <c r="P98" s="88"/>
      <c r="Q98" s="88"/>
      <c r="R98" s="88"/>
      <c r="S98" s="88"/>
      <c r="T98" s="89"/>
      <c r="U98" s="88"/>
      <c r="V98" s="88"/>
      <c r="W98" s="88"/>
      <c r="X98" s="88"/>
      <c r="Y98" s="88"/>
      <c r="Z98" s="88"/>
      <c r="AA98" s="88"/>
      <c r="AB98" s="88"/>
      <c r="AC98" s="88"/>
      <c r="AD98" s="88"/>
      <c r="AE98" s="88"/>
      <c r="AF98" s="88"/>
      <c r="AG98" s="89">
        <f>9.07-5.1</f>
        <v>3.9700000000000006</v>
      </c>
      <c r="AH98" s="90">
        <v>5.0999999999999996</v>
      </c>
      <c r="AI98" s="26"/>
      <c r="AJ98" s="26" t="s">
        <v>193</v>
      </c>
      <c r="AK98" s="258"/>
      <c r="AL98" s="67"/>
      <c r="AM98" s="53"/>
      <c r="AN98" s="305"/>
      <c r="AO98" s="65" t="s">
        <v>344</v>
      </c>
      <c r="AP98" s="26"/>
      <c r="AQ98" s="66"/>
      <c r="AR98" s="66"/>
      <c r="AS98" s="93"/>
      <c r="AT98" s="135"/>
      <c r="AU98" s="79"/>
    </row>
    <row r="99" spans="1:47" s="57" customFormat="1" x14ac:dyDescent="0.35">
      <c r="A99" s="14"/>
      <c r="B99" s="94" t="s">
        <v>239</v>
      </c>
      <c r="C99" s="95"/>
      <c r="D99" s="60">
        <f t="shared" si="7"/>
        <v>0</v>
      </c>
      <c r="E99" s="60"/>
      <c r="F99" s="36">
        <f t="shared" si="8"/>
        <v>0</v>
      </c>
      <c r="G99" s="37"/>
      <c r="H99" s="62">
        <f t="shared" si="9"/>
        <v>0</v>
      </c>
      <c r="I99" s="62"/>
      <c r="J99" s="62"/>
      <c r="K99" s="63"/>
      <c r="L99" s="62"/>
      <c r="M99" s="62"/>
      <c r="N99" s="62"/>
      <c r="O99" s="62"/>
      <c r="P99" s="62"/>
      <c r="Q99" s="62"/>
      <c r="R99" s="62"/>
      <c r="S99" s="62"/>
      <c r="T99" s="62"/>
      <c r="U99" s="62"/>
      <c r="V99" s="62"/>
      <c r="W99" s="62"/>
      <c r="X99" s="62"/>
      <c r="Y99" s="62"/>
      <c r="Z99" s="62"/>
      <c r="AA99" s="62"/>
      <c r="AB99" s="62"/>
      <c r="AC99" s="62"/>
      <c r="AD99" s="62"/>
      <c r="AE99" s="64"/>
      <c r="AF99" s="62"/>
      <c r="AG99" s="62"/>
      <c r="AH99" s="27"/>
      <c r="AI99" s="47"/>
      <c r="AJ99" s="47"/>
      <c r="AK99" s="66"/>
      <c r="AL99" s="52"/>
      <c r="AM99" s="96"/>
      <c r="AN99" s="97"/>
      <c r="AO99" s="47"/>
      <c r="AP99" s="47"/>
      <c r="AQ99" s="47"/>
      <c r="AR99" s="47"/>
      <c r="AS99" s="55"/>
      <c r="AT99" s="98"/>
      <c r="AU99" s="56"/>
    </row>
    <row r="100" spans="1:47" s="80" customFormat="1" ht="78" customHeight="1" x14ac:dyDescent="0.3">
      <c r="A100" s="261">
        <f>A97+1</f>
        <v>47</v>
      </c>
      <c r="B100" s="262" t="s">
        <v>345</v>
      </c>
      <c r="C100" s="26" t="s">
        <v>61</v>
      </c>
      <c r="D100" s="60">
        <f t="shared" si="7"/>
        <v>15.35</v>
      </c>
      <c r="E100" s="60"/>
      <c r="F100" s="36">
        <f t="shared" si="8"/>
        <v>15.35</v>
      </c>
      <c r="G100" s="285" t="s">
        <v>346</v>
      </c>
      <c r="H100" s="62">
        <f t="shared" si="9"/>
        <v>0.03</v>
      </c>
      <c r="I100" s="62">
        <v>0</v>
      </c>
      <c r="J100" s="62">
        <v>0.03</v>
      </c>
      <c r="K100" s="63">
        <f>7.04+0.87</f>
        <v>7.91</v>
      </c>
      <c r="L100" s="62">
        <v>7.02</v>
      </c>
      <c r="M100" s="62">
        <v>0</v>
      </c>
      <c r="N100" s="62">
        <v>0</v>
      </c>
      <c r="O100" s="62">
        <v>0.23</v>
      </c>
      <c r="P100" s="62">
        <v>0</v>
      </c>
      <c r="Q100" s="62">
        <v>0</v>
      </c>
      <c r="R100" s="62">
        <v>0</v>
      </c>
      <c r="S100" s="62">
        <v>0.01</v>
      </c>
      <c r="T100" s="62">
        <v>0</v>
      </c>
      <c r="U100" s="62">
        <v>0</v>
      </c>
      <c r="V100" s="62">
        <v>0</v>
      </c>
      <c r="W100" s="62"/>
      <c r="X100" s="124">
        <v>0</v>
      </c>
      <c r="Y100" s="124">
        <v>0</v>
      </c>
      <c r="Z100" s="124">
        <v>0</v>
      </c>
      <c r="AA100" s="62">
        <v>0</v>
      </c>
      <c r="AB100" s="62"/>
      <c r="AC100" s="62">
        <v>0</v>
      </c>
      <c r="AD100" s="62">
        <v>0.15</v>
      </c>
      <c r="AE100" s="62">
        <v>0</v>
      </c>
      <c r="AF100" s="62">
        <v>0</v>
      </c>
      <c r="AG100" s="62">
        <v>0</v>
      </c>
      <c r="AH100" s="27">
        <v>0</v>
      </c>
      <c r="AI100" s="65"/>
      <c r="AJ100" s="66" t="s">
        <v>81</v>
      </c>
      <c r="AK100" s="258" t="s">
        <v>347</v>
      </c>
      <c r="AL100" s="67"/>
      <c r="AM100" s="100"/>
      <c r="AN100" s="300" t="s">
        <v>136</v>
      </c>
      <c r="AO100" s="65" t="s">
        <v>348</v>
      </c>
      <c r="AP100" s="66"/>
      <c r="AQ100" s="66"/>
      <c r="AR100" s="66"/>
      <c r="AS100" s="66"/>
      <c r="AT100" s="303"/>
    </row>
    <row r="101" spans="1:47" s="80" customFormat="1" ht="63" customHeight="1" x14ac:dyDescent="0.3">
      <c r="A101" s="261"/>
      <c r="B101" s="262"/>
      <c r="C101" s="26" t="s">
        <v>61</v>
      </c>
      <c r="D101" s="60">
        <f t="shared" si="7"/>
        <v>15.7</v>
      </c>
      <c r="E101" s="60"/>
      <c r="F101" s="36">
        <f t="shared" si="8"/>
        <v>15.7</v>
      </c>
      <c r="G101" s="285"/>
      <c r="H101" s="62">
        <f t="shared" si="9"/>
        <v>0</v>
      </c>
      <c r="I101" s="62">
        <v>0</v>
      </c>
      <c r="J101" s="62">
        <v>0</v>
      </c>
      <c r="K101" s="63">
        <f>7.13+0.4</f>
        <v>7.53</v>
      </c>
      <c r="L101" s="62">
        <v>7.97</v>
      </c>
      <c r="M101" s="62">
        <v>0</v>
      </c>
      <c r="N101" s="62">
        <v>0</v>
      </c>
      <c r="O101" s="62">
        <v>0.2</v>
      </c>
      <c r="P101" s="62">
        <v>0.2</v>
      </c>
      <c r="Q101" s="62">
        <v>0</v>
      </c>
      <c r="R101" s="62">
        <v>0</v>
      </c>
      <c r="S101" s="62">
        <v>0</v>
      </c>
      <c r="T101" s="62">
        <v>0</v>
      </c>
      <c r="U101" s="62">
        <v>0</v>
      </c>
      <c r="V101" s="62">
        <v>0</v>
      </c>
      <c r="W101" s="62"/>
      <c r="X101" s="124">
        <v>0</v>
      </c>
      <c r="Y101" s="124">
        <v>0</v>
      </c>
      <c r="Z101" s="124">
        <v>0</v>
      </c>
      <c r="AA101" s="62">
        <v>0</v>
      </c>
      <c r="AB101" s="62"/>
      <c r="AC101" s="62">
        <v>0</v>
      </c>
      <c r="AD101" s="62">
        <v>0</v>
      </c>
      <c r="AE101" s="62">
        <v>0</v>
      </c>
      <c r="AF101" s="62">
        <v>0</v>
      </c>
      <c r="AG101" s="62">
        <v>0</v>
      </c>
      <c r="AH101" s="27">
        <v>0</v>
      </c>
      <c r="AI101" s="65"/>
      <c r="AJ101" s="66" t="s">
        <v>193</v>
      </c>
      <c r="AK101" s="258"/>
      <c r="AL101" s="67"/>
      <c r="AM101" s="100"/>
      <c r="AN101" s="302"/>
      <c r="AO101" s="65" t="s">
        <v>349</v>
      </c>
      <c r="AP101" s="66"/>
      <c r="AQ101" s="66"/>
      <c r="AR101" s="66"/>
      <c r="AS101" s="66"/>
      <c r="AT101" s="303"/>
    </row>
    <row r="102" spans="1:47" s="80" customFormat="1" ht="27.6" customHeight="1" x14ac:dyDescent="0.3">
      <c r="A102" s="261">
        <f>A100+1</f>
        <v>48</v>
      </c>
      <c r="B102" s="262" t="s">
        <v>350</v>
      </c>
      <c r="C102" s="26" t="s">
        <v>61</v>
      </c>
      <c r="D102" s="60">
        <f t="shared" si="7"/>
        <v>0.36</v>
      </c>
      <c r="E102" s="60"/>
      <c r="F102" s="36">
        <f t="shared" si="8"/>
        <v>0.36</v>
      </c>
      <c r="G102" s="285" t="s">
        <v>79</v>
      </c>
      <c r="H102" s="62">
        <f t="shared" si="9"/>
        <v>0</v>
      </c>
      <c r="I102" s="62"/>
      <c r="J102" s="62"/>
      <c r="K102" s="63">
        <v>0.12</v>
      </c>
      <c r="L102" s="62">
        <v>0.24</v>
      </c>
      <c r="M102" s="62"/>
      <c r="N102" s="62"/>
      <c r="O102" s="62"/>
      <c r="P102" s="62"/>
      <c r="Q102" s="62"/>
      <c r="R102" s="62"/>
      <c r="S102" s="62"/>
      <c r="T102" s="62"/>
      <c r="U102" s="62"/>
      <c r="V102" s="62"/>
      <c r="W102" s="62"/>
      <c r="X102" s="124"/>
      <c r="Y102" s="124"/>
      <c r="Z102" s="124"/>
      <c r="AA102" s="62"/>
      <c r="AB102" s="62"/>
      <c r="AC102" s="62"/>
      <c r="AD102" s="62"/>
      <c r="AE102" s="62"/>
      <c r="AF102" s="62"/>
      <c r="AG102" s="62"/>
      <c r="AH102" s="27"/>
      <c r="AI102" s="65"/>
      <c r="AJ102" s="66" t="s">
        <v>173</v>
      </c>
      <c r="AK102" s="258" t="s">
        <v>351</v>
      </c>
      <c r="AL102" s="67"/>
      <c r="AM102" s="100"/>
      <c r="AN102" s="300" t="s">
        <v>136</v>
      </c>
      <c r="AO102" s="65"/>
      <c r="AP102" s="66"/>
      <c r="AQ102" s="66"/>
      <c r="AR102" s="66"/>
      <c r="AS102" s="71"/>
      <c r="AT102" s="102"/>
      <c r="AU102" s="79"/>
    </row>
    <row r="103" spans="1:47" s="80" customFormat="1" ht="30" customHeight="1" x14ac:dyDescent="0.3">
      <c r="A103" s="261"/>
      <c r="B103" s="262"/>
      <c r="C103" s="26" t="s">
        <v>61</v>
      </c>
      <c r="D103" s="60">
        <f t="shared" si="7"/>
        <v>0.3</v>
      </c>
      <c r="E103" s="60"/>
      <c r="F103" s="36">
        <f t="shared" si="8"/>
        <v>0.3</v>
      </c>
      <c r="G103" s="285"/>
      <c r="H103" s="62">
        <f t="shared" si="9"/>
        <v>0</v>
      </c>
      <c r="I103" s="62"/>
      <c r="J103" s="62"/>
      <c r="K103" s="63">
        <v>0.15</v>
      </c>
      <c r="L103" s="62">
        <v>0.15</v>
      </c>
      <c r="M103" s="62"/>
      <c r="N103" s="62"/>
      <c r="O103" s="62"/>
      <c r="P103" s="62"/>
      <c r="Q103" s="62"/>
      <c r="R103" s="62"/>
      <c r="S103" s="62"/>
      <c r="T103" s="62"/>
      <c r="U103" s="62"/>
      <c r="V103" s="62"/>
      <c r="W103" s="62"/>
      <c r="X103" s="124"/>
      <c r="Y103" s="124"/>
      <c r="Z103" s="124"/>
      <c r="AA103" s="62"/>
      <c r="AB103" s="62"/>
      <c r="AC103" s="62"/>
      <c r="AD103" s="62"/>
      <c r="AE103" s="62"/>
      <c r="AF103" s="62"/>
      <c r="AG103" s="62"/>
      <c r="AH103" s="27"/>
      <c r="AI103" s="65"/>
      <c r="AJ103" s="66" t="s">
        <v>112</v>
      </c>
      <c r="AK103" s="258"/>
      <c r="AL103" s="67"/>
      <c r="AM103" s="100"/>
      <c r="AN103" s="301"/>
      <c r="AO103" s="65"/>
      <c r="AP103" s="66"/>
      <c r="AQ103" s="66"/>
      <c r="AR103" s="66"/>
      <c r="AS103" s="71"/>
      <c r="AT103" s="102"/>
      <c r="AU103" s="79"/>
    </row>
    <row r="104" spans="1:47" s="80" customFormat="1" ht="27.6" customHeight="1" x14ac:dyDescent="0.3">
      <c r="A104" s="261"/>
      <c r="B104" s="262"/>
      <c r="C104" s="26" t="s">
        <v>61</v>
      </c>
      <c r="D104" s="60">
        <f t="shared" si="7"/>
        <v>0.12000000000000001</v>
      </c>
      <c r="E104" s="60"/>
      <c r="F104" s="36">
        <f t="shared" si="8"/>
        <v>0.12000000000000001</v>
      </c>
      <c r="G104" s="285"/>
      <c r="H104" s="62">
        <f t="shared" si="9"/>
        <v>0</v>
      </c>
      <c r="I104" s="62"/>
      <c r="J104" s="62"/>
      <c r="K104" s="63">
        <v>0.05</v>
      </c>
      <c r="L104" s="62">
        <v>7.0000000000000007E-2</v>
      </c>
      <c r="M104" s="62"/>
      <c r="N104" s="62"/>
      <c r="O104" s="62"/>
      <c r="P104" s="62"/>
      <c r="Q104" s="62"/>
      <c r="R104" s="62"/>
      <c r="S104" s="62"/>
      <c r="T104" s="62"/>
      <c r="U104" s="62"/>
      <c r="V104" s="62"/>
      <c r="W104" s="62"/>
      <c r="X104" s="124"/>
      <c r="Y104" s="124"/>
      <c r="Z104" s="124"/>
      <c r="AA104" s="62"/>
      <c r="AB104" s="62"/>
      <c r="AC104" s="62"/>
      <c r="AD104" s="62"/>
      <c r="AE104" s="62"/>
      <c r="AF104" s="62"/>
      <c r="AG104" s="62"/>
      <c r="AH104" s="27"/>
      <c r="AI104" s="65"/>
      <c r="AJ104" s="66" t="s">
        <v>230</v>
      </c>
      <c r="AK104" s="258"/>
      <c r="AL104" s="67"/>
      <c r="AM104" s="100"/>
      <c r="AN104" s="301"/>
      <c r="AO104" s="65" t="s">
        <v>352</v>
      </c>
      <c r="AP104" s="66"/>
      <c r="AQ104" s="66"/>
      <c r="AR104" s="66"/>
      <c r="AS104" s="71"/>
      <c r="AT104" s="102"/>
      <c r="AU104" s="79"/>
    </row>
    <row r="105" spans="1:47" s="80" customFormat="1" ht="29.4" customHeight="1" x14ac:dyDescent="0.3">
      <c r="A105" s="261"/>
      <c r="B105" s="262"/>
      <c r="C105" s="26" t="s">
        <v>61</v>
      </c>
      <c r="D105" s="60">
        <f t="shared" si="7"/>
        <v>0.29000000000000004</v>
      </c>
      <c r="E105" s="60"/>
      <c r="F105" s="36">
        <f t="shared" si="8"/>
        <v>0.29000000000000004</v>
      </c>
      <c r="G105" s="285"/>
      <c r="H105" s="62">
        <f t="shared" si="9"/>
        <v>0</v>
      </c>
      <c r="I105" s="62"/>
      <c r="J105" s="62"/>
      <c r="K105" s="63">
        <v>0.14000000000000001</v>
      </c>
      <c r="L105" s="62">
        <v>0.15</v>
      </c>
      <c r="M105" s="62"/>
      <c r="N105" s="62"/>
      <c r="O105" s="62"/>
      <c r="P105" s="62"/>
      <c r="Q105" s="62"/>
      <c r="R105" s="62"/>
      <c r="S105" s="62"/>
      <c r="T105" s="62"/>
      <c r="U105" s="62"/>
      <c r="V105" s="62"/>
      <c r="W105" s="62"/>
      <c r="X105" s="124"/>
      <c r="Y105" s="124"/>
      <c r="Z105" s="124"/>
      <c r="AA105" s="62"/>
      <c r="AB105" s="62"/>
      <c r="AC105" s="62"/>
      <c r="AD105" s="62"/>
      <c r="AE105" s="62"/>
      <c r="AF105" s="62"/>
      <c r="AG105" s="62"/>
      <c r="AH105" s="27"/>
      <c r="AI105" s="65"/>
      <c r="AJ105" s="66" t="s">
        <v>81</v>
      </c>
      <c r="AK105" s="258"/>
      <c r="AL105" s="67"/>
      <c r="AM105" s="100"/>
      <c r="AN105" s="302"/>
      <c r="AO105" s="65"/>
      <c r="AP105" s="66"/>
      <c r="AQ105" s="66"/>
      <c r="AR105" s="66"/>
      <c r="AS105" s="71"/>
      <c r="AT105" s="102"/>
      <c r="AU105" s="79"/>
    </row>
    <row r="106" spans="1:47" ht="54" x14ac:dyDescent="0.35">
      <c r="A106" s="26">
        <f>A102+1</f>
        <v>49</v>
      </c>
      <c r="B106" s="58" t="s">
        <v>353</v>
      </c>
      <c r="C106" s="121" t="s">
        <v>61</v>
      </c>
      <c r="D106" s="60">
        <f t="shared" si="7"/>
        <v>9.4600000000000009</v>
      </c>
      <c r="E106" s="61"/>
      <c r="F106" s="36">
        <f t="shared" si="8"/>
        <v>9.4600000000000009</v>
      </c>
      <c r="G106" s="37"/>
      <c r="H106" s="62"/>
      <c r="I106" s="128"/>
      <c r="J106" s="128"/>
      <c r="K106" s="63">
        <v>4.2</v>
      </c>
      <c r="L106" s="62">
        <f>9.46-4.2-1.8</f>
        <v>3.4600000000000009</v>
      </c>
      <c r="M106" s="128"/>
      <c r="N106" s="128"/>
      <c r="O106" s="128">
        <v>1.8</v>
      </c>
      <c r="P106" s="128"/>
      <c r="Q106" s="128"/>
      <c r="R106" s="128"/>
      <c r="S106" s="128"/>
      <c r="T106" s="128"/>
      <c r="U106" s="128"/>
      <c r="V106" s="128"/>
      <c r="W106" s="128"/>
      <c r="X106" s="128"/>
      <c r="Y106" s="128"/>
      <c r="Z106" s="128"/>
      <c r="AA106" s="128"/>
      <c r="AB106" s="128"/>
      <c r="AC106" s="128"/>
      <c r="AD106" s="128"/>
      <c r="AE106" s="128"/>
      <c r="AF106" s="128"/>
      <c r="AG106" s="128"/>
      <c r="AH106" s="136"/>
      <c r="AI106" s="109"/>
      <c r="AJ106" s="121" t="s">
        <v>81</v>
      </c>
      <c r="AK106" s="67" t="s">
        <v>354</v>
      </c>
      <c r="AL106" s="67"/>
      <c r="AM106" s="100"/>
      <c r="AN106" s="101"/>
      <c r="AO106" s="70"/>
      <c r="AP106" s="109"/>
      <c r="AQ106" s="109"/>
      <c r="AR106" s="109"/>
      <c r="AS106" s="129"/>
      <c r="AT106" s="106"/>
      <c r="AU106" s="32"/>
    </row>
    <row r="107" spans="1:47" s="43" customFormat="1" ht="34.799999999999997" x14ac:dyDescent="0.3">
      <c r="A107" s="14" t="s">
        <v>355</v>
      </c>
      <c r="B107" s="34" t="s">
        <v>356</v>
      </c>
      <c r="C107" s="14"/>
      <c r="D107" s="60">
        <f t="shared" si="7"/>
        <v>0</v>
      </c>
      <c r="E107" s="60"/>
      <c r="F107" s="36">
        <f t="shared" si="8"/>
        <v>0</v>
      </c>
      <c r="G107" s="37"/>
      <c r="H107" s="62">
        <f t="shared" si="9"/>
        <v>0</v>
      </c>
      <c r="I107" s="62"/>
      <c r="J107" s="62"/>
      <c r="K107" s="63"/>
      <c r="L107" s="62"/>
      <c r="M107" s="62"/>
      <c r="N107" s="62"/>
      <c r="O107" s="62"/>
      <c r="P107" s="62"/>
      <c r="Q107" s="62"/>
      <c r="R107" s="62"/>
      <c r="S107" s="62"/>
      <c r="T107" s="62"/>
      <c r="U107" s="62"/>
      <c r="V107" s="62"/>
      <c r="W107" s="62"/>
      <c r="X107" s="62"/>
      <c r="Y107" s="62"/>
      <c r="Z107" s="62"/>
      <c r="AA107" s="62"/>
      <c r="AB107" s="62"/>
      <c r="AC107" s="62"/>
      <c r="AD107" s="62"/>
      <c r="AE107" s="62"/>
      <c r="AF107" s="62"/>
      <c r="AG107" s="62">
        <v>0</v>
      </c>
      <c r="AH107" s="27"/>
      <c r="AI107" s="14"/>
      <c r="AJ107" s="14"/>
      <c r="AK107" s="66"/>
      <c r="AL107" s="16"/>
      <c r="AM107" s="29"/>
      <c r="AN107" s="30"/>
      <c r="AO107" s="14"/>
      <c r="AP107" s="14"/>
      <c r="AQ107" s="14"/>
      <c r="AR107" s="14"/>
      <c r="AS107" s="19"/>
      <c r="AT107" s="41"/>
      <c r="AU107" s="42"/>
    </row>
    <row r="108" spans="1:47" s="85" customFormat="1" ht="36" x14ac:dyDescent="0.35">
      <c r="A108" s="26"/>
      <c r="B108" s="46" t="s">
        <v>77</v>
      </c>
      <c r="C108" s="65"/>
      <c r="D108" s="60">
        <f t="shared" si="7"/>
        <v>0</v>
      </c>
      <c r="E108" s="60"/>
      <c r="F108" s="36">
        <f t="shared" si="8"/>
        <v>0</v>
      </c>
      <c r="G108" s="37"/>
      <c r="H108" s="62">
        <f t="shared" si="9"/>
        <v>0</v>
      </c>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27"/>
      <c r="AI108" s="65"/>
      <c r="AJ108" s="65"/>
      <c r="AK108" s="66"/>
      <c r="AL108" s="102"/>
      <c r="AM108" s="78"/>
      <c r="AN108" s="103"/>
      <c r="AO108" s="28"/>
      <c r="AP108" s="65"/>
      <c r="AQ108" s="65"/>
      <c r="AR108" s="65"/>
      <c r="AS108" s="93"/>
      <c r="AT108" s="78"/>
      <c r="AU108" s="104"/>
    </row>
    <row r="109" spans="1:47" ht="153.6" customHeight="1" x14ac:dyDescent="0.35">
      <c r="A109" s="26">
        <f>A106+1</f>
        <v>50</v>
      </c>
      <c r="B109" s="73" t="s">
        <v>357</v>
      </c>
      <c r="C109" s="26" t="s">
        <v>358</v>
      </c>
      <c r="D109" s="60">
        <f t="shared" si="7"/>
        <v>12.219999999999999</v>
      </c>
      <c r="E109" s="60">
        <f>10.78-1.33</f>
        <v>9.4499999999999993</v>
      </c>
      <c r="F109" s="36">
        <f t="shared" si="8"/>
        <v>2.77</v>
      </c>
      <c r="G109" s="37" t="s">
        <v>68</v>
      </c>
      <c r="H109" s="62">
        <f t="shared" si="9"/>
        <v>0</v>
      </c>
      <c r="I109" s="62"/>
      <c r="J109" s="62"/>
      <c r="K109" s="63"/>
      <c r="L109" s="62"/>
      <c r="M109" s="62"/>
      <c r="N109" s="62"/>
      <c r="O109" s="62"/>
      <c r="P109" s="62"/>
      <c r="Q109" s="62"/>
      <c r="R109" s="62"/>
      <c r="S109" s="62"/>
      <c r="T109" s="62"/>
      <c r="U109" s="62"/>
      <c r="V109" s="62"/>
      <c r="W109" s="62"/>
      <c r="X109" s="62"/>
      <c r="Y109" s="62"/>
      <c r="Z109" s="62"/>
      <c r="AA109" s="62"/>
      <c r="AB109" s="62"/>
      <c r="AC109" s="62"/>
      <c r="AD109" s="62"/>
      <c r="AE109" s="64"/>
      <c r="AF109" s="62"/>
      <c r="AG109" s="62">
        <f>1.44+1.33</f>
        <v>2.77</v>
      </c>
      <c r="AH109" s="27"/>
      <c r="AI109" s="65" t="s">
        <v>80</v>
      </c>
      <c r="AJ109" s="26" t="s">
        <v>173</v>
      </c>
      <c r="AK109" s="75" t="s">
        <v>359</v>
      </c>
      <c r="AL109" s="67" t="s">
        <v>360</v>
      </c>
      <c r="AM109" s="67"/>
      <c r="AN109" s="112" t="s">
        <v>215</v>
      </c>
      <c r="AO109" s="65" t="s">
        <v>361</v>
      </c>
      <c r="AP109" s="66">
        <v>2023.2023999999999</v>
      </c>
      <c r="AQ109" s="66"/>
      <c r="AR109" s="66"/>
      <c r="AS109" s="71"/>
      <c r="AT109" s="72"/>
      <c r="AU109" s="32"/>
    </row>
    <row r="110" spans="1:47" s="43" customFormat="1" ht="34.799999999999997" x14ac:dyDescent="0.3">
      <c r="A110" s="14" t="s">
        <v>362</v>
      </c>
      <c r="B110" s="34" t="s">
        <v>363</v>
      </c>
      <c r="C110" s="14"/>
      <c r="D110" s="60">
        <f t="shared" si="7"/>
        <v>0</v>
      </c>
      <c r="E110" s="60"/>
      <c r="F110" s="36">
        <f t="shared" si="8"/>
        <v>0</v>
      </c>
      <c r="G110" s="37"/>
      <c r="H110" s="62">
        <f t="shared" si="9"/>
        <v>0</v>
      </c>
      <c r="I110" s="62"/>
      <c r="J110" s="62"/>
      <c r="K110" s="63"/>
      <c r="L110" s="62"/>
      <c r="M110" s="62"/>
      <c r="N110" s="62"/>
      <c r="O110" s="62"/>
      <c r="P110" s="62"/>
      <c r="Q110" s="62"/>
      <c r="R110" s="62"/>
      <c r="S110" s="62"/>
      <c r="T110" s="62"/>
      <c r="U110" s="62"/>
      <c r="V110" s="62"/>
      <c r="W110" s="62"/>
      <c r="X110" s="62"/>
      <c r="Y110" s="62"/>
      <c r="Z110" s="62"/>
      <c r="AA110" s="62"/>
      <c r="AB110" s="62"/>
      <c r="AC110" s="62"/>
      <c r="AD110" s="62"/>
      <c r="AE110" s="62"/>
      <c r="AF110" s="62"/>
      <c r="AG110" s="62">
        <v>0</v>
      </c>
      <c r="AH110" s="27"/>
      <c r="AI110" s="14"/>
      <c r="AJ110" s="14"/>
      <c r="AK110" s="66"/>
      <c r="AL110" s="16"/>
      <c r="AM110" s="29"/>
      <c r="AN110" s="30"/>
      <c r="AO110" s="86"/>
      <c r="AP110" s="14"/>
      <c r="AQ110" s="14"/>
      <c r="AR110" s="14"/>
      <c r="AS110" s="19"/>
      <c r="AT110" s="41"/>
      <c r="AU110" s="42"/>
    </row>
    <row r="111" spans="1:47" s="85" customFormat="1" ht="36" x14ac:dyDescent="0.35">
      <c r="A111" s="26"/>
      <c r="B111" s="46" t="s">
        <v>77</v>
      </c>
      <c r="C111" s="65"/>
      <c r="D111" s="60">
        <f t="shared" si="7"/>
        <v>0</v>
      </c>
      <c r="E111" s="60"/>
      <c r="F111" s="36">
        <f t="shared" si="8"/>
        <v>0</v>
      </c>
      <c r="G111" s="37"/>
      <c r="H111" s="62">
        <f t="shared" si="9"/>
        <v>0</v>
      </c>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27"/>
      <c r="AI111" s="65"/>
      <c r="AJ111" s="65"/>
      <c r="AK111" s="66"/>
      <c r="AL111" s="102"/>
      <c r="AM111" s="78"/>
      <c r="AN111" s="103"/>
      <c r="AO111" s="86"/>
      <c r="AP111" s="65"/>
      <c r="AQ111" s="65"/>
      <c r="AR111" s="65"/>
      <c r="AS111" s="93"/>
      <c r="AT111" s="78"/>
      <c r="AU111" s="104"/>
    </row>
    <row r="112" spans="1:47" ht="105.6" customHeight="1" x14ac:dyDescent="0.35">
      <c r="A112" s="26">
        <f>A109+1</f>
        <v>51</v>
      </c>
      <c r="B112" s="73" t="s">
        <v>364</v>
      </c>
      <c r="C112" s="26" t="s">
        <v>62</v>
      </c>
      <c r="D112" s="60">
        <f t="shared" si="7"/>
        <v>20</v>
      </c>
      <c r="E112" s="60">
        <f>3+1.11</f>
        <v>4.1100000000000003</v>
      </c>
      <c r="F112" s="36">
        <f t="shared" si="8"/>
        <v>15.89</v>
      </c>
      <c r="G112" s="37" t="s">
        <v>79</v>
      </c>
      <c r="H112" s="62">
        <f t="shared" si="9"/>
        <v>0</v>
      </c>
      <c r="I112" s="62"/>
      <c r="J112" s="62"/>
      <c r="K112" s="63">
        <f>12-1.11</f>
        <v>10.89</v>
      </c>
      <c r="L112" s="62">
        <v>5</v>
      </c>
      <c r="M112" s="62"/>
      <c r="N112" s="62"/>
      <c r="O112" s="62"/>
      <c r="P112" s="62"/>
      <c r="Q112" s="62"/>
      <c r="R112" s="62"/>
      <c r="S112" s="62"/>
      <c r="T112" s="62"/>
      <c r="U112" s="62"/>
      <c r="V112" s="62"/>
      <c r="W112" s="62"/>
      <c r="X112" s="62"/>
      <c r="Y112" s="62"/>
      <c r="Z112" s="62"/>
      <c r="AA112" s="62"/>
      <c r="AB112" s="62"/>
      <c r="AC112" s="62"/>
      <c r="AD112" s="62"/>
      <c r="AE112" s="62"/>
      <c r="AF112" s="62"/>
      <c r="AG112" s="62">
        <v>0</v>
      </c>
      <c r="AH112" s="27"/>
      <c r="AI112" s="65" t="s">
        <v>80</v>
      </c>
      <c r="AJ112" s="66" t="s">
        <v>81</v>
      </c>
      <c r="AK112" s="75" t="s">
        <v>365</v>
      </c>
      <c r="AL112" s="67"/>
      <c r="AM112" s="76"/>
      <c r="AN112" s="112" t="s">
        <v>215</v>
      </c>
      <c r="AO112" s="86" t="s">
        <v>366</v>
      </c>
      <c r="AP112" s="26" t="s">
        <v>86</v>
      </c>
      <c r="AQ112" s="26"/>
      <c r="AR112" s="26"/>
      <c r="AS112" s="31"/>
      <c r="AT112" s="72"/>
      <c r="AU112" s="32"/>
    </row>
    <row r="113" spans="1:47" s="43" customFormat="1" x14ac:dyDescent="0.3">
      <c r="A113" s="14" t="s">
        <v>367</v>
      </c>
      <c r="B113" s="113" t="s">
        <v>368</v>
      </c>
      <c r="C113" s="14"/>
      <c r="D113" s="60">
        <f t="shared" si="7"/>
        <v>0</v>
      </c>
      <c r="E113" s="60"/>
      <c r="F113" s="36">
        <f t="shared" si="8"/>
        <v>0</v>
      </c>
      <c r="G113" s="37"/>
      <c r="H113" s="62">
        <f t="shared" si="9"/>
        <v>0</v>
      </c>
      <c r="I113" s="62"/>
      <c r="J113" s="62"/>
      <c r="K113" s="63"/>
      <c r="L113" s="62"/>
      <c r="M113" s="62"/>
      <c r="N113" s="62"/>
      <c r="O113" s="62"/>
      <c r="P113" s="62"/>
      <c r="Q113" s="62"/>
      <c r="R113" s="62"/>
      <c r="S113" s="62"/>
      <c r="T113" s="62"/>
      <c r="U113" s="62"/>
      <c r="V113" s="62"/>
      <c r="W113" s="62"/>
      <c r="X113" s="62"/>
      <c r="Y113" s="62"/>
      <c r="Z113" s="62"/>
      <c r="AA113" s="62"/>
      <c r="AB113" s="62"/>
      <c r="AC113" s="62"/>
      <c r="AD113" s="62"/>
      <c r="AE113" s="62"/>
      <c r="AF113" s="62"/>
      <c r="AG113" s="62">
        <v>0</v>
      </c>
      <c r="AH113" s="27"/>
      <c r="AI113" s="14"/>
      <c r="AJ113" s="14"/>
      <c r="AK113" s="66"/>
      <c r="AL113" s="16"/>
      <c r="AM113" s="29"/>
      <c r="AN113" s="30"/>
      <c r="AO113" s="86"/>
      <c r="AP113" s="14"/>
      <c r="AQ113" s="14"/>
      <c r="AR113" s="14"/>
      <c r="AS113" s="19"/>
      <c r="AT113" s="41"/>
      <c r="AU113" s="42"/>
    </row>
    <row r="114" spans="1:47" s="57" customFormat="1" x14ac:dyDescent="0.35">
      <c r="A114" s="26"/>
      <c r="B114" s="94" t="s">
        <v>239</v>
      </c>
      <c r="C114" s="95"/>
      <c r="D114" s="60">
        <f t="shared" si="7"/>
        <v>0</v>
      </c>
      <c r="E114" s="60"/>
      <c r="F114" s="36">
        <f t="shared" si="8"/>
        <v>0</v>
      </c>
      <c r="G114" s="37"/>
      <c r="H114" s="62">
        <f t="shared" si="9"/>
        <v>0</v>
      </c>
      <c r="I114" s="62"/>
      <c r="J114" s="62"/>
      <c r="K114" s="63"/>
      <c r="L114" s="62"/>
      <c r="M114" s="62"/>
      <c r="N114" s="62"/>
      <c r="O114" s="62"/>
      <c r="P114" s="62"/>
      <c r="Q114" s="62"/>
      <c r="R114" s="62"/>
      <c r="S114" s="62"/>
      <c r="T114" s="62"/>
      <c r="U114" s="62"/>
      <c r="V114" s="62"/>
      <c r="W114" s="62"/>
      <c r="X114" s="62"/>
      <c r="Y114" s="62"/>
      <c r="Z114" s="62"/>
      <c r="AA114" s="62"/>
      <c r="AB114" s="62"/>
      <c r="AC114" s="62"/>
      <c r="AD114" s="62"/>
      <c r="AE114" s="64"/>
      <c r="AF114" s="62"/>
      <c r="AG114" s="62"/>
      <c r="AH114" s="27"/>
      <c r="AI114" s="47"/>
      <c r="AJ114" s="47"/>
      <c r="AK114" s="66"/>
      <c r="AL114" s="52"/>
      <c r="AM114" s="96"/>
      <c r="AN114" s="97"/>
      <c r="AO114" s="86"/>
      <c r="AP114" s="47"/>
      <c r="AQ114" s="47"/>
      <c r="AR114" s="47"/>
      <c r="AS114" s="55"/>
      <c r="AT114" s="98"/>
      <c r="AU114" s="56"/>
    </row>
    <row r="115" spans="1:47" ht="72" customHeight="1" x14ac:dyDescent="0.35">
      <c r="A115" s="26">
        <f>A112+1</f>
        <v>52</v>
      </c>
      <c r="B115" s="68" t="s">
        <v>369</v>
      </c>
      <c r="C115" s="121" t="s">
        <v>370</v>
      </c>
      <c r="D115" s="60">
        <f t="shared" si="7"/>
        <v>0.5</v>
      </c>
      <c r="E115" s="61"/>
      <c r="F115" s="36">
        <f t="shared" si="8"/>
        <v>0.5</v>
      </c>
      <c r="G115" s="37" t="s">
        <v>371</v>
      </c>
      <c r="H115" s="62">
        <f t="shared" si="9"/>
        <v>0</v>
      </c>
      <c r="I115" s="128"/>
      <c r="J115" s="128"/>
      <c r="K115" s="128">
        <v>0.4</v>
      </c>
      <c r="L115" s="128"/>
      <c r="M115" s="128"/>
      <c r="N115" s="128"/>
      <c r="O115" s="128"/>
      <c r="P115" s="128"/>
      <c r="Q115" s="128"/>
      <c r="R115" s="128"/>
      <c r="S115" s="128"/>
      <c r="T115" s="128"/>
      <c r="U115" s="128"/>
      <c r="V115" s="128">
        <v>0.1</v>
      </c>
      <c r="W115" s="128"/>
      <c r="X115" s="128"/>
      <c r="Y115" s="128"/>
      <c r="Z115" s="128"/>
      <c r="AA115" s="128"/>
      <c r="AB115" s="128"/>
      <c r="AC115" s="128"/>
      <c r="AD115" s="128"/>
      <c r="AE115" s="128"/>
      <c r="AF115" s="128"/>
      <c r="AG115" s="128"/>
      <c r="AH115" s="136"/>
      <c r="AI115" s="109"/>
      <c r="AJ115" s="121" t="s">
        <v>230</v>
      </c>
      <c r="AK115" s="67" t="s">
        <v>372</v>
      </c>
      <c r="AL115" s="67"/>
      <c r="AM115" s="100"/>
      <c r="AN115" s="114" t="s">
        <v>136</v>
      </c>
      <c r="AO115" s="86" t="s">
        <v>373</v>
      </c>
      <c r="AP115" s="109"/>
      <c r="AQ115" s="109"/>
      <c r="AR115" s="109"/>
      <c r="AS115" s="109"/>
      <c r="AT115" s="106"/>
      <c r="AU115" s="70"/>
    </row>
    <row r="116" spans="1:47" s="43" customFormat="1" ht="34.799999999999997" x14ac:dyDescent="0.3">
      <c r="A116" s="14" t="s">
        <v>374</v>
      </c>
      <c r="B116" s="34" t="s">
        <v>375</v>
      </c>
      <c r="C116" s="14"/>
      <c r="D116" s="60">
        <f t="shared" si="7"/>
        <v>0</v>
      </c>
      <c r="E116" s="60"/>
      <c r="F116" s="36">
        <f t="shared" si="8"/>
        <v>0</v>
      </c>
      <c r="G116" s="37"/>
      <c r="H116" s="62">
        <f t="shared" si="9"/>
        <v>0</v>
      </c>
      <c r="I116" s="62"/>
      <c r="J116" s="62"/>
      <c r="K116" s="63"/>
      <c r="L116" s="62"/>
      <c r="M116" s="62"/>
      <c r="N116" s="62"/>
      <c r="O116" s="62"/>
      <c r="P116" s="62"/>
      <c r="Q116" s="62"/>
      <c r="R116" s="62"/>
      <c r="S116" s="62"/>
      <c r="T116" s="62"/>
      <c r="U116" s="62"/>
      <c r="V116" s="62"/>
      <c r="W116" s="62"/>
      <c r="X116" s="62"/>
      <c r="Y116" s="62"/>
      <c r="Z116" s="62"/>
      <c r="AA116" s="62"/>
      <c r="AB116" s="62"/>
      <c r="AC116" s="62"/>
      <c r="AD116" s="62"/>
      <c r="AE116" s="62"/>
      <c r="AF116" s="62"/>
      <c r="AG116" s="62">
        <v>0</v>
      </c>
      <c r="AH116" s="27"/>
      <c r="AI116" s="14"/>
      <c r="AJ116" s="14"/>
      <c r="AK116" s="66"/>
      <c r="AL116" s="16"/>
      <c r="AM116" s="29"/>
      <c r="AN116" s="30"/>
      <c r="AO116" s="86"/>
      <c r="AP116" s="14"/>
      <c r="AQ116" s="14"/>
      <c r="AR116" s="14"/>
      <c r="AS116" s="19"/>
      <c r="AT116" s="41"/>
      <c r="AU116" s="42"/>
    </row>
    <row r="117" spans="1:47" s="57" customFormat="1" x14ac:dyDescent="0.35">
      <c r="A117" s="14"/>
      <c r="B117" s="94" t="s">
        <v>132</v>
      </c>
      <c r="C117" s="95"/>
      <c r="D117" s="60">
        <f t="shared" si="7"/>
        <v>0</v>
      </c>
      <c r="E117" s="60"/>
      <c r="F117" s="36">
        <f t="shared" si="8"/>
        <v>0</v>
      </c>
      <c r="G117" s="37"/>
      <c r="H117" s="62">
        <f t="shared" si="9"/>
        <v>0</v>
      </c>
      <c r="I117" s="62"/>
      <c r="J117" s="62"/>
      <c r="K117" s="63"/>
      <c r="L117" s="62"/>
      <c r="M117" s="62"/>
      <c r="N117" s="62"/>
      <c r="O117" s="62"/>
      <c r="P117" s="62"/>
      <c r="Q117" s="62"/>
      <c r="R117" s="62"/>
      <c r="S117" s="62"/>
      <c r="T117" s="62"/>
      <c r="U117" s="62"/>
      <c r="V117" s="62"/>
      <c r="W117" s="62"/>
      <c r="X117" s="62"/>
      <c r="Y117" s="62"/>
      <c r="Z117" s="62"/>
      <c r="AA117" s="62"/>
      <c r="AB117" s="62"/>
      <c r="AC117" s="62"/>
      <c r="AD117" s="62"/>
      <c r="AE117" s="64"/>
      <c r="AF117" s="62"/>
      <c r="AG117" s="62"/>
      <c r="AH117" s="27"/>
      <c r="AI117" s="47"/>
      <c r="AJ117" s="47"/>
      <c r="AK117" s="66"/>
      <c r="AL117" s="52"/>
      <c r="AM117" s="96"/>
      <c r="AN117" s="97"/>
      <c r="AO117" s="86"/>
      <c r="AP117" s="47"/>
      <c r="AQ117" s="47"/>
      <c r="AR117" s="47"/>
      <c r="AS117" s="55"/>
      <c r="AT117" s="98"/>
      <c r="AU117" s="56"/>
    </row>
    <row r="118" spans="1:47" ht="48.6" customHeight="1" x14ac:dyDescent="0.35">
      <c r="A118" s="26">
        <f>A115+1</f>
        <v>53</v>
      </c>
      <c r="B118" s="58" t="s">
        <v>376</v>
      </c>
      <c r="C118" s="59" t="s">
        <v>63</v>
      </c>
      <c r="D118" s="60">
        <f t="shared" si="7"/>
        <v>0.06</v>
      </c>
      <c r="E118" s="60">
        <v>0.06</v>
      </c>
      <c r="F118" s="36">
        <f t="shared" si="8"/>
        <v>0</v>
      </c>
      <c r="G118" s="37" t="s">
        <v>63</v>
      </c>
      <c r="H118" s="62">
        <f t="shared" si="9"/>
        <v>0</v>
      </c>
      <c r="I118" s="62"/>
      <c r="J118" s="62"/>
      <c r="K118" s="63"/>
      <c r="L118" s="62"/>
      <c r="M118" s="62"/>
      <c r="N118" s="62"/>
      <c r="O118" s="62"/>
      <c r="P118" s="62"/>
      <c r="Q118" s="62"/>
      <c r="R118" s="62"/>
      <c r="S118" s="62"/>
      <c r="T118" s="62"/>
      <c r="U118" s="62"/>
      <c r="V118" s="62"/>
      <c r="W118" s="62"/>
      <c r="X118" s="62"/>
      <c r="Y118" s="62"/>
      <c r="Z118" s="62"/>
      <c r="AA118" s="62"/>
      <c r="AB118" s="62"/>
      <c r="AC118" s="62"/>
      <c r="AD118" s="62"/>
      <c r="AE118" s="64"/>
      <c r="AF118" s="62"/>
      <c r="AG118" s="62"/>
      <c r="AH118" s="27"/>
      <c r="AI118" s="65"/>
      <c r="AJ118" s="26" t="s">
        <v>81</v>
      </c>
      <c r="AK118" s="137" t="s">
        <v>377</v>
      </c>
      <c r="AL118" s="67"/>
      <c r="AM118" s="100"/>
      <c r="AN118" s="114" t="s">
        <v>136</v>
      </c>
      <c r="AO118" s="86"/>
      <c r="AP118" s="26"/>
      <c r="AQ118" s="26"/>
      <c r="AR118" s="26"/>
      <c r="AS118" s="31"/>
      <c r="AT118" s="102"/>
      <c r="AU118" s="32"/>
    </row>
    <row r="119" spans="1:47" s="43" customFormat="1" x14ac:dyDescent="0.3">
      <c r="A119" s="14" t="s">
        <v>378</v>
      </c>
      <c r="B119" s="34" t="s">
        <v>24</v>
      </c>
      <c r="C119" s="14"/>
      <c r="D119" s="60">
        <f t="shared" si="7"/>
        <v>0</v>
      </c>
      <c r="E119" s="60"/>
      <c r="F119" s="36">
        <f t="shared" si="8"/>
        <v>0</v>
      </c>
      <c r="G119" s="37"/>
      <c r="H119" s="62">
        <f t="shared" si="9"/>
        <v>0</v>
      </c>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v>0</v>
      </c>
      <c r="AH119" s="27"/>
      <c r="AI119" s="14"/>
      <c r="AJ119" s="14"/>
      <c r="AK119" s="66"/>
      <c r="AL119" s="16"/>
      <c r="AM119" s="29"/>
      <c r="AN119" s="30"/>
      <c r="AO119" s="86"/>
      <c r="AP119" s="14"/>
      <c r="AQ119" s="14"/>
      <c r="AR119" s="14"/>
      <c r="AS119" s="19"/>
      <c r="AT119" s="41"/>
      <c r="AU119" s="42"/>
    </row>
    <row r="120" spans="1:47" s="85" customFormat="1" ht="36" x14ac:dyDescent="0.35">
      <c r="A120" s="26"/>
      <c r="B120" s="46" t="s">
        <v>77</v>
      </c>
      <c r="C120" s="65"/>
      <c r="D120" s="60">
        <f t="shared" si="7"/>
        <v>0</v>
      </c>
      <c r="E120" s="60"/>
      <c r="F120" s="36">
        <f t="shared" si="8"/>
        <v>0</v>
      </c>
      <c r="G120" s="37"/>
      <c r="H120" s="62">
        <f t="shared" si="9"/>
        <v>0</v>
      </c>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27"/>
      <c r="AI120" s="65"/>
      <c r="AJ120" s="65"/>
      <c r="AK120" s="66"/>
      <c r="AL120" s="102"/>
      <c r="AM120" s="78"/>
      <c r="AN120" s="103"/>
      <c r="AO120" s="86"/>
      <c r="AP120" s="65"/>
      <c r="AQ120" s="65"/>
      <c r="AR120" s="65"/>
      <c r="AS120" s="93"/>
      <c r="AT120" s="78"/>
      <c r="AU120" s="104"/>
    </row>
    <row r="121" spans="1:47" ht="20.399999999999999" customHeight="1" x14ac:dyDescent="0.35">
      <c r="A121" s="261">
        <f>A118+1</f>
        <v>54</v>
      </c>
      <c r="B121" s="262" t="s">
        <v>379</v>
      </c>
      <c r="C121" s="59" t="s">
        <v>64</v>
      </c>
      <c r="D121" s="60">
        <f t="shared" si="7"/>
        <v>4</v>
      </c>
      <c r="E121" s="60"/>
      <c r="F121" s="36">
        <f t="shared" si="8"/>
        <v>4</v>
      </c>
      <c r="G121" s="285" t="s">
        <v>380</v>
      </c>
      <c r="H121" s="62">
        <f t="shared" si="9"/>
        <v>0.35</v>
      </c>
      <c r="I121" s="62"/>
      <c r="J121" s="62">
        <v>0.35</v>
      </c>
      <c r="K121" s="63">
        <v>2.1</v>
      </c>
      <c r="L121" s="62">
        <v>1.05</v>
      </c>
      <c r="M121" s="62"/>
      <c r="N121" s="62"/>
      <c r="O121" s="62">
        <v>0.5</v>
      </c>
      <c r="P121" s="62"/>
      <c r="Q121" s="62"/>
      <c r="R121" s="62"/>
      <c r="S121" s="62"/>
      <c r="T121" s="62"/>
      <c r="U121" s="62"/>
      <c r="V121" s="62"/>
      <c r="W121" s="62"/>
      <c r="X121" s="62"/>
      <c r="Y121" s="62"/>
      <c r="Z121" s="62"/>
      <c r="AA121" s="62"/>
      <c r="AB121" s="62"/>
      <c r="AC121" s="62"/>
      <c r="AD121" s="62"/>
      <c r="AE121" s="64"/>
      <c r="AF121" s="62"/>
      <c r="AG121" s="62"/>
      <c r="AH121" s="27"/>
      <c r="AI121" s="65"/>
      <c r="AJ121" s="26" t="s">
        <v>140</v>
      </c>
      <c r="AK121" s="258" t="s">
        <v>381</v>
      </c>
      <c r="AL121" s="67"/>
      <c r="AM121" s="76"/>
      <c r="AN121" s="300" t="s">
        <v>215</v>
      </c>
      <c r="AO121" s="86"/>
      <c r="AP121" s="26" t="s">
        <v>86</v>
      </c>
      <c r="AQ121" s="297" t="s">
        <v>382</v>
      </c>
      <c r="AR121" s="26"/>
      <c r="AS121" s="31"/>
      <c r="AT121" s="72"/>
      <c r="AU121" s="32"/>
    </row>
    <row r="122" spans="1:47" ht="20.399999999999999" customHeight="1" x14ac:dyDescent="0.35">
      <c r="A122" s="261"/>
      <c r="B122" s="262"/>
      <c r="C122" s="59" t="s">
        <v>64</v>
      </c>
      <c r="D122" s="60">
        <f t="shared" si="7"/>
        <v>3</v>
      </c>
      <c r="E122" s="60"/>
      <c r="F122" s="36">
        <f t="shared" si="8"/>
        <v>3</v>
      </c>
      <c r="G122" s="285"/>
      <c r="H122" s="62">
        <f t="shared" si="9"/>
        <v>0.6</v>
      </c>
      <c r="I122" s="62"/>
      <c r="J122" s="62">
        <v>0.6</v>
      </c>
      <c r="K122" s="63">
        <v>1.1399999999999999</v>
      </c>
      <c r="L122" s="62">
        <f>1.2-0.44</f>
        <v>0.76</v>
      </c>
      <c r="M122" s="62">
        <v>0.5</v>
      </c>
      <c r="N122" s="62"/>
      <c r="O122" s="62"/>
      <c r="P122" s="62"/>
      <c r="Q122" s="62"/>
      <c r="R122" s="62"/>
      <c r="S122" s="62"/>
      <c r="T122" s="62"/>
      <c r="U122" s="62"/>
      <c r="V122" s="62"/>
      <c r="W122" s="62"/>
      <c r="X122" s="62"/>
      <c r="Y122" s="62"/>
      <c r="Z122" s="62"/>
      <c r="AA122" s="62"/>
      <c r="AB122" s="62"/>
      <c r="AC122" s="62"/>
      <c r="AD122" s="62"/>
      <c r="AE122" s="64"/>
      <c r="AF122" s="62"/>
      <c r="AG122" s="62"/>
      <c r="AH122" s="27"/>
      <c r="AI122" s="65"/>
      <c r="AJ122" s="26" t="s">
        <v>91</v>
      </c>
      <c r="AK122" s="258"/>
      <c r="AL122" s="67"/>
      <c r="AM122" s="76"/>
      <c r="AN122" s="301"/>
      <c r="AO122" s="86"/>
      <c r="AP122" s="26">
        <v>2023.2023999999999</v>
      </c>
      <c r="AQ122" s="298"/>
      <c r="AR122" s="26"/>
      <c r="AS122" s="31"/>
      <c r="AT122" s="72"/>
      <c r="AU122" s="32"/>
    </row>
    <row r="123" spans="1:47" ht="20.399999999999999" customHeight="1" x14ac:dyDescent="0.35">
      <c r="A123" s="261"/>
      <c r="B123" s="262"/>
      <c r="C123" s="59" t="s">
        <v>64</v>
      </c>
      <c r="D123" s="60">
        <f t="shared" si="7"/>
        <v>4</v>
      </c>
      <c r="E123" s="60"/>
      <c r="F123" s="36">
        <f t="shared" si="8"/>
        <v>4</v>
      </c>
      <c r="G123" s="285"/>
      <c r="H123" s="62">
        <f t="shared" si="9"/>
        <v>0.54</v>
      </c>
      <c r="I123" s="62"/>
      <c r="J123" s="62">
        <v>0.54</v>
      </c>
      <c r="K123" s="63">
        <v>1.5</v>
      </c>
      <c r="L123" s="62">
        <v>1.46</v>
      </c>
      <c r="M123" s="62"/>
      <c r="N123" s="62"/>
      <c r="O123" s="62">
        <v>0.5</v>
      </c>
      <c r="P123" s="62">
        <v>0.5</v>
      </c>
      <c r="Q123" s="62"/>
      <c r="R123" s="62"/>
      <c r="S123" s="62"/>
      <c r="T123" s="62"/>
      <c r="U123" s="62"/>
      <c r="V123" s="62"/>
      <c r="W123" s="62"/>
      <c r="X123" s="62"/>
      <c r="Y123" s="62"/>
      <c r="Z123" s="62"/>
      <c r="AA123" s="62"/>
      <c r="AB123" s="62"/>
      <c r="AC123" s="62"/>
      <c r="AD123" s="62"/>
      <c r="AE123" s="64"/>
      <c r="AF123" s="62"/>
      <c r="AG123" s="62"/>
      <c r="AH123" s="27"/>
      <c r="AI123" s="65"/>
      <c r="AJ123" s="26" t="s">
        <v>118</v>
      </c>
      <c r="AK123" s="258"/>
      <c r="AL123" s="67"/>
      <c r="AM123" s="76"/>
      <c r="AN123" s="301"/>
      <c r="AO123" s="86"/>
      <c r="AP123" s="26">
        <v>2023.2023999999999</v>
      </c>
      <c r="AQ123" s="298"/>
      <c r="AR123" s="26"/>
      <c r="AS123" s="31"/>
      <c r="AT123" s="72"/>
      <c r="AU123" s="32"/>
    </row>
    <row r="124" spans="1:47" ht="20.399999999999999" customHeight="1" x14ac:dyDescent="0.35">
      <c r="A124" s="261"/>
      <c r="B124" s="262"/>
      <c r="C124" s="59" t="s">
        <v>64</v>
      </c>
      <c r="D124" s="60">
        <f t="shared" si="7"/>
        <v>5</v>
      </c>
      <c r="E124" s="60"/>
      <c r="F124" s="36">
        <f t="shared" si="8"/>
        <v>5</v>
      </c>
      <c r="G124" s="285"/>
      <c r="H124" s="62">
        <f t="shared" si="9"/>
        <v>0.45</v>
      </c>
      <c r="I124" s="62"/>
      <c r="J124" s="62">
        <v>0.45</v>
      </c>
      <c r="K124" s="63">
        <v>3</v>
      </c>
      <c r="L124" s="62">
        <f>0.1+1.45</f>
        <v>1.55</v>
      </c>
      <c r="M124" s="62"/>
      <c r="N124" s="62"/>
      <c r="O124" s="62"/>
      <c r="P124" s="62"/>
      <c r="Q124" s="62"/>
      <c r="R124" s="62"/>
      <c r="S124" s="62"/>
      <c r="T124" s="62"/>
      <c r="U124" s="62"/>
      <c r="V124" s="62"/>
      <c r="W124" s="62"/>
      <c r="X124" s="62"/>
      <c r="Y124" s="62"/>
      <c r="Z124" s="62"/>
      <c r="AA124" s="62"/>
      <c r="AB124" s="62"/>
      <c r="AC124" s="62"/>
      <c r="AD124" s="62"/>
      <c r="AE124" s="64"/>
      <c r="AF124" s="62"/>
      <c r="AG124" s="62"/>
      <c r="AH124" s="27"/>
      <c r="AI124" s="65"/>
      <c r="AJ124" s="26" t="s">
        <v>112</v>
      </c>
      <c r="AK124" s="258"/>
      <c r="AL124" s="67"/>
      <c r="AM124" s="76"/>
      <c r="AN124" s="301"/>
      <c r="AO124" s="86"/>
      <c r="AP124" s="26">
        <v>2023.2023999999999</v>
      </c>
      <c r="AQ124" s="298"/>
      <c r="AR124" s="26"/>
      <c r="AS124" s="31"/>
      <c r="AT124" s="72"/>
      <c r="AU124" s="32"/>
    </row>
    <row r="125" spans="1:47" ht="20.399999999999999" customHeight="1" x14ac:dyDescent="0.35">
      <c r="A125" s="261"/>
      <c r="B125" s="262"/>
      <c r="C125" s="59" t="s">
        <v>64</v>
      </c>
      <c r="D125" s="60">
        <f t="shared" si="7"/>
        <v>2.5</v>
      </c>
      <c r="E125" s="60"/>
      <c r="F125" s="36">
        <f t="shared" si="8"/>
        <v>2.5</v>
      </c>
      <c r="G125" s="285"/>
      <c r="H125" s="62">
        <f t="shared" si="9"/>
        <v>0.72</v>
      </c>
      <c r="I125" s="62"/>
      <c r="J125" s="62">
        <v>0.72</v>
      </c>
      <c r="K125" s="63">
        <f>0.15+1.23</f>
        <v>1.38</v>
      </c>
      <c r="L125" s="62">
        <v>0.15</v>
      </c>
      <c r="M125" s="62">
        <v>0.25</v>
      </c>
      <c r="N125" s="62"/>
      <c r="O125" s="62"/>
      <c r="P125" s="62"/>
      <c r="Q125" s="62"/>
      <c r="R125" s="62"/>
      <c r="S125" s="62"/>
      <c r="T125" s="62"/>
      <c r="U125" s="62"/>
      <c r="V125" s="62"/>
      <c r="W125" s="62"/>
      <c r="X125" s="62"/>
      <c r="Y125" s="62"/>
      <c r="Z125" s="62"/>
      <c r="AA125" s="62"/>
      <c r="AB125" s="62"/>
      <c r="AC125" s="62"/>
      <c r="AD125" s="62"/>
      <c r="AE125" s="64"/>
      <c r="AF125" s="62"/>
      <c r="AG125" s="62"/>
      <c r="AH125" s="27"/>
      <c r="AI125" s="65"/>
      <c r="AJ125" s="26" t="s">
        <v>98</v>
      </c>
      <c r="AK125" s="258"/>
      <c r="AL125" s="67"/>
      <c r="AM125" s="76"/>
      <c r="AN125" s="301"/>
      <c r="AO125" s="86"/>
      <c r="AP125" s="26" t="s">
        <v>86</v>
      </c>
      <c r="AQ125" s="298"/>
      <c r="AR125" s="26"/>
      <c r="AS125" s="31"/>
      <c r="AT125" s="72"/>
      <c r="AU125" s="32"/>
    </row>
    <row r="126" spans="1:47" ht="20.399999999999999" customHeight="1" x14ac:dyDescent="0.35">
      <c r="A126" s="261"/>
      <c r="B126" s="262"/>
      <c r="C126" s="59" t="s">
        <v>54</v>
      </c>
      <c r="D126" s="60">
        <f t="shared" si="7"/>
        <v>0.5</v>
      </c>
      <c r="E126" s="60"/>
      <c r="F126" s="36">
        <f t="shared" si="8"/>
        <v>0.5</v>
      </c>
      <c r="G126" s="285"/>
      <c r="H126" s="62">
        <f t="shared" si="9"/>
        <v>0</v>
      </c>
      <c r="I126" s="62"/>
      <c r="J126" s="62"/>
      <c r="K126" s="63">
        <v>0.25</v>
      </c>
      <c r="L126" s="62"/>
      <c r="M126" s="62">
        <v>0.25</v>
      </c>
      <c r="N126" s="62"/>
      <c r="O126" s="62"/>
      <c r="P126" s="62"/>
      <c r="Q126" s="62"/>
      <c r="R126" s="62"/>
      <c r="S126" s="62"/>
      <c r="T126" s="62"/>
      <c r="U126" s="62"/>
      <c r="V126" s="62"/>
      <c r="W126" s="62"/>
      <c r="X126" s="62"/>
      <c r="Y126" s="62"/>
      <c r="Z126" s="62"/>
      <c r="AA126" s="62"/>
      <c r="AB126" s="62"/>
      <c r="AC126" s="62"/>
      <c r="AD126" s="62"/>
      <c r="AE126" s="64"/>
      <c r="AF126" s="62"/>
      <c r="AG126" s="62"/>
      <c r="AH126" s="27"/>
      <c r="AI126" s="65"/>
      <c r="AJ126" s="26" t="s">
        <v>98</v>
      </c>
      <c r="AK126" s="258"/>
      <c r="AL126" s="67"/>
      <c r="AM126" s="76"/>
      <c r="AN126" s="301"/>
      <c r="AO126" s="86"/>
      <c r="AP126" s="26">
        <v>2023.2023999999999</v>
      </c>
      <c r="AQ126" s="298"/>
      <c r="AR126" s="26"/>
      <c r="AS126" s="31"/>
      <c r="AT126" s="72"/>
      <c r="AU126" s="32"/>
    </row>
    <row r="127" spans="1:47" ht="20.399999999999999" customHeight="1" x14ac:dyDescent="0.35">
      <c r="A127" s="261"/>
      <c r="B127" s="262"/>
      <c r="C127" s="26" t="s">
        <v>65</v>
      </c>
      <c r="D127" s="60">
        <f t="shared" si="7"/>
        <v>5</v>
      </c>
      <c r="E127" s="60"/>
      <c r="F127" s="36">
        <f t="shared" si="8"/>
        <v>5</v>
      </c>
      <c r="G127" s="285"/>
      <c r="H127" s="62">
        <f t="shared" si="9"/>
        <v>0.34</v>
      </c>
      <c r="I127" s="62"/>
      <c r="J127" s="62">
        <v>0.34</v>
      </c>
      <c r="K127" s="63">
        <v>2.2999999999999998</v>
      </c>
      <c r="L127" s="62">
        <f>0.99+1.37</f>
        <v>2.3600000000000003</v>
      </c>
      <c r="M127" s="62"/>
      <c r="N127" s="62"/>
      <c r="O127" s="62"/>
      <c r="P127" s="62"/>
      <c r="Q127" s="62"/>
      <c r="R127" s="62"/>
      <c r="S127" s="62"/>
      <c r="T127" s="62"/>
      <c r="U127" s="62"/>
      <c r="V127" s="62"/>
      <c r="W127" s="62"/>
      <c r="X127" s="62"/>
      <c r="Y127" s="62"/>
      <c r="Z127" s="62"/>
      <c r="AA127" s="62"/>
      <c r="AB127" s="62"/>
      <c r="AC127" s="62"/>
      <c r="AD127" s="62"/>
      <c r="AE127" s="64"/>
      <c r="AF127" s="62"/>
      <c r="AG127" s="62"/>
      <c r="AH127" s="27"/>
      <c r="AI127" s="65"/>
      <c r="AJ127" s="26" t="s">
        <v>383</v>
      </c>
      <c r="AK127" s="258"/>
      <c r="AL127" s="67"/>
      <c r="AM127" s="76"/>
      <c r="AN127" s="302"/>
      <c r="AO127" s="86"/>
      <c r="AP127" s="26">
        <v>2023.2023999999999</v>
      </c>
      <c r="AQ127" s="298"/>
      <c r="AR127" s="26"/>
      <c r="AS127" s="31"/>
      <c r="AT127" s="72"/>
      <c r="AU127" s="32"/>
    </row>
    <row r="128" spans="1:47" ht="34.5" customHeight="1" x14ac:dyDescent="0.35">
      <c r="A128" s="261">
        <f>+A121+1</f>
        <v>55</v>
      </c>
      <c r="B128" s="299" t="s">
        <v>384</v>
      </c>
      <c r="C128" s="26" t="s">
        <v>64</v>
      </c>
      <c r="D128" s="60">
        <f t="shared" si="7"/>
        <v>3.6</v>
      </c>
      <c r="E128" s="60">
        <v>1.5</v>
      </c>
      <c r="F128" s="36">
        <f t="shared" si="8"/>
        <v>2.1</v>
      </c>
      <c r="G128" s="285" t="s">
        <v>385</v>
      </c>
      <c r="H128" s="62">
        <f>I128+J128</f>
        <v>0.5</v>
      </c>
      <c r="I128" s="62"/>
      <c r="J128" s="62">
        <v>0.5</v>
      </c>
      <c r="K128" s="62">
        <v>0.7</v>
      </c>
      <c r="L128" s="62">
        <v>0.88</v>
      </c>
      <c r="M128" s="62"/>
      <c r="N128" s="62"/>
      <c r="O128" s="62"/>
      <c r="P128" s="62"/>
      <c r="Q128" s="62"/>
      <c r="R128" s="62"/>
      <c r="S128" s="62"/>
      <c r="T128" s="62"/>
      <c r="U128" s="62"/>
      <c r="V128" s="62"/>
      <c r="W128" s="62"/>
      <c r="X128" s="62"/>
      <c r="Y128" s="62"/>
      <c r="Z128" s="62"/>
      <c r="AA128" s="62"/>
      <c r="AB128" s="62"/>
      <c r="AC128" s="62"/>
      <c r="AD128" s="62"/>
      <c r="AE128" s="62"/>
      <c r="AF128" s="62"/>
      <c r="AG128" s="62">
        <v>0.02</v>
      </c>
      <c r="AH128" s="27"/>
      <c r="AI128" s="65"/>
      <c r="AJ128" s="26" t="s">
        <v>118</v>
      </c>
      <c r="AK128" s="258" t="s">
        <v>386</v>
      </c>
      <c r="AL128" s="67"/>
      <c r="AM128" s="67"/>
      <c r="AN128" s="263" t="s">
        <v>215</v>
      </c>
      <c r="AO128" s="86" t="s">
        <v>387</v>
      </c>
      <c r="AP128" s="26">
        <v>2023.2023999999999</v>
      </c>
      <c r="AQ128" s="26"/>
      <c r="AR128" s="26"/>
      <c r="AS128" s="31"/>
      <c r="AT128" s="72"/>
      <c r="AU128" s="79" t="s">
        <v>388</v>
      </c>
    </row>
    <row r="129" spans="1:47" ht="34.5" customHeight="1" x14ac:dyDescent="0.35">
      <c r="A129" s="261"/>
      <c r="B129" s="299"/>
      <c r="C129" s="26" t="s">
        <v>389</v>
      </c>
      <c r="D129" s="60">
        <f t="shared" si="7"/>
        <v>1</v>
      </c>
      <c r="E129" s="60"/>
      <c r="F129" s="36">
        <f t="shared" si="8"/>
        <v>1</v>
      </c>
      <c r="G129" s="285"/>
      <c r="H129" s="62"/>
      <c r="I129" s="62"/>
      <c r="J129" s="62"/>
      <c r="K129" s="62">
        <v>0.5</v>
      </c>
      <c r="L129" s="62">
        <v>0.5</v>
      </c>
      <c r="M129" s="62"/>
      <c r="N129" s="62"/>
      <c r="O129" s="62"/>
      <c r="P129" s="62"/>
      <c r="Q129" s="62"/>
      <c r="R129" s="62"/>
      <c r="S129" s="62"/>
      <c r="T129" s="62"/>
      <c r="U129" s="62"/>
      <c r="V129" s="62"/>
      <c r="W129" s="62"/>
      <c r="X129" s="62"/>
      <c r="Y129" s="62"/>
      <c r="Z129" s="62"/>
      <c r="AA129" s="62"/>
      <c r="AB129" s="62"/>
      <c r="AC129" s="62"/>
      <c r="AD129" s="62"/>
      <c r="AE129" s="62"/>
      <c r="AF129" s="62"/>
      <c r="AG129" s="62"/>
      <c r="AH129" s="27"/>
      <c r="AI129" s="65"/>
      <c r="AJ129" s="26" t="s">
        <v>118</v>
      </c>
      <c r="AK129" s="258"/>
      <c r="AL129" s="67"/>
      <c r="AM129" s="67"/>
      <c r="AN129" s="264"/>
      <c r="AO129" s="86"/>
      <c r="AP129" s="26"/>
      <c r="AQ129" s="26"/>
      <c r="AR129" s="26"/>
      <c r="AS129" s="31"/>
      <c r="AT129" s="72"/>
      <c r="AU129" s="79"/>
    </row>
    <row r="130" spans="1:47" ht="34.5" customHeight="1" x14ac:dyDescent="0.35">
      <c r="A130" s="261"/>
      <c r="B130" s="299"/>
      <c r="C130" s="26" t="s">
        <v>61</v>
      </c>
      <c r="D130" s="60">
        <f t="shared" si="7"/>
        <v>1</v>
      </c>
      <c r="E130" s="60"/>
      <c r="F130" s="36">
        <f t="shared" si="8"/>
        <v>1</v>
      </c>
      <c r="G130" s="285"/>
      <c r="H130" s="62"/>
      <c r="I130" s="62"/>
      <c r="J130" s="62"/>
      <c r="K130" s="62">
        <v>0.5</v>
      </c>
      <c r="L130" s="62">
        <v>0.5</v>
      </c>
      <c r="M130" s="62"/>
      <c r="N130" s="62"/>
      <c r="O130" s="62"/>
      <c r="P130" s="62"/>
      <c r="Q130" s="62"/>
      <c r="R130" s="62"/>
      <c r="S130" s="62"/>
      <c r="T130" s="62"/>
      <c r="U130" s="62"/>
      <c r="V130" s="62"/>
      <c r="W130" s="62"/>
      <c r="X130" s="62"/>
      <c r="Y130" s="62"/>
      <c r="Z130" s="62"/>
      <c r="AA130" s="62"/>
      <c r="AB130" s="62"/>
      <c r="AC130" s="62"/>
      <c r="AD130" s="62"/>
      <c r="AE130" s="62"/>
      <c r="AF130" s="62"/>
      <c r="AG130" s="62"/>
      <c r="AH130" s="27"/>
      <c r="AI130" s="65"/>
      <c r="AJ130" s="26" t="s">
        <v>118</v>
      </c>
      <c r="AK130" s="258"/>
      <c r="AL130" s="67"/>
      <c r="AM130" s="67"/>
      <c r="AN130" s="264"/>
      <c r="AO130" s="86"/>
      <c r="AP130" s="26"/>
      <c r="AQ130" s="26"/>
      <c r="AR130" s="26"/>
      <c r="AS130" s="31"/>
      <c r="AT130" s="72"/>
      <c r="AU130" s="79"/>
    </row>
    <row r="131" spans="1:47" ht="34.5" customHeight="1" x14ac:dyDescent="0.35">
      <c r="A131" s="261"/>
      <c r="B131" s="299"/>
      <c r="C131" s="26" t="s">
        <v>59</v>
      </c>
      <c r="D131" s="60">
        <f t="shared" si="7"/>
        <v>0.5</v>
      </c>
      <c r="E131" s="60"/>
      <c r="F131" s="36">
        <f t="shared" si="8"/>
        <v>0.5</v>
      </c>
      <c r="G131" s="285"/>
      <c r="H131" s="62"/>
      <c r="I131" s="62"/>
      <c r="J131" s="62"/>
      <c r="K131" s="62">
        <v>0.5</v>
      </c>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27"/>
      <c r="AI131" s="65"/>
      <c r="AJ131" s="26" t="s">
        <v>118</v>
      </c>
      <c r="AK131" s="258"/>
      <c r="AL131" s="67"/>
      <c r="AM131" s="67"/>
      <c r="AN131" s="264"/>
      <c r="AO131" s="86"/>
      <c r="AP131" s="26"/>
      <c r="AQ131" s="26"/>
      <c r="AR131" s="26"/>
      <c r="AS131" s="31"/>
      <c r="AT131" s="72"/>
      <c r="AU131" s="79"/>
    </row>
    <row r="132" spans="1:47" ht="34.5" customHeight="1" x14ac:dyDescent="0.35">
      <c r="A132" s="261"/>
      <c r="B132" s="299"/>
      <c r="C132" s="26" t="s">
        <v>54</v>
      </c>
      <c r="D132" s="60">
        <f t="shared" si="7"/>
        <v>2.9</v>
      </c>
      <c r="E132" s="60">
        <v>2.5</v>
      </c>
      <c r="F132" s="36">
        <f t="shared" si="8"/>
        <v>0.4</v>
      </c>
      <c r="G132" s="285"/>
      <c r="H132" s="62">
        <f>I132+J132</f>
        <v>0</v>
      </c>
      <c r="I132" s="62"/>
      <c r="J132" s="62"/>
      <c r="K132" s="62">
        <v>0.4</v>
      </c>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27"/>
      <c r="AI132" s="65"/>
      <c r="AJ132" s="26" t="s">
        <v>118</v>
      </c>
      <c r="AK132" s="258"/>
      <c r="AL132" s="67"/>
      <c r="AM132" s="67"/>
      <c r="AN132" s="265"/>
      <c r="AO132" s="86"/>
      <c r="AP132" s="26"/>
      <c r="AQ132" s="26"/>
      <c r="AR132" s="26"/>
      <c r="AS132" s="31"/>
      <c r="AT132" s="72"/>
      <c r="AU132" s="79"/>
    </row>
    <row r="133" spans="1:47" ht="90" customHeight="1" x14ac:dyDescent="0.35">
      <c r="A133" s="261">
        <f>A128+1</f>
        <v>56</v>
      </c>
      <c r="B133" s="262" t="s">
        <v>390</v>
      </c>
      <c r="C133" s="26" t="s">
        <v>64</v>
      </c>
      <c r="D133" s="60">
        <f t="shared" si="7"/>
        <v>3.3999999999999995</v>
      </c>
      <c r="E133" s="60">
        <v>1.4</v>
      </c>
      <c r="F133" s="36">
        <f t="shared" si="8"/>
        <v>1.9999999999999998</v>
      </c>
      <c r="G133" s="285" t="s">
        <v>391</v>
      </c>
      <c r="H133" s="62">
        <f>I133+J133</f>
        <v>0.7</v>
      </c>
      <c r="I133" s="62"/>
      <c r="J133" s="62">
        <v>0.7</v>
      </c>
      <c r="K133" s="62">
        <v>0.97</v>
      </c>
      <c r="L133" s="62">
        <f>0.18+0.15</f>
        <v>0.32999999999999996</v>
      </c>
      <c r="M133" s="62"/>
      <c r="N133" s="62"/>
      <c r="O133" s="62"/>
      <c r="P133" s="62"/>
      <c r="Q133" s="62"/>
      <c r="R133" s="62"/>
      <c r="S133" s="62"/>
      <c r="T133" s="62"/>
      <c r="U133" s="62"/>
      <c r="V133" s="62"/>
      <c r="W133" s="62"/>
      <c r="X133" s="62"/>
      <c r="Y133" s="62"/>
      <c r="Z133" s="62"/>
      <c r="AA133" s="62"/>
      <c r="AB133" s="62"/>
      <c r="AC133" s="62"/>
      <c r="AD133" s="62"/>
      <c r="AE133" s="62"/>
      <c r="AF133" s="62"/>
      <c r="AG133" s="62"/>
      <c r="AH133" s="27"/>
      <c r="AI133" s="65"/>
      <c r="AJ133" s="26" t="s">
        <v>140</v>
      </c>
      <c r="AK133" s="258" t="s">
        <v>386</v>
      </c>
      <c r="AL133" s="67"/>
      <c r="AM133" s="76"/>
      <c r="AN133" s="263" t="s">
        <v>215</v>
      </c>
      <c r="AO133" s="86" t="s">
        <v>392</v>
      </c>
      <c r="AP133" s="26">
        <v>2023.2023999999999</v>
      </c>
      <c r="AQ133" s="26"/>
      <c r="AR133" s="26"/>
      <c r="AS133" s="31"/>
      <c r="AT133" s="72"/>
      <c r="AU133" s="55"/>
    </row>
    <row r="134" spans="1:47" ht="90" customHeight="1" x14ac:dyDescent="0.35">
      <c r="A134" s="261"/>
      <c r="B134" s="262"/>
      <c r="C134" s="26" t="s">
        <v>54</v>
      </c>
      <c r="D134" s="60">
        <f t="shared" si="7"/>
        <v>0.7</v>
      </c>
      <c r="E134" s="60">
        <f>0.5</f>
        <v>0.5</v>
      </c>
      <c r="F134" s="36">
        <f t="shared" si="8"/>
        <v>0.2</v>
      </c>
      <c r="G134" s="285"/>
      <c r="H134" s="62">
        <f>I134+J134</f>
        <v>0</v>
      </c>
      <c r="I134" s="62"/>
      <c r="J134" s="62"/>
      <c r="K134" s="62">
        <v>0.1</v>
      </c>
      <c r="L134" s="62">
        <v>0.1</v>
      </c>
      <c r="M134" s="62"/>
      <c r="N134" s="62"/>
      <c r="O134" s="62"/>
      <c r="P134" s="62"/>
      <c r="Q134" s="62"/>
      <c r="R134" s="62"/>
      <c r="S134" s="62"/>
      <c r="T134" s="62"/>
      <c r="U134" s="62"/>
      <c r="V134" s="62"/>
      <c r="W134" s="62"/>
      <c r="X134" s="62"/>
      <c r="Y134" s="62"/>
      <c r="Z134" s="62"/>
      <c r="AA134" s="62"/>
      <c r="AB134" s="62"/>
      <c r="AC134" s="62"/>
      <c r="AD134" s="62"/>
      <c r="AE134" s="62"/>
      <c r="AF134" s="62"/>
      <c r="AG134" s="62"/>
      <c r="AH134" s="27"/>
      <c r="AI134" s="65"/>
      <c r="AJ134" s="26" t="s">
        <v>140</v>
      </c>
      <c r="AK134" s="258"/>
      <c r="AL134" s="67"/>
      <c r="AM134" s="76"/>
      <c r="AN134" s="265"/>
      <c r="AO134" s="86" t="s">
        <v>392</v>
      </c>
      <c r="AP134" s="26"/>
      <c r="AQ134" s="26"/>
      <c r="AR134" s="26"/>
      <c r="AS134" s="31"/>
      <c r="AT134" s="72"/>
      <c r="AU134" s="55"/>
    </row>
    <row r="135" spans="1:47" s="22" customFormat="1" ht="177" customHeight="1" x14ac:dyDescent="0.3">
      <c r="A135" s="26">
        <f>A133+1</f>
        <v>57</v>
      </c>
      <c r="B135" s="139" t="s">
        <v>393</v>
      </c>
      <c r="C135" s="86" t="s">
        <v>64</v>
      </c>
      <c r="D135" s="60">
        <f t="shared" si="7"/>
        <v>9.6900000000000013</v>
      </c>
      <c r="E135" s="87">
        <f>9.69-4.1-1.4+0.71</f>
        <v>4.8999999999999995</v>
      </c>
      <c r="F135" s="36">
        <f t="shared" si="8"/>
        <v>4.7900000000000009</v>
      </c>
      <c r="G135" s="37" t="s">
        <v>391</v>
      </c>
      <c r="H135" s="62">
        <f t="shared" si="9"/>
        <v>1.6</v>
      </c>
      <c r="I135" s="88">
        <v>0.25</v>
      </c>
      <c r="J135" s="88">
        <v>1.35</v>
      </c>
      <c r="K135" s="88">
        <v>1.2</v>
      </c>
      <c r="L135" s="89">
        <f>1.3+1.4-0.71</f>
        <v>1.9900000000000002</v>
      </c>
      <c r="M135" s="88"/>
      <c r="N135" s="88">
        <v>0</v>
      </c>
      <c r="O135" s="88">
        <v>0</v>
      </c>
      <c r="P135" s="88">
        <v>0</v>
      </c>
      <c r="Q135" s="88">
        <v>0</v>
      </c>
      <c r="R135" s="88"/>
      <c r="S135" s="88"/>
      <c r="T135" s="89">
        <v>0</v>
      </c>
      <c r="U135" s="88">
        <v>0</v>
      </c>
      <c r="V135" s="88"/>
      <c r="W135" s="88"/>
      <c r="X135" s="88"/>
      <c r="Y135" s="88"/>
      <c r="Z135" s="88"/>
      <c r="AA135" s="88">
        <v>0</v>
      </c>
      <c r="AB135" s="88"/>
      <c r="AC135" s="88"/>
      <c r="AD135" s="88"/>
      <c r="AE135" s="88"/>
      <c r="AF135" s="88"/>
      <c r="AG135" s="89"/>
      <c r="AH135" s="90"/>
      <c r="AI135" s="26" t="s">
        <v>80</v>
      </c>
      <c r="AJ135" s="26" t="s">
        <v>126</v>
      </c>
      <c r="AK135" s="75" t="s">
        <v>394</v>
      </c>
      <c r="AL135" s="67" t="s">
        <v>395</v>
      </c>
      <c r="AM135" s="76" t="s">
        <v>396</v>
      </c>
      <c r="AN135" s="112" t="s">
        <v>215</v>
      </c>
      <c r="AO135" s="140" t="s">
        <v>397</v>
      </c>
      <c r="AP135" s="26">
        <v>2023.2023999999999</v>
      </c>
      <c r="AQ135" s="26"/>
      <c r="AR135" s="26"/>
      <c r="AS135" s="93"/>
      <c r="AT135" s="135"/>
      <c r="AU135" s="79"/>
    </row>
    <row r="136" spans="1:47" s="57" customFormat="1" x14ac:dyDescent="0.35">
      <c r="A136" s="14"/>
      <c r="B136" s="94" t="s">
        <v>239</v>
      </c>
      <c r="C136" s="95"/>
      <c r="D136" s="60">
        <f t="shared" si="7"/>
        <v>0</v>
      </c>
      <c r="E136" s="60"/>
      <c r="F136" s="36">
        <f t="shared" si="8"/>
        <v>0</v>
      </c>
      <c r="G136" s="37"/>
      <c r="H136" s="62">
        <f t="shared" si="9"/>
        <v>0</v>
      </c>
      <c r="I136" s="62"/>
      <c r="J136" s="62"/>
      <c r="K136" s="63"/>
      <c r="L136" s="62"/>
      <c r="M136" s="62"/>
      <c r="N136" s="62"/>
      <c r="O136" s="62"/>
      <c r="P136" s="62"/>
      <c r="Q136" s="62"/>
      <c r="R136" s="62"/>
      <c r="S136" s="62"/>
      <c r="T136" s="62"/>
      <c r="U136" s="62"/>
      <c r="V136" s="62"/>
      <c r="W136" s="62"/>
      <c r="X136" s="62"/>
      <c r="Y136" s="62"/>
      <c r="Z136" s="62"/>
      <c r="AA136" s="62"/>
      <c r="AB136" s="62"/>
      <c r="AC136" s="62"/>
      <c r="AD136" s="62"/>
      <c r="AE136" s="64"/>
      <c r="AF136" s="62"/>
      <c r="AG136" s="62"/>
      <c r="AH136" s="27"/>
      <c r="AI136" s="47"/>
      <c r="AJ136" s="47"/>
      <c r="AK136" s="66"/>
      <c r="AL136" s="52"/>
      <c r="AM136" s="96"/>
      <c r="AN136" s="97"/>
      <c r="AO136" s="86"/>
      <c r="AP136" s="47"/>
      <c r="AQ136" s="47"/>
      <c r="AR136" s="47"/>
      <c r="AS136" s="55"/>
      <c r="AT136" s="98"/>
      <c r="AU136" s="56"/>
    </row>
    <row r="137" spans="1:47" ht="50.25" customHeight="1" x14ac:dyDescent="0.35">
      <c r="A137" s="266">
        <f>A135+1</f>
        <v>58</v>
      </c>
      <c r="B137" s="269" t="s">
        <v>398</v>
      </c>
      <c r="C137" s="59" t="s">
        <v>64</v>
      </c>
      <c r="D137" s="60">
        <f>E137+F137</f>
        <v>4</v>
      </c>
      <c r="E137" s="60"/>
      <c r="F137" s="36">
        <f t="shared" si="8"/>
        <v>4</v>
      </c>
      <c r="G137" s="37" t="s">
        <v>399</v>
      </c>
      <c r="H137" s="62">
        <f>I137+J137</f>
        <v>1</v>
      </c>
      <c r="I137" s="62"/>
      <c r="J137" s="62">
        <v>1</v>
      </c>
      <c r="K137" s="62">
        <v>2.1100000000000003</v>
      </c>
      <c r="L137" s="62">
        <v>0.19</v>
      </c>
      <c r="M137" s="62">
        <v>0.7</v>
      </c>
      <c r="N137" s="62"/>
      <c r="O137" s="62"/>
      <c r="P137" s="62"/>
      <c r="Q137" s="62"/>
      <c r="R137" s="62"/>
      <c r="S137" s="62"/>
      <c r="T137" s="62"/>
      <c r="U137" s="62"/>
      <c r="V137" s="62"/>
      <c r="W137" s="62"/>
      <c r="X137" s="62"/>
      <c r="Y137" s="62"/>
      <c r="Z137" s="62"/>
      <c r="AA137" s="62"/>
      <c r="AB137" s="62"/>
      <c r="AC137" s="62"/>
      <c r="AD137" s="62"/>
      <c r="AE137" s="62"/>
      <c r="AF137" s="62"/>
      <c r="AG137" s="62">
        <v>0</v>
      </c>
      <c r="AH137" s="27">
        <v>0</v>
      </c>
      <c r="AI137" s="65" t="s">
        <v>80</v>
      </c>
      <c r="AJ137" s="66" t="s">
        <v>91</v>
      </c>
      <c r="AK137" s="272" t="s">
        <v>400</v>
      </c>
      <c r="AL137" s="275" t="s">
        <v>401</v>
      </c>
      <c r="AM137" s="76"/>
      <c r="AN137" s="92"/>
      <c r="AO137" s="86" t="s">
        <v>402</v>
      </c>
      <c r="AP137" s="66"/>
      <c r="AQ137" s="66"/>
      <c r="AR137" s="66"/>
      <c r="AS137" s="71" t="s">
        <v>104</v>
      </c>
      <c r="AT137" s="106"/>
      <c r="AU137" s="108"/>
    </row>
    <row r="138" spans="1:47" ht="50.25" customHeight="1" x14ac:dyDescent="0.35">
      <c r="A138" s="267"/>
      <c r="B138" s="270"/>
      <c r="C138" s="59" t="s">
        <v>64</v>
      </c>
      <c r="D138" s="60">
        <f>E138+F138</f>
        <v>3</v>
      </c>
      <c r="E138" s="60"/>
      <c r="F138" s="36">
        <f t="shared" si="8"/>
        <v>3</v>
      </c>
      <c r="G138" s="37" t="s">
        <v>403</v>
      </c>
      <c r="H138" s="62">
        <f>I138+J138</f>
        <v>1</v>
      </c>
      <c r="I138" s="62"/>
      <c r="J138" s="62">
        <v>1</v>
      </c>
      <c r="K138" s="62">
        <v>1.3</v>
      </c>
      <c r="L138" s="62"/>
      <c r="M138" s="62">
        <v>0.7</v>
      </c>
      <c r="N138" s="62"/>
      <c r="O138" s="62"/>
      <c r="P138" s="62"/>
      <c r="Q138" s="62"/>
      <c r="R138" s="62"/>
      <c r="S138" s="62"/>
      <c r="T138" s="62"/>
      <c r="U138" s="62"/>
      <c r="V138" s="62"/>
      <c r="W138" s="62"/>
      <c r="X138" s="62"/>
      <c r="Y138" s="62"/>
      <c r="Z138" s="62"/>
      <c r="AA138" s="62"/>
      <c r="AB138" s="62"/>
      <c r="AC138" s="62"/>
      <c r="AD138" s="62"/>
      <c r="AE138" s="62"/>
      <c r="AF138" s="62"/>
      <c r="AG138" s="62"/>
      <c r="AH138" s="27"/>
      <c r="AI138" s="65"/>
      <c r="AJ138" s="66" t="s">
        <v>98</v>
      </c>
      <c r="AK138" s="273"/>
      <c r="AL138" s="276"/>
      <c r="AM138" s="76"/>
      <c r="AN138" s="92"/>
      <c r="AO138" s="86"/>
      <c r="AP138" s="66"/>
      <c r="AQ138" s="66"/>
      <c r="AR138" s="66"/>
      <c r="AS138" s="71"/>
      <c r="AT138" s="106"/>
      <c r="AU138" s="108"/>
    </row>
    <row r="139" spans="1:47" ht="50.25" customHeight="1" x14ac:dyDescent="0.35">
      <c r="A139" s="268"/>
      <c r="B139" s="271"/>
      <c r="C139" s="59" t="s">
        <v>64</v>
      </c>
      <c r="D139" s="60">
        <f>E139+F139</f>
        <v>4</v>
      </c>
      <c r="E139" s="60"/>
      <c r="F139" s="36">
        <f t="shared" si="8"/>
        <v>4</v>
      </c>
      <c r="G139" s="37" t="s">
        <v>403</v>
      </c>
      <c r="H139" s="62">
        <f>I139+J139</f>
        <v>1</v>
      </c>
      <c r="I139" s="62"/>
      <c r="J139" s="62">
        <v>1</v>
      </c>
      <c r="K139" s="62">
        <v>2.4</v>
      </c>
      <c r="L139" s="62"/>
      <c r="M139" s="62">
        <v>0.6</v>
      </c>
      <c r="N139" s="62"/>
      <c r="O139" s="62"/>
      <c r="P139" s="62"/>
      <c r="Q139" s="62"/>
      <c r="R139" s="62"/>
      <c r="S139" s="62"/>
      <c r="T139" s="62"/>
      <c r="U139" s="62"/>
      <c r="V139" s="62"/>
      <c r="W139" s="62"/>
      <c r="X139" s="62"/>
      <c r="Y139" s="62"/>
      <c r="Z139" s="62"/>
      <c r="AA139" s="62"/>
      <c r="AB139" s="62"/>
      <c r="AC139" s="62"/>
      <c r="AD139" s="62"/>
      <c r="AE139" s="62"/>
      <c r="AF139" s="62"/>
      <c r="AG139" s="62"/>
      <c r="AH139" s="27"/>
      <c r="AI139" s="65"/>
      <c r="AJ139" s="66" t="s">
        <v>106</v>
      </c>
      <c r="AK139" s="274"/>
      <c r="AL139" s="277"/>
      <c r="AM139" s="76"/>
      <c r="AN139" s="92"/>
      <c r="AO139" s="86"/>
      <c r="AP139" s="66"/>
      <c r="AQ139" s="66"/>
      <c r="AR139" s="66"/>
      <c r="AS139" s="71"/>
      <c r="AT139" s="106"/>
      <c r="AU139" s="108"/>
    </row>
    <row r="140" spans="1:47" ht="43.5" customHeight="1" x14ac:dyDescent="0.35">
      <c r="A140" s="266">
        <f>A135+1</f>
        <v>58</v>
      </c>
      <c r="B140" s="294" t="s">
        <v>404</v>
      </c>
      <c r="C140" s="26" t="s">
        <v>64</v>
      </c>
      <c r="D140" s="60">
        <f t="shared" si="7"/>
        <v>2.7</v>
      </c>
      <c r="E140" s="61"/>
      <c r="F140" s="36">
        <f t="shared" si="8"/>
        <v>2.7</v>
      </c>
      <c r="G140" s="37" t="s">
        <v>405</v>
      </c>
      <c r="H140" s="62">
        <f t="shared" si="9"/>
        <v>1</v>
      </c>
      <c r="I140" s="128"/>
      <c r="J140" s="128">
        <v>1</v>
      </c>
      <c r="K140" s="128">
        <v>1.7</v>
      </c>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36"/>
      <c r="AI140" s="109"/>
      <c r="AJ140" s="121" t="s">
        <v>118</v>
      </c>
      <c r="AK140" s="275" t="s">
        <v>406</v>
      </c>
      <c r="AL140" s="67"/>
      <c r="AM140" s="100"/>
      <c r="AN140" s="101"/>
      <c r="AO140" s="86" t="s">
        <v>407</v>
      </c>
      <c r="AP140" s="109"/>
      <c r="AQ140" s="109"/>
      <c r="AR140" s="109"/>
      <c r="AS140" s="129"/>
      <c r="AT140" s="106"/>
      <c r="AU140" s="32"/>
    </row>
    <row r="141" spans="1:47" ht="43.5" customHeight="1" x14ac:dyDescent="0.35">
      <c r="A141" s="267"/>
      <c r="B141" s="295"/>
      <c r="C141" s="26" t="s">
        <v>54</v>
      </c>
      <c r="D141" s="60">
        <f t="shared" si="7"/>
        <v>1.3</v>
      </c>
      <c r="E141" s="61">
        <v>1</v>
      </c>
      <c r="F141" s="36">
        <f t="shared" si="8"/>
        <v>0.3</v>
      </c>
      <c r="G141" s="37" t="s">
        <v>46</v>
      </c>
      <c r="H141" s="62"/>
      <c r="I141" s="128"/>
      <c r="J141" s="128"/>
      <c r="K141" s="128">
        <v>0.3</v>
      </c>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36"/>
      <c r="AI141" s="109"/>
      <c r="AJ141" s="121" t="s">
        <v>118</v>
      </c>
      <c r="AK141" s="276"/>
      <c r="AL141" s="67"/>
      <c r="AM141" s="100"/>
      <c r="AN141" s="101"/>
      <c r="AO141" s="86"/>
      <c r="AP141" s="109"/>
      <c r="AQ141" s="109"/>
      <c r="AR141" s="109"/>
      <c r="AS141" s="129"/>
      <c r="AT141" s="106"/>
      <c r="AU141" s="32"/>
    </row>
    <row r="142" spans="1:47" ht="53.4" customHeight="1" x14ac:dyDescent="0.35">
      <c r="A142" s="267"/>
      <c r="B142" s="295"/>
      <c r="C142" s="26" t="s">
        <v>389</v>
      </c>
      <c r="D142" s="60">
        <f t="shared" ref="D142:D205" si="10">E142+F142</f>
        <v>0.5</v>
      </c>
      <c r="E142" s="61"/>
      <c r="F142" s="36">
        <f t="shared" si="8"/>
        <v>0.5</v>
      </c>
      <c r="G142" s="37" t="s">
        <v>46</v>
      </c>
      <c r="H142" s="62"/>
      <c r="I142" s="128"/>
      <c r="J142" s="128"/>
      <c r="K142" s="128">
        <v>0.5</v>
      </c>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36"/>
      <c r="AI142" s="109"/>
      <c r="AJ142" s="26" t="s">
        <v>118</v>
      </c>
      <c r="AK142" s="276"/>
      <c r="AL142" s="67"/>
      <c r="AM142" s="100"/>
      <c r="AN142" s="101"/>
      <c r="AO142" s="86"/>
      <c r="AP142" s="109"/>
      <c r="AQ142" s="109"/>
      <c r="AR142" s="109"/>
      <c r="AS142" s="129"/>
      <c r="AT142" s="106"/>
      <c r="AU142" s="32"/>
    </row>
    <row r="143" spans="1:47" ht="43.5" customHeight="1" x14ac:dyDescent="0.35">
      <c r="A143" s="268"/>
      <c r="B143" s="296"/>
      <c r="C143" s="26" t="s">
        <v>61</v>
      </c>
      <c r="D143" s="60">
        <f t="shared" si="10"/>
        <v>0.5</v>
      </c>
      <c r="E143" s="61"/>
      <c r="F143" s="36">
        <f t="shared" ref="F143:F206" si="11">H143+SUM(K143:O143)+SUM(Q143:AH143)</f>
        <v>0.5</v>
      </c>
      <c r="G143" s="37" t="s">
        <v>46</v>
      </c>
      <c r="H143" s="62"/>
      <c r="I143" s="128"/>
      <c r="J143" s="128"/>
      <c r="K143" s="128">
        <v>0.5</v>
      </c>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36"/>
      <c r="AI143" s="109"/>
      <c r="AJ143" s="26" t="s">
        <v>118</v>
      </c>
      <c r="AK143" s="277"/>
      <c r="AL143" s="67"/>
      <c r="AM143" s="100"/>
      <c r="AN143" s="101"/>
      <c r="AO143" s="86"/>
      <c r="AP143" s="109"/>
      <c r="AQ143" s="109"/>
      <c r="AR143" s="109"/>
      <c r="AS143" s="129"/>
      <c r="AT143" s="106"/>
      <c r="AU143" s="32"/>
    </row>
    <row r="144" spans="1:47" s="43" customFormat="1" x14ac:dyDescent="0.3">
      <c r="A144" s="14" t="s">
        <v>408</v>
      </c>
      <c r="B144" s="34" t="s">
        <v>25</v>
      </c>
      <c r="C144" s="26"/>
      <c r="D144" s="60">
        <f t="shared" si="10"/>
        <v>0</v>
      </c>
      <c r="E144" s="60"/>
      <c r="F144" s="36">
        <f t="shared" si="11"/>
        <v>0</v>
      </c>
      <c r="G144" s="37"/>
      <c r="H144" s="62">
        <f t="shared" ref="H144:H158" si="12">I144+J144</f>
        <v>0</v>
      </c>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v>0</v>
      </c>
      <c r="AH144" s="27"/>
      <c r="AI144" s="14"/>
      <c r="AJ144" s="14"/>
      <c r="AK144" s="66"/>
      <c r="AL144" s="16"/>
      <c r="AM144" s="29"/>
      <c r="AN144" s="30"/>
      <c r="AO144" s="86"/>
      <c r="AP144" s="14"/>
      <c r="AQ144" s="14"/>
      <c r="AR144" s="14"/>
      <c r="AS144" s="19"/>
      <c r="AT144" s="41"/>
      <c r="AU144" s="42"/>
    </row>
    <row r="145" spans="1:49" s="85" customFormat="1" ht="46.2" customHeight="1" x14ac:dyDescent="0.35">
      <c r="A145" s="26"/>
      <c r="B145" s="46" t="s">
        <v>77</v>
      </c>
      <c r="C145" s="65"/>
      <c r="D145" s="60">
        <f t="shared" si="10"/>
        <v>0</v>
      </c>
      <c r="E145" s="60"/>
      <c r="F145" s="36">
        <f t="shared" si="11"/>
        <v>0</v>
      </c>
      <c r="G145" s="37"/>
      <c r="H145" s="62">
        <f t="shared" si="12"/>
        <v>0</v>
      </c>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27"/>
      <c r="AI145" s="65"/>
      <c r="AJ145" s="65"/>
      <c r="AK145" s="66"/>
      <c r="AL145" s="102"/>
      <c r="AM145" s="78"/>
      <c r="AN145" s="103"/>
      <c r="AO145" s="86"/>
      <c r="AP145" s="65"/>
      <c r="AQ145" s="65"/>
      <c r="AR145" s="65"/>
      <c r="AS145" s="93"/>
      <c r="AT145" s="78"/>
      <c r="AU145" s="104"/>
    </row>
    <row r="146" spans="1:49" ht="72" x14ac:dyDescent="0.35">
      <c r="A146" s="261">
        <f>A140+1</f>
        <v>59</v>
      </c>
      <c r="B146" s="262" t="s">
        <v>409</v>
      </c>
      <c r="C146" s="26" t="s">
        <v>64</v>
      </c>
      <c r="D146" s="60">
        <f t="shared" si="10"/>
        <v>0.91</v>
      </c>
      <c r="E146" s="60">
        <v>0.08</v>
      </c>
      <c r="F146" s="36">
        <f t="shared" si="11"/>
        <v>0.83000000000000007</v>
      </c>
      <c r="G146" s="285" t="s">
        <v>410</v>
      </c>
      <c r="H146" s="62">
        <f t="shared" si="12"/>
        <v>0</v>
      </c>
      <c r="I146" s="62"/>
      <c r="J146" s="62"/>
      <c r="K146" s="62">
        <v>0.76</v>
      </c>
      <c r="L146" s="62"/>
      <c r="M146" s="62"/>
      <c r="N146" s="62"/>
      <c r="O146" s="62"/>
      <c r="P146" s="62"/>
      <c r="Q146" s="62">
        <v>0.04</v>
      </c>
      <c r="R146" s="62"/>
      <c r="S146" s="62">
        <v>0.03</v>
      </c>
      <c r="T146" s="62"/>
      <c r="U146" s="62"/>
      <c r="V146" s="62"/>
      <c r="W146" s="62"/>
      <c r="X146" s="62"/>
      <c r="Y146" s="62"/>
      <c r="Z146" s="62"/>
      <c r="AA146" s="62"/>
      <c r="AB146" s="62"/>
      <c r="AC146" s="62"/>
      <c r="AD146" s="62"/>
      <c r="AE146" s="62"/>
      <c r="AF146" s="62"/>
      <c r="AG146" s="62"/>
      <c r="AH146" s="27"/>
      <c r="AI146" s="65"/>
      <c r="AJ146" s="66" t="s">
        <v>230</v>
      </c>
      <c r="AK146" s="258" t="s">
        <v>411</v>
      </c>
      <c r="AL146" s="102"/>
      <c r="AM146" s="76"/>
      <c r="AN146" s="112" t="s">
        <v>215</v>
      </c>
      <c r="AO146" s="86" t="s">
        <v>412</v>
      </c>
      <c r="AP146" s="26"/>
      <c r="AQ146" s="26"/>
      <c r="AR146" s="26"/>
      <c r="AS146" s="31"/>
      <c r="AT146" s="72"/>
      <c r="AU146" s="32"/>
    </row>
    <row r="147" spans="1:49" ht="31.95" customHeight="1" x14ac:dyDescent="0.35">
      <c r="A147" s="261"/>
      <c r="B147" s="262"/>
      <c r="C147" s="26" t="s">
        <v>65</v>
      </c>
      <c r="D147" s="60">
        <f t="shared" si="10"/>
        <v>8.39</v>
      </c>
      <c r="E147" s="60">
        <v>1.84</v>
      </c>
      <c r="F147" s="36">
        <f t="shared" si="11"/>
        <v>6.5500000000000007</v>
      </c>
      <c r="G147" s="285"/>
      <c r="H147" s="62">
        <f t="shared" si="12"/>
        <v>0.65</v>
      </c>
      <c r="I147" s="62">
        <v>0.6</v>
      </c>
      <c r="J147" s="62">
        <v>0.05</v>
      </c>
      <c r="K147" s="62">
        <v>3.96</v>
      </c>
      <c r="L147" s="62">
        <v>7.0000000000000007E-2</v>
      </c>
      <c r="M147" s="62"/>
      <c r="N147" s="62"/>
      <c r="O147" s="62"/>
      <c r="P147" s="62"/>
      <c r="Q147" s="62">
        <v>0.32</v>
      </c>
      <c r="R147" s="62"/>
      <c r="S147" s="62">
        <v>0.78</v>
      </c>
      <c r="T147" s="62">
        <v>0.01</v>
      </c>
      <c r="U147" s="62"/>
      <c r="V147" s="62">
        <v>0.15</v>
      </c>
      <c r="W147" s="62"/>
      <c r="X147" s="62">
        <v>0.6</v>
      </c>
      <c r="Y147" s="62"/>
      <c r="Z147" s="62"/>
      <c r="AA147" s="62"/>
      <c r="AB147" s="62">
        <v>0.01</v>
      </c>
      <c r="AC147" s="62"/>
      <c r="AD147" s="62"/>
      <c r="AE147" s="62"/>
      <c r="AF147" s="62"/>
      <c r="AG147" s="62"/>
      <c r="AH147" s="27"/>
      <c r="AI147" s="65"/>
      <c r="AJ147" s="66" t="s">
        <v>81</v>
      </c>
      <c r="AK147" s="258"/>
      <c r="AL147" s="102"/>
      <c r="AM147" s="76"/>
      <c r="AN147" s="92"/>
      <c r="AO147" s="86"/>
      <c r="AP147" s="26"/>
      <c r="AQ147" s="26"/>
      <c r="AR147" s="26"/>
      <c r="AS147" s="31"/>
      <c r="AT147" s="72"/>
      <c r="AU147" s="32"/>
    </row>
    <row r="148" spans="1:49" s="43" customFormat="1" x14ac:dyDescent="0.3">
      <c r="A148" s="14" t="s">
        <v>413</v>
      </c>
      <c r="B148" s="34" t="s">
        <v>26</v>
      </c>
      <c r="C148" s="14"/>
      <c r="D148" s="60">
        <f t="shared" si="10"/>
        <v>0</v>
      </c>
      <c r="E148" s="60"/>
      <c r="F148" s="36">
        <f t="shared" si="11"/>
        <v>0</v>
      </c>
      <c r="G148" s="37"/>
      <c r="H148" s="62">
        <f t="shared" si="12"/>
        <v>0</v>
      </c>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v>0</v>
      </c>
      <c r="AH148" s="27"/>
      <c r="AI148" s="14"/>
      <c r="AJ148" s="14"/>
      <c r="AK148" s="66"/>
      <c r="AL148" s="16"/>
      <c r="AM148" s="29"/>
      <c r="AN148" s="30"/>
      <c r="AO148" s="86"/>
      <c r="AP148" s="14"/>
      <c r="AQ148" s="14"/>
      <c r="AR148" s="14"/>
      <c r="AS148" s="19"/>
      <c r="AT148" s="41"/>
      <c r="AU148" s="42"/>
    </row>
    <row r="149" spans="1:49" s="85" customFormat="1" ht="36" x14ac:dyDescent="0.35">
      <c r="A149" s="26"/>
      <c r="B149" s="46" t="s">
        <v>77</v>
      </c>
      <c r="C149" s="65"/>
      <c r="D149" s="60">
        <f t="shared" si="10"/>
        <v>0</v>
      </c>
      <c r="E149" s="60"/>
      <c r="F149" s="36">
        <f t="shared" si="11"/>
        <v>0</v>
      </c>
      <c r="G149" s="37"/>
      <c r="H149" s="62">
        <f t="shared" si="12"/>
        <v>0</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27"/>
      <c r="AI149" s="65"/>
      <c r="AJ149" s="65"/>
      <c r="AK149" s="66"/>
      <c r="AL149" s="102"/>
      <c r="AM149" s="78"/>
      <c r="AN149" s="103"/>
      <c r="AO149" s="86"/>
      <c r="AP149" s="65"/>
      <c r="AQ149" s="65"/>
      <c r="AR149" s="65"/>
      <c r="AS149" s="93"/>
      <c r="AT149" s="78"/>
      <c r="AU149" s="104"/>
    </row>
    <row r="150" spans="1:49" ht="105" customHeight="1" x14ac:dyDescent="0.35">
      <c r="A150" s="26">
        <f>A146+1</f>
        <v>60</v>
      </c>
      <c r="B150" s="73" t="s">
        <v>414</v>
      </c>
      <c r="C150" s="26" t="s">
        <v>415</v>
      </c>
      <c r="D150" s="60">
        <f t="shared" si="10"/>
        <v>1.2</v>
      </c>
      <c r="E150" s="60"/>
      <c r="F150" s="36">
        <f t="shared" si="11"/>
        <v>1.2</v>
      </c>
      <c r="G150" s="37" t="s">
        <v>47</v>
      </c>
      <c r="H150" s="62">
        <f t="shared" si="12"/>
        <v>0</v>
      </c>
      <c r="I150" s="62"/>
      <c r="J150" s="62"/>
      <c r="K150" s="62"/>
      <c r="L150" s="62">
        <v>1.2</v>
      </c>
      <c r="M150" s="62"/>
      <c r="N150" s="62"/>
      <c r="O150" s="62"/>
      <c r="P150" s="62"/>
      <c r="Q150" s="62"/>
      <c r="R150" s="62"/>
      <c r="S150" s="62"/>
      <c r="T150" s="62"/>
      <c r="U150" s="62"/>
      <c r="V150" s="62"/>
      <c r="W150" s="62"/>
      <c r="X150" s="62"/>
      <c r="Y150" s="62"/>
      <c r="Z150" s="62"/>
      <c r="AA150" s="62"/>
      <c r="AB150" s="62"/>
      <c r="AC150" s="62"/>
      <c r="AD150" s="62"/>
      <c r="AE150" s="62"/>
      <c r="AF150" s="62"/>
      <c r="AG150" s="62"/>
      <c r="AH150" s="27"/>
      <c r="AI150" s="65" t="s">
        <v>80</v>
      </c>
      <c r="AJ150" s="66" t="s">
        <v>81</v>
      </c>
      <c r="AK150" s="66" t="s">
        <v>416</v>
      </c>
      <c r="AL150" s="67" t="s">
        <v>417</v>
      </c>
      <c r="AM150" s="67" t="s">
        <v>418</v>
      </c>
      <c r="AN150" s="112" t="s">
        <v>215</v>
      </c>
      <c r="AO150" s="86" t="s">
        <v>419</v>
      </c>
      <c r="AP150" s="26" t="s">
        <v>96</v>
      </c>
      <c r="AQ150" s="26"/>
      <c r="AR150" s="26"/>
      <c r="AS150" s="31"/>
      <c r="AT150" s="72"/>
      <c r="AU150" s="32"/>
    </row>
    <row r="151" spans="1:49" s="57" customFormat="1" ht="22.95" customHeight="1" x14ac:dyDescent="0.35">
      <c r="A151" s="14"/>
      <c r="B151" s="94" t="s">
        <v>239</v>
      </c>
      <c r="C151" s="95"/>
      <c r="D151" s="60">
        <f t="shared" si="10"/>
        <v>0</v>
      </c>
      <c r="E151" s="60"/>
      <c r="F151" s="36">
        <f t="shared" si="11"/>
        <v>0</v>
      </c>
      <c r="G151" s="37"/>
      <c r="H151" s="62">
        <f t="shared" si="12"/>
        <v>0</v>
      </c>
      <c r="I151" s="62"/>
      <c r="J151" s="62"/>
      <c r="K151" s="63"/>
      <c r="L151" s="62"/>
      <c r="M151" s="62"/>
      <c r="N151" s="62"/>
      <c r="O151" s="62"/>
      <c r="P151" s="62"/>
      <c r="Q151" s="62"/>
      <c r="R151" s="62"/>
      <c r="S151" s="62"/>
      <c r="T151" s="62"/>
      <c r="U151" s="62"/>
      <c r="V151" s="62"/>
      <c r="W151" s="62"/>
      <c r="X151" s="62"/>
      <c r="Y151" s="62"/>
      <c r="Z151" s="62"/>
      <c r="AA151" s="62"/>
      <c r="AB151" s="62"/>
      <c r="AC151" s="62"/>
      <c r="AD151" s="62"/>
      <c r="AE151" s="64"/>
      <c r="AF151" s="62"/>
      <c r="AG151" s="62"/>
      <c r="AH151" s="27"/>
      <c r="AI151" s="47"/>
      <c r="AJ151" s="47"/>
      <c r="AK151" s="66"/>
      <c r="AL151" s="52"/>
      <c r="AM151" s="96"/>
      <c r="AN151" s="97"/>
      <c r="AO151" s="86"/>
      <c r="AP151" s="47"/>
      <c r="AQ151" s="47"/>
      <c r="AR151" s="47"/>
      <c r="AS151" s="55"/>
      <c r="AT151" s="98"/>
      <c r="AU151" s="56"/>
    </row>
    <row r="152" spans="1:49" ht="134.4" customHeight="1" x14ac:dyDescent="0.35">
      <c r="A152" s="121">
        <f>A150+1</f>
        <v>61</v>
      </c>
      <c r="B152" s="142" t="s">
        <v>420</v>
      </c>
      <c r="C152" s="121" t="s">
        <v>66</v>
      </c>
      <c r="D152" s="60">
        <f t="shared" si="10"/>
        <v>0.31</v>
      </c>
      <c r="E152" s="143">
        <v>0.24</v>
      </c>
      <c r="F152" s="36">
        <f t="shared" si="11"/>
        <v>7.0000000000000007E-2</v>
      </c>
      <c r="G152" s="67" t="s">
        <v>46</v>
      </c>
      <c r="H152" s="62">
        <f t="shared" si="12"/>
        <v>0</v>
      </c>
      <c r="I152" s="128"/>
      <c r="J152" s="128"/>
      <c r="K152" s="128">
        <v>7.0000000000000007E-2</v>
      </c>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36"/>
      <c r="AI152" s="109"/>
      <c r="AJ152" s="66" t="s">
        <v>81</v>
      </c>
      <c r="AK152" s="144" t="s">
        <v>421</v>
      </c>
      <c r="AL152" s="67"/>
      <c r="AM152" s="145"/>
      <c r="AN152" s="146" t="s">
        <v>136</v>
      </c>
      <c r="AT152" s="12"/>
      <c r="AU152" s="12"/>
    </row>
    <row r="153" spans="1:49" s="43" customFormat="1" ht="40.950000000000003" customHeight="1" x14ac:dyDescent="0.3">
      <c r="A153" s="147" t="s">
        <v>422</v>
      </c>
      <c r="B153" s="34" t="s">
        <v>423</v>
      </c>
      <c r="C153" s="14"/>
      <c r="D153" s="60">
        <f t="shared" si="10"/>
        <v>0</v>
      </c>
      <c r="E153" s="60"/>
      <c r="F153" s="36">
        <f t="shared" si="11"/>
        <v>0</v>
      </c>
      <c r="G153" s="37"/>
      <c r="H153" s="60">
        <f t="shared" si="12"/>
        <v>0</v>
      </c>
      <c r="I153" s="60"/>
      <c r="J153" s="60"/>
      <c r="K153" s="60"/>
      <c r="L153" s="60"/>
      <c r="M153" s="62"/>
      <c r="N153" s="60"/>
      <c r="O153" s="60"/>
      <c r="P153" s="60"/>
      <c r="Q153" s="60"/>
      <c r="R153" s="60"/>
      <c r="S153" s="60"/>
      <c r="T153" s="60"/>
      <c r="U153" s="60"/>
      <c r="V153" s="60"/>
      <c r="W153" s="60"/>
      <c r="X153" s="60"/>
      <c r="Y153" s="60"/>
      <c r="Z153" s="60"/>
      <c r="AA153" s="60"/>
      <c r="AB153" s="60"/>
      <c r="AC153" s="60"/>
      <c r="AD153" s="60"/>
      <c r="AE153" s="60"/>
      <c r="AF153" s="60"/>
      <c r="AG153" s="60">
        <v>0</v>
      </c>
      <c r="AH153" s="148"/>
      <c r="AI153" s="26"/>
      <c r="AJ153" s="14"/>
      <c r="AK153" s="71"/>
      <c r="AL153" s="16"/>
      <c r="AM153" s="29"/>
      <c r="AO153" s="14"/>
      <c r="AP153" s="14"/>
      <c r="AQ153" s="14"/>
      <c r="AR153" s="19"/>
      <c r="AS153" s="26"/>
      <c r="AT153" s="41"/>
      <c r="AU153" s="149"/>
      <c r="AW153" s="150"/>
    </row>
    <row r="154" spans="1:49" s="43" customFormat="1" x14ac:dyDescent="0.3">
      <c r="A154" s="14" t="s">
        <v>424</v>
      </c>
      <c r="B154" s="34" t="s">
        <v>425</v>
      </c>
      <c r="C154" s="14"/>
      <c r="D154" s="60">
        <f t="shared" si="10"/>
        <v>0</v>
      </c>
      <c r="E154" s="60"/>
      <c r="F154" s="36">
        <f t="shared" si="11"/>
        <v>0</v>
      </c>
      <c r="G154" s="37"/>
      <c r="H154" s="62">
        <f t="shared" si="12"/>
        <v>0</v>
      </c>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v>0</v>
      </c>
      <c r="AH154" s="27">
        <v>0</v>
      </c>
      <c r="AI154" s="26"/>
      <c r="AJ154" s="14"/>
      <c r="AK154" s="66"/>
      <c r="AL154" s="16"/>
      <c r="AM154" s="29"/>
      <c r="AN154" s="30"/>
      <c r="AO154" s="14"/>
      <c r="AP154" s="14"/>
      <c r="AQ154" s="14"/>
      <c r="AR154" s="14"/>
      <c r="AS154" s="19"/>
      <c r="AT154" s="26"/>
      <c r="AU154" s="151"/>
    </row>
    <row r="155" spans="1:49" s="43" customFormat="1" ht="37.200000000000003" customHeight="1" x14ac:dyDescent="0.3">
      <c r="A155" s="14"/>
      <c r="B155" s="46" t="s">
        <v>77</v>
      </c>
      <c r="C155" s="14"/>
      <c r="D155" s="60">
        <f t="shared" si="10"/>
        <v>0</v>
      </c>
      <c r="E155" s="60"/>
      <c r="F155" s="36">
        <f t="shared" si="11"/>
        <v>0</v>
      </c>
      <c r="G155" s="37"/>
      <c r="H155" s="62">
        <f t="shared" si="12"/>
        <v>0</v>
      </c>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27"/>
      <c r="AI155" s="26"/>
      <c r="AJ155" s="14"/>
      <c r="AK155" s="66"/>
      <c r="AL155" s="16"/>
      <c r="AM155" s="29"/>
      <c r="AN155" s="30"/>
      <c r="AO155" s="14"/>
      <c r="AP155" s="14"/>
      <c r="AQ155" s="14"/>
      <c r="AR155" s="14"/>
      <c r="AS155" s="19"/>
      <c r="AT155" s="26"/>
      <c r="AU155" s="151"/>
    </row>
    <row r="156" spans="1:49" ht="20.399999999999999" customHeight="1" x14ac:dyDescent="0.35">
      <c r="A156" s="292">
        <f>A152+1</f>
        <v>62</v>
      </c>
      <c r="B156" s="262" t="s">
        <v>426</v>
      </c>
      <c r="C156" s="26" t="s">
        <v>47</v>
      </c>
      <c r="D156" s="60">
        <f t="shared" si="10"/>
        <v>40</v>
      </c>
      <c r="E156" s="60">
        <v>20</v>
      </c>
      <c r="F156" s="36">
        <f t="shared" si="11"/>
        <v>20</v>
      </c>
      <c r="G156" s="37" t="s">
        <v>46</v>
      </c>
      <c r="H156" s="62">
        <f t="shared" si="12"/>
        <v>0</v>
      </c>
      <c r="I156" s="62"/>
      <c r="J156" s="62"/>
      <c r="K156" s="62">
        <v>20</v>
      </c>
      <c r="L156" s="62"/>
      <c r="M156" s="62"/>
      <c r="N156" s="62"/>
      <c r="O156" s="62"/>
      <c r="P156" s="62"/>
      <c r="Q156" s="62"/>
      <c r="R156" s="62"/>
      <c r="S156" s="62"/>
      <c r="T156" s="62"/>
      <c r="U156" s="62"/>
      <c r="V156" s="62"/>
      <c r="W156" s="62"/>
      <c r="X156" s="62"/>
      <c r="Y156" s="62"/>
      <c r="Z156" s="62"/>
      <c r="AA156" s="62"/>
      <c r="AB156" s="62"/>
      <c r="AC156" s="62"/>
      <c r="AD156" s="62"/>
      <c r="AE156" s="62"/>
      <c r="AF156" s="62"/>
      <c r="AG156" s="62">
        <v>0</v>
      </c>
      <c r="AH156" s="27"/>
      <c r="AI156" s="65" t="s">
        <v>80</v>
      </c>
      <c r="AJ156" s="26" t="s">
        <v>118</v>
      </c>
      <c r="AK156" s="272" t="s">
        <v>427</v>
      </c>
      <c r="AL156" s="67"/>
      <c r="AM156" s="76"/>
      <c r="AN156" s="92" t="s">
        <v>215</v>
      </c>
      <c r="AO156" s="65" t="s">
        <v>428</v>
      </c>
      <c r="AP156" s="26" t="s">
        <v>86</v>
      </c>
      <c r="AQ156" s="26"/>
      <c r="AR156" s="26"/>
      <c r="AS156" s="31"/>
      <c r="AT156" s="72"/>
      <c r="AU156" s="32"/>
    </row>
    <row r="157" spans="1:49" ht="18.600000000000001" customHeight="1" x14ac:dyDescent="0.35">
      <c r="A157" s="292"/>
      <c r="B157" s="262"/>
      <c r="C157" s="26" t="s">
        <v>50</v>
      </c>
      <c r="D157" s="60">
        <f t="shared" si="10"/>
        <v>60</v>
      </c>
      <c r="E157" s="60">
        <v>60</v>
      </c>
      <c r="F157" s="36">
        <f t="shared" si="11"/>
        <v>0</v>
      </c>
      <c r="G157" s="37"/>
      <c r="H157" s="62">
        <f t="shared" si="12"/>
        <v>0</v>
      </c>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27"/>
      <c r="AI157" s="65"/>
      <c r="AJ157" s="26" t="s">
        <v>118</v>
      </c>
      <c r="AK157" s="273"/>
      <c r="AL157" s="67" t="s">
        <v>429</v>
      </c>
      <c r="AM157" s="76"/>
      <c r="AN157" s="92" t="s">
        <v>215</v>
      </c>
      <c r="AO157" s="65"/>
      <c r="AP157" s="26"/>
      <c r="AQ157" s="26"/>
      <c r="AR157" s="26"/>
      <c r="AS157" s="31"/>
      <c r="AT157" s="72"/>
      <c r="AU157" s="32"/>
    </row>
    <row r="158" spans="1:49" ht="42" customHeight="1" x14ac:dyDescent="0.35">
      <c r="A158" s="152">
        <f>A156+1</f>
        <v>63</v>
      </c>
      <c r="B158" s="73" t="s">
        <v>426</v>
      </c>
      <c r="C158" s="26" t="s">
        <v>47</v>
      </c>
      <c r="D158" s="60">
        <f t="shared" si="10"/>
        <v>95</v>
      </c>
      <c r="E158" s="60">
        <v>53.57</v>
      </c>
      <c r="F158" s="36">
        <f t="shared" si="11"/>
        <v>41.43</v>
      </c>
      <c r="G158" s="37" t="s">
        <v>430</v>
      </c>
      <c r="H158" s="62">
        <f t="shared" si="12"/>
        <v>0</v>
      </c>
      <c r="I158" s="62"/>
      <c r="J158" s="62"/>
      <c r="K158" s="62">
        <f>8.69+20</f>
        <v>28.689999999999998</v>
      </c>
      <c r="L158" s="62"/>
      <c r="M158" s="62"/>
      <c r="N158" s="62"/>
      <c r="O158" s="62">
        <v>6.43</v>
      </c>
      <c r="P158" s="62"/>
      <c r="Q158" s="62"/>
      <c r="R158" s="62"/>
      <c r="S158" s="62"/>
      <c r="T158" s="62"/>
      <c r="U158" s="62"/>
      <c r="V158" s="62"/>
      <c r="W158" s="62"/>
      <c r="X158" s="62"/>
      <c r="Y158" s="62"/>
      <c r="Z158" s="62"/>
      <c r="AA158" s="62"/>
      <c r="AB158" s="62"/>
      <c r="AC158" s="62"/>
      <c r="AD158" s="62"/>
      <c r="AE158" s="62"/>
      <c r="AF158" s="62"/>
      <c r="AG158" s="62">
        <v>6.31</v>
      </c>
      <c r="AH158" s="27"/>
      <c r="AI158" s="65" t="s">
        <v>80</v>
      </c>
      <c r="AJ158" s="26" t="s">
        <v>140</v>
      </c>
      <c r="AK158" s="273"/>
      <c r="AL158" s="67"/>
      <c r="AM158" s="76"/>
      <c r="AN158" s="92" t="s">
        <v>215</v>
      </c>
      <c r="AO158" s="65" t="s">
        <v>431</v>
      </c>
      <c r="AP158" s="26" t="s">
        <v>86</v>
      </c>
      <c r="AQ158" s="26"/>
      <c r="AR158" s="26"/>
      <c r="AS158" s="31"/>
      <c r="AT158" s="72"/>
      <c r="AU158" s="32"/>
    </row>
    <row r="159" spans="1:49" ht="37.200000000000003" customHeight="1" x14ac:dyDescent="0.35">
      <c r="A159" s="152">
        <f>A158+1</f>
        <v>64</v>
      </c>
      <c r="B159" s="73" t="s">
        <v>426</v>
      </c>
      <c r="C159" s="26" t="s">
        <v>432</v>
      </c>
      <c r="D159" s="60">
        <f t="shared" si="10"/>
        <v>100</v>
      </c>
      <c r="E159" s="60">
        <v>100</v>
      </c>
      <c r="F159" s="36">
        <f t="shared" si="11"/>
        <v>0</v>
      </c>
      <c r="G159" s="37"/>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27"/>
      <c r="AI159" s="65"/>
      <c r="AJ159" s="26" t="s">
        <v>126</v>
      </c>
      <c r="AK159" s="274"/>
      <c r="AL159" s="67"/>
      <c r="AM159" s="76"/>
      <c r="AN159" s="92"/>
      <c r="AO159" s="65"/>
      <c r="AP159" s="26"/>
      <c r="AQ159" s="26"/>
      <c r="AR159" s="26"/>
      <c r="AS159" s="31"/>
      <c r="AT159" s="72"/>
      <c r="AU159" s="32"/>
    </row>
    <row r="160" spans="1:49" s="57" customFormat="1" ht="25.2" customHeight="1" x14ac:dyDescent="0.35">
      <c r="A160" s="14"/>
      <c r="B160" s="94" t="s">
        <v>132</v>
      </c>
      <c r="C160" s="95"/>
      <c r="D160" s="60">
        <f t="shared" si="10"/>
        <v>0</v>
      </c>
      <c r="E160" s="60"/>
      <c r="F160" s="36">
        <f t="shared" si="11"/>
        <v>0</v>
      </c>
      <c r="G160" s="37"/>
      <c r="H160" s="62">
        <f t="shared" ref="H160:H235" si="13">I160+J160</f>
        <v>0</v>
      </c>
      <c r="I160" s="62"/>
      <c r="J160" s="62"/>
      <c r="K160" s="63"/>
      <c r="L160" s="62"/>
      <c r="M160" s="62"/>
      <c r="N160" s="62"/>
      <c r="O160" s="62"/>
      <c r="P160" s="62"/>
      <c r="Q160" s="62"/>
      <c r="R160" s="62"/>
      <c r="S160" s="62"/>
      <c r="T160" s="62"/>
      <c r="U160" s="62"/>
      <c r="V160" s="62"/>
      <c r="W160" s="62"/>
      <c r="X160" s="62"/>
      <c r="Y160" s="62"/>
      <c r="Z160" s="62"/>
      <c r="AA160" s="62"/>
      <c r="AB160" s="62"/>
      <c r="AC160" s="62"/>
      <c r="AD160" s="62"/>
      <c r="AE160" s="64"/>
      <c r="AF160" s="62"/>
      <c r="AG160" s="62"/>
      <c r="AH160" s="27"/>
      <c r="AI160" s="47"/>
      <c r="AJ160" s="47"/>
      <c r="AK160" s="66"/>
      <c r="AL160" s="52"/>
      <c r="AM160" s="96"/>
      <c r="AN160" s="97"/>
      <c r="AO160" s="153"/>
      <c r="AP160" s="47"/>
      <c r="AQ160" s="47"/>
      <c r="AR160" s="47"/>
      <c r="AS160" s="55"/>
      <c r="AT160" s="98"/>
      <c r="AU160" s="56"/>
    </row>
    <row r="161" spans="1:49" x14ac:dyDescent="0.35">
      <c r="A161" s="261">
        <f>A159+1</f>
        <v>65</v>
      </c>
      <c r="B161" s="293" t="s">
        <v>433</v>
      </c>
      <c r="C161" s="26" t="s">
        <v>50</v>
      </c>
      <c r="D161" s="60">
        <f t="shared" si="10"/>
        <v>412.19</v>
      </c>
      <c r="E161" s="60">
        <v>302.19</v>
      </c>
      <c r="F161" s="36">
        <f t="shared" si="11"/>
        <v>110</v>
      </c>
      <c r="G161" s="285" t="s">
        <v>434</v>
      </c>
      <c r="H161" s="62">
        <f t="shared" si="13"/>
        <v>0</v>
      </c>
      <c r="I161" s="62"/>
      <c r="J161" s="62"/>
      <c r="K161" s="62">
        <v>50</v>
      </c>
      <c r="L161" s="62">
        <v>50</v>
      </c>
      <c r="M161" s="62"/>
      <c r="N161" s="62"/>
      <c r="O161" s="62"/>
      <c r="P161" s="62"/>
      <c r="Q161" s="62"/>
      <c r="R161" s="62"/>
      <c r="S161" s="62"/>
      <c r="T161" s="62"/>
      <c r="U161" s="62"/>
      <c r="V161" s="62"/>
      <c r="W161" s="62"/>
      <c r="X161" s="62"/>
      <c r="Y161" s="62"/>
      <c r="Z161" s="62"/>
      <c r="AA161" s="62"/>
      <c r="AB161" s="62"/>
      <c r="AC161" s="62"/>
      <c r="AD161" s="62"/>
      <c r="AE161" s="62"/>
      <c r="AF161" s="62"/>
      <c r="AG161" s="62">
        <v>10</v>
      </c>
      <c r="AH161" s="27"/>
      <c r="AI161" s="65"/>
      <c r="AJ161" s="154" t="s">
        <v>81</v>
      </c>
      <c r="AK161" s="258" t="s">
        <v>435</v>
      </c>
      <c r="AL161" s="275" t="s">
        <v>436</v>
      </c>
      <c r="AM161" s="76" t="s">
        <v>437</v>
      </c>
      <c r="AO161" s="109"/>
      <c r="AT161" s="12"/>
      <c r="AU161" s="12" t="s">
        <v>438</v>
      </c>
    </row>
    <row r="162" spans="1:49" x14ac:dyDescent="0.35">
      <c r="A162" s="261"/>
      <c r="B162" s="293"/>
      <c r="C162" s="26" t="s">
        <v>50</v>
      </c>
      <c r="D162" s="60">
        <f t="shared" si="10"/>
        <v>289.85000000000002</v>
      </c>
      <c r="E162" s="60">
        <v>149.63999999999999</v>
      </c>
      <c r="F162" s="36">
        <f t="shared" si="11"/>
        <v>140.21</v>
      </c>
      <c r="G162" s="285"/>
      <c r="H162" s="62">
        <f t="shared" si="13"/>
        <v>0</v>
      </c>
      <c r="I162" s="62"/>
      <c r="J162" s="62"/>
      <c r="K162" s="62">
        <v>100</v>
      </c>
      <c r="L162" s="62">
        <v>39</v>
      </c>
      <c r="M162" s="62"/>
      <c r="N162" s="62"/>
      <c r="O162" s="62"/>
      <c r="P162" s="62"/>
      <c r="Q162" s="62"/>
      <c r="R162" s="62"/>
      <c r="S162" s="62"/>
      <c r="T162" s="62"/>
      <c r="U162" s="62"/>
      <c r="V162" s="62"/>
      <c r="W162" s="62"/>
      <c r="X162" s="62"/>
      <c r="Y162" s="62"/>
      <c r="Z162" s="62"/>
      <c r="AA162" s="62"/>
      <c r="AB162" s="62"/>
      <c r="AC162" s="62"/>
      <c r="AD162" s="62"/>
      <c r="AE162" s="62"/>
      <c r="AF162" s="62"/>
      <c r="AG162" s="62">
        <f>35-32.6-1.19</f>
        <v>1.2099999999999986</v>
      </c>
      <c r="AH162" s="27"/>
      <c r="AI162" s="65"/>
      <c r="AJ162" s="154" t="s">
        <v>123</v>
      </c>
      <c r="AK162" s="258"/>
      <c r="AL162" s="276"/>
      <c r="AM162" s="76" t="s">
        <v>437</v>
      </c>
      <c r="AO162" s="109"/>
      <c r="AT162" s="12"/>
      <c r="AU162" s="12" t="s">
        <v>438</v>
      </c>
    </row>
    <row r="163" spans="1:49" x14ac:dyDescent="0.35">
      <c r="A163" s="261"/>
      <c r="B163" s="293"/>
      <c r="C163" s="26" t="s">
        <v>50</v>
      </c>
      <c r="D163" s="60">
        <f t="shared" si="10"/>
        <v>138.91999999999999</v>
      </c>
      <c r="E163" s="60">
        <v>40.29</v>
      </c>
      <c r="F163" s="36">
        <f t="shared" si="11"/>
        <v>98.63</v>
      </c>
      <c r="G163" s="285"/>
      <c r="H163" s="62">
        <f t="shared" si="13"/>
        <v>0</v>
      </c>
      <c r="I163" s="62"/>
      <c r="J163" s="62"/>
      <c r="K163" s="62">
        <v>45</v>
      </c>
      <c r="L163" s="62">
        <v>50.000000000000007</v>
      </c>
      <c r="M163" s="62"/>
      <c r="N163" s="62"/>
      <c r="O163" s="62"/>
      <c r="P163" s="62"/>
      <c r="Q163" s="62"/>
      <c r="R163" s="62"/>
      <c r="S163" s="62"/>
      <c r="T163" s="62"/>
      <c r="U163" s="62"/>
      <c r="V163" s="62"/>
      <c r="W163" s="62"/>
      <c r="X163" s="62"/>
      <c r="Y163" s="62"/>
      <c r="Z163" s="62"/>
      <c r="AA163" s="62"/>
      <c r="AB163" s="62"/>
      <c r="AC163" s="62"/>
      <c r="AD163" s="62"/>
      <c r="AE163" s="62"/>
      <c r="AF163" s="62"/>
      <c r="AG163" s="62">
        <f>20-16.37</f>
        <v>3.629999999999999</v>
      </c>
      <c r="AH163" s="27"/>
      <c r="AI163" s="65"/>
      <c r="AJ163" s="154" t="s">
        <v>173</v>
      </c>
      <c r="AK163" s="258"/>
      <c r="AL163" s="276"/>
      <c r="AM163" s="76" t="s">
        <v>437</v>
      </c>
      <c r="AO163" s="109"/>
      <c r="AT163" s="12"/>
      <c r="AU163" s="12" t="s">
        <v>438</v>
      </c>
    </row>
    <row r="164" spans="1:49" x14ac:dyDescent="0.35">
      <c r="A164" s="261"/>
      <c r="B164" s="293"/>
      <c r="C164" s="26" t="s">
        <v>50</v>
      </c>
      <c r="D164" s="60">
        <f t="shared" si="10"/>
        <v>653.79</v>
      </c>
      <c r="E164" s="60">
        <v>302.19</v>
      </c>
      <c r="F164" s="36">
        <f t="shared" si="11"/>
        <v>351.6</v>
      </c>
      <c r="G164" s="285"/>
      <c r="H164" s="62">
        <f t="shared" si="13"/>
        <v>0</v>
      </c>
      <c r="I164" s="62"/>
      <c r="J164" s="62"/>
      <c r="K164" s="62">
        <v>218.6</v>
      </c>
      <c r="L164" s="62">
        <v>120</v>
      </c>
      <c r="M164" s="62"/>
      <c r="N164" s="62"/>
      <c r="O164" s="62"/>
      <c r="P164" s="62"/>
      <c r="Q164" s="62"/>
      <c r="R164" s="62"/>
      <c r="S164" s="62"/>
      <c r="T164" s="62"/>
      <c r="U164" s="62"/>
      <c r="V164" s="62"/>
      <c r="W164" s="62"/>
      <c r="X164" s="62"/>
      <c r="Y164" s="62"/>
      <c r="Z164" s="62"/>
      <c r="AA164" s="62"/>
      <c r="AB164" s="62"/>
      <c r="AC164" s="62"/>
      <c r="AD164" s="62"/>
      <c r="AE164" s="62"/>
      <c r="AF164" s="62"/>
      <c r="AG164" s="62">
        <v>13</v>
      </c>
      <c r="AH164" s="27"/>
      <c r="AI164" s="65"/>
      <c r="AJ164" s="154" t="s">
        <v>193</v>
      </c>
      <c r="AK164" s="258"/>
      <c r="AL164" s="276"/>
      <c r="AM164" s="76" t="s">
        <v>437</v>
      </c>
      <c r="AO164" s="109"/>
      <c r="AT164" s="12"/>
      <c r="AU164" s="109" t="s">
        <v>438</v>
      </c>
    </row>
    <row r="165" spans="1:49" x14ac:dyDescent="0.35">
      <c r="A165" s="261"/>
      <c r="B165" s="293"/>
      <c r="C165" s="26" t="s">
        <v>50</v>
      </c>
      <c r="D165" s="60">
        <f t="shared" si="10"/>
        <v>1780.18</v>
      </c>
      <c r="E165" s="60">
        <v>702.19</v>
      </c>
      <c r="F165" s="36">
        <f t="shared" si="11"/>
        <v>1077.99</v>
      </c>
      <c r="G165" s="285"/>
      <c r="H165" s="62">
        <f t="shared" si="13"/>
        <v>0</v>
      </c>
      <c r="I165" s="62"/>
      <c r="J165" s="62"/>
      <c r="K165" s="62">
        <v>686.58</v>
      </c>
      <c r="L165" s="62">
        <v>300.77</v>
      </c>
      <c r="M165" s="62"/>
      <c r="N165" s="62"/>
      <c r="O165" s="62"/>
      <c r="P165" s="62"/>
      <c r="Q165" s="62"/>
      <c r="R165" s="62"/>
      <c r="S165" s="62"/>
      <c r="T165" s="62"/>
      <c r="U165" s="62"/>
      <c r="V165" s="62"/>
      <c r="W165" s="62"/>
      <c r="X165" s="62"/>
      <c r="Y165" s="62"/>
      <c r="Z165" s="62"/>
      <c r="AA165" s="62"/>
      <c r="AB165" s="62"/>
      <c r="AC165" s="62"/>
      <c r="AD165" s="62"/>
      <c r="AE165" s="62"/>
      <c r="AF165" s="62"/>
      <c r="AG165" s="62">
        <v>90.64</v>
      </c>
      <c r="AH165" s="27"/>
      <c r="AI165" s="65"/>
      <c r="AJ165" s="154" t="s">
        <v>91</v>
      </c>
      <c r="AK165" s="258"/>
      <c r="AL165" s="276"/>
      <c r="AM165" s="76" t="s">
        <v>437</v>
      </c>
      <c r="AO165" s="109"/>
      <c r="AT165" s="12"/>
      <c r="AU165" s="12" t="s">
        <v>438</v>
      </c>
    </row>
    <row r="166" spans="1:49" x14ac:dyDescent="0.35">
      <c r="A166" s="261"/>
      <c r="B166" s="293"/>
      <c r="C166" s="26" t="s">
        <v>50</v>
      </c>
      <c r="D166" s="60">
        <f t="shared" si="10"/>
        <v>402.08</v>
      </c>
      <c r="E166" s="60">
        <v>195.19</v>
      </c>
      <c r="F166" s="36">
        <f t="shared" si="11"/>
        <v>206.89</v>
      </c>
      <c r="G166" s="285"/>
      <c r="H166" s="62">
        <f t="shared" si="13"/>
        <v>0</v>
      </c>
      <c r="I166" s="62"/>
      <c r="J166" s="62"/>
      <c r="K166" s="62">
        <v>83.04</v>
      </c>
      <c r="L166" s="62">
        <v>32</v>
      </c>
      <c r="M166" s="62"/>
      <c r="N166" s="62"/>
      <c r="O166" s="62"/>
      <c r="P166" s="62"/>
      <c r="Q166" s="62"/>
      <c r="R166" s="62"/>
      <c r="S166" s="62"/>
      <c r="T166" s="62"/>
      <c r="U166" s="62"/>
      <c r="V166" s="62"/>
      <c r="W166" s="62"/>
      <c r="X166" s="62"/>
      <c r="Y166" s="62"/>
      <c r="Z166" s="62"/>
      <c r="AA166" s="62"/>
      <c r="AB166" s="62"/>
      <c r="AC166" s="62"/>
      <c r="AD166" s="62"/>
      <c r="AE166" s="62"/>
      <c r="AF166" s="62"/>
      <c r="AG166" s="62">
        <v>91.85</v>
      </c>
      <c r="AH166" s="27"/>
      <c r="AI166" s="65"/>
      <c r="AJ166" s="154" t="s">
        <v>98</v>
      </c>
      <c r="AK166" s="258"/>
      <c r="AL166" s="276"/>
      <c r="AM166" s="76" t="s">
        <v>437</v>
      </c>
      <c r="AO166" s="109"/>
      <c r="AT166" s="12"/>
      <c r="AU166" s="12" t="s">
        <v>438</v>
      </c>
    </row>
    <row r="167" spans="1:49" x14ac:dyDescent="0.35">
      <c r="A167" s="261"/>
      <c r="B167" s="293"/>
      <c r="C167" s="26" t="s">
        <v>50</v>
      </c>
      <c r="D167" s="60">
        <f t="shared" si="10"/>
        <v>346.28</v>
      </c>
      <c r="E167" s="60">
        <v>150.19</v>
      </c>
      <c r="F167" s="36">
        <f t="shared" si="11"/>
        <v>196.08999999999997</v>
      </c>
      <c r="G167" s="285"/>
      <c r="H167" s="62">
        <f t="shared" si="13"/>
        <v>0</v>
      </c>
      <c r="I167" s="62"/>
      <c r="J167" s="62"/>
      <c r="K167" s="62">
        <v>142.57</v>
      </c>
      <c r="L167" s="62">
        <v>37.659999999999997</v>
      </c>
      <c r="M167" s="62"/>
      <c r="N167" s="62"/>
      <c r="O167" s="62"/>
      <c r="P167" s="62"/>
      <c r="Q167" s="62"/>
      <c r="R167" s="62"/>
      <c r="S167" s="62"/>
      <c r="T167" s="62"/>
      <c r="U167" s="62"/>
      <c r="V167" s="62"/>
      <c r="W167" s="62"/>
      <c r="X167" s="62"/>
      <c r="Y167" s="62"/>
      <c r="Z167" s="62"/>
      <c r="AA167" s="62"/>
      <c r="AB167" s="62"/>
      <c r="AC167" s="62"/>
      <c r="AD167" s="62"/>
      <c r="AE167" s="62"/>
      <c r="AF167" s="62"/>
      <c r="AG167" s="62">
        <v>15.86</v>
      </c>
      <c r="AH167" s="27"/>
      <c r="AI167" s="65"/>
      <c r="AJ167" s="154" t="s">
        <v>230</v>
      </c>
      <c r="AK167" s="258"/>
      <c r="AL167" s="276"/>
      <c r="AM167" s="76" t="s">
        <v>437</v>
      </c>
      <c r="AO167" s="109"/>
      <c r="AT167" s="12"/>
      <c r="AU167" s="12" t="s">
        <v>438</v>
      </c>
    </row>
    <row r="168" spans="1:49" x14ac:dyDescent="0.35">
      <c r="A168" s="261"/>
      <c r="B168" s="293"/>
      <c r="C168" s="26" t="s">
        <v>50</v>
      </c>
      <c r="D168" s="60">
        <f t="shared" si="10"/>
        <v>24.17</v>
      </c>
      <c r="E168" s="60">
        <v>8.5</v>
      </c>
      <c r="F168" s="36">
        <f t="shared" si="11"/>
        <v>15.67</v>
      </c>
      <c r="G168" s="285"/>
      <c r="H168" s="62">
        <f t="shared" si="13"/>
        <v>0</v>
      </c>
      <c r="I168" s="62"/>
      <c r="J168" s="62"/>
      <c r="K168" s="62">
        <v>13.83</v>
      </c>
      <c r="L168" s="62">
        <v>1.84</v>
      </c>
      <c r="M168" s="62"/>
      <c r="N168" s="62"/>
      <c r="O168" s="62"/>
      <c r="P168" s="62"/>
      <c r="Q168" s="62"/>
      <c r="R168" s="62"/>
      <c r="S168" s="62"/>
      <c r="T168" s="62"/>
      <c r="U168" s="62"/>
      <c r="V168" s="62"/>
      <c r="W168" s="62"/>
      <c r="X168" s="62"/>
      <c r="Y168" s="62"/>
      <c r="Z168" s="62"/>
      <c r="AA168" s="62"/>
      <c r="AB168" s="62"/>
      <c r="AC168" s="62"/>
      <c r="AD168" s="62"/>
      <c r="AE168" s="62"/>
      <c r="AF168" s="62"/>
      <c r="AG168" s="62"/>
      <c r="AH168" s="27"/>
      <c r="AI168" s="65"/>
      <c r="AJ168" s="154" t="s">
        <v>126</v>
      </c>
      <c r="AK168" s="258"/>
      <c r="AL168" s="277"/>
      <c r="AM168" s="76" t="s">
        <v>437</v>
      </c>
      <c r="AO168" s="109"/>
      <c r="AT168" s="12"/>
      <c r="AU168" s="12" t="s">
        <v>438</v>
      </c>
    </row>
    <row r="169" spans="1:49" ht="36" x14ac:dyDescent="0.35">
      <c r="A169" s="26">
        <f>A161+1</f>
        <v>66</v>
      </c>
      <c r="B169" s="58" t="s">
        <v>439</v>
      </c>
      <c r="C169" s="59" t="s">
        <v>47</v>
      </c>
      <c r="D169" s="60">
        <f>E169+F169</f>
        <v>38</v>
      </c>
      <c r="E169" s="60">
        <v>30</v>
      </c>
      <c r="F169" s="36">
        <f t="shared" si="11"/>
        <v>8</v>
      </c>
      <c r="G169" s="37" t="s">
        <v>385</v>
      </c>
      <c r="H169" s="62">
        <f>I169+J169</f>
        <v>1</v>
      </c>
      <c r="I169" s="62"/>
      <c r="J169" s="62">
        <v>1</v>
      </c>
      <c r="K169" s="63">
        <v>6</v>
      </c>
      <c r="L169" s="62"/>
      <c r="M169" s="62"/>
      <c r="N169" s="62"/>
      <c r="O169" s="62"/>
      <c r="P169" s="62"/>
      <c r="Q169" s="62"/>
      <c r="R169" s="62"/>
      <c r="S169" s="62"/>
      <c r="T169" s="62"/>
      <c r="U169" s="62"/>
      <c r="V169" s="62"/>
      <c r="W169" s="62"/>
      <c r="X169" s="62"/>
      <c r="Y169" s="62"/>
      <c r="Z169" s="62"/>
      <c r="AA169" s="62"/>
      <c r="AB169" s="62"/>
      <c r="AC169" s="62"/>
      <c r="AD169" s="62"/>
      <c r="AE169" s="64"/>
      <c r="AF169" s="62"/>
      <c r="AG169" s="62">
        <v>1</v>
      </c>
      <c r="AH169" s="27"/>
      <c r="AI169" s="65"/>
      <c r="AJ169" s="26" t="s">
        <v>118</v>
      </c>
      <c r="AK169" s="66" t="s">
        <v>440</v>
      </c>
      <c r="AL169" s="67"/>
      <c r="AM169" s="100"/>
      <c r="AN169" s="101"/>
      <c r="AO169" s="65" t="s">
        <v>387</v>
      </c>
      <c r="AP169" s="26"/>
      <c r="AQ169" s="26"/>
      <c r="AR169" s="26"/>
      <c r="AS169" s="31"/>
      <c r="AT169" s="102"/>
      <c r="AU169" s="32" t="s">
        <v>441</v>
      </c>
    </row>
    <row r="170" spans="1:49" s="43" customFormat="1" ht="28.95" customHeight="1" x14ac:dyDescent="0.3">
      <c r="A170" s="14" t="s">
        <v>442</v>
      </c>
      <c r="B170" s="34" t="s">
        <v>443</v>
      </c>
      <c r="C170" s="14"/>
      <c r="D170" s="60">
        <f t="shared" si="10"/>
        <v>0</v>
      </c>
      <c r="E170" s="60"/>
      <c r="F170" s="36">
        <f t="shared" si="11"/>
        <v>0</v>
      </c>
      <c r="G170" s="37"/>
      <c r="H170" s="60">
        <f t="shared" si="13"/>
        <v>0</v>
      </c>
      <c r="I170" s="60"/>
      <c r="J170" s="60"/>
      <c r="K170" s="60"/>
      <c r="L170" s="60"/>
      <c r="M170" s="62"/>
      <c r="N170" s="60"/>
      <c r="O170" s="60"/>
      <c r="P170" s="60"/>
      <c r="Q170" s="60"/>
      <c r="R170" s="60"/>
      <c r="S170" s="60"/>
      <c r="T170" s="60"/>
      <c r="U170" s="60"/>
      <c r="V170" s="60"/>
      <c r="W170" s="60"/>
      <c r="X170" s="60"/>
      <c r="Y170" s="60"/>
      <c r="Z170" s="60"/>
      <c r="AA170" s="60"/>
      <c r="AB170" s="60"/>
      <c r="AC170" s="60"/>
      <c r="AD170" s="60"/>
      <c r="AE170" s="60"/>
      <c r="AF170" s="60"/>
      <c r="AG170" s="60">
        <v>0</v>
      </c>
      <c r="AH170" s="148"/>
      <c r="AI170" s="14"/>
      <c r="AJ170" s="14"/>
      <c r="AK170" s="71"/>
      <c r="AL170" s="16"/>
      <c r="AM170" s="29"/>
      <c r="AO170" s="14"/>
      <c r="AP170" s="14"/>
      <c r="AQ170" s="14"/>
      <c r="AR170" s="19"/>
      <c r="AS170" s="14"/>
      <c r="AT170" s="41"/>
      <c r="AU170" s="149"/>
      <c r="AW170" s="150"/>
    </row>
    <row r="171" spans="1:49" ht="36" x14ac:dyDescent="0.35">
      <c r="A171" s="26">
        <f>A169+1</f>
        <v>67</v>
      </c>
      <c r="B171" s="139" t="s">
        <v>444</v>
      </c>
      <c r="C171" s="26" t="s">
        <v>64</v>
      </c>
      <c r="D171" s="60">
        <f t="shared" si="10"/>
        <v>0.35</v>
      </c>
      <c r="E171" s="60"/>
      <c r="F171" s="36">
        <f t="shared" si="11"/>
        <v>0.35</v>
      </c>
      <c r="G171" s="37" t="s">
        <v>79</v>
      </c>
      <c r="H171" s="60">
        <f t="shared" si="13"/>
        <v>0</v>
      </c>
      <c r="I171" s="60"/>
      <c r="J171" s="60"/>
      <c r="K171" s="155">
        <v>0.15</v>
      </c>
      <c r="L171" s="60">
        <v>0.2</v>
      </c>
      <c r="M171" s="62"/>
      <c r="N171" s="60"/>
      <c r="O171" s="60"/>
      <c r="P171" s="60"/>
      <c r="Q171" s="60"/>
      <c r="R171" s="60"/>
      <c r="S171" s="60"/>
      <c r="T171" s="60"/>
      <c r="U171" s="60"/>
      <c r="V171" s="60"/>
      <c r="W171" s="60"/>
      <c r="X171" s="60"/>
      <c r="Y171" s="60"/>
      <c r="Z171" s="60"/>
      <c r="AA171" s="60"/>
      <c r="AB171" s="60"/>
      <c r="AC171" s="60"/>
      <c r="AD171" s="60"/>
      <c r="AE171" s="60"/>
      <c r="AF171" s="60"/>
      <c r="AG171" s="60">
        <v>0</v>
      </c>
      <c r="AH171" s="148">
        <v>0</v>
      </c>
      <c r="AI171" s="65" t="s">
        <v>445</v>
      </c>
      <c r="AJ171" s="66" t="s">
        <v>98</v>
      </c>
      <c r="AK171" s="71"/>
      <c r="AL171" s="67"/>
      <c r="AM171" s="76"/>
      <c r="AN171" s="12"/>
      <c r="AO171" s="66"/>
      <c r="AP171" s="66"/>
      <c r="AQ171" s="66"/>
      <c r="AR171" s="71" t="s">
        <v>104</v>
      </c>
      <c r="AS171" s="65" t="s">
        <v>446</v>
      </c>
      <c r="AT171" s="106"/>
      <c r="AU171" s="115"/>
      <c r="AW171" s="10"/>
    </row>
    <row r="172" spans="1:49" ht="36" x14ac:dyDescent="0.35">
      <c r="A172" s="26">
        <f t="shared" ref="A172:A187" si="14">A171+1</f>
        <v>68</v>
      </c>
      <c r="B172" s="139" t="s">
        <v>444</v>
      </c>
      <c r="C172" s="26" t="s">
        <v>64</v>
      </c>
      <c r="D172" s="60">
        <f t="shared" si="10"/>
        <v>0.30000000000000004</v>
      </c>
      <c r="E172" s="60"/>
      <c r="F172" s="36">
        <f t="shared" si="11"/>
        <v>0.30000000000000004</v>
      </c>
      <c r="G172" s="37" t="s">
        <v>79</v>
      </c>
      <c r="H172" s="60">
        <f t="shared" si="13"/>
        <v>0</v>
      </c>
      <c r="I172" s="60"/>
      <c r="J172" s="60"/>
      <c r="K172" s="155">
        <v>0.2</v>
      </c>
      <c r="L172" s="60">
        <v>0.1</v>
      </c>
      <c r="M172" s="62"/>
      <c r="N172" s="60"/>
      <c r="O172" s="60"/>
      <c r="P172" s="60"/>
      <c r="Q172" s="60"/>
      <c r="R172" s="60"/>
      <c r="S172" s="60"/>
      <c r="T172" s="60"/>
      <c r="U172" s="60"/>
      <c r="V172" s="60"/>
      <c r="W172" s="60"/>
      <c r="X172" s="60"/>
      <c r="Y172" s="60"/>
      <c r="Z172" s="60"/>
      <c r="AA172" s="60"/>
      <c r="AB172" s="60"/>
      <c r="AC172" s="60"/>
      <c r="AD172" s="60"/>
      <c r="AE172" s="60"/>
      <c r="AF172" s="60"/>
      <c r="AG172" s="60">
        <v>0</v>
      </c>
      <c r="AH172" s="148"/>
      <c r="AI172" s="65" t="s">
        <v>445</v>
      </c>
      <c r="AJ172" s="66" t="s">
        <v>91</v>
      </c>
      <c r="AK172" s="71"/>
      <c r="AL172" s="67"/>
      <c r="AM172" s="76"/>
      <c r="AN172" s="12"/>
      <c r="AO172" s="66"/>
      <c r="AP172" s="66"/>
      <c r="AQ172" s="66"/>
      <c r="AR172" s="71"/>
      <c r="AS172" s="65" t="s">
        <v>447</v>
      </c>
      <c r="AT172" s="72"/>
      <c r="AU172" s="79"/>
      <c r="AW172" s="10"/>
    </row>
    <row r="173" spans="1:49" s="157" customFormat="1" ht="36" x14ac:dyDescent="0.35">
      <c r="A173" s="26">
        <f t="shared" si="14"/>
        <v>69</v>
      </c>
      <c r="B173" s="139" t="s">
        <v>444</v>
      </c>
      <c r="C173" s="26" t="s">
        <v>64</v>
      </c>
      <c r="D173" s="60">
        <f t="shared" si="10"/>
        <v>0.42000000000000004</v>
      </c>
      <c r="E173" s="61"/>
      <c r="F173" s="36">
        <f t="shared" si="11"/>
        <v>0.42000000000000004</v>
      </c>
      <c r="G173" s="37" t="s">
        <v>79</v>
      </c>
      <c r="H173" s="60">
        <f t="shared" si="13"/>
        <v>0</v>
      </c>
      <c r="I173" s="60"/>
      <c r="J173" s="60"/>
      <c r="K173" s="155">
        <v>0.17</v>
      </c>
      <c r="L173" s="60">
        <v>0.25</v>
      </c>
      <c r="M173" s="62"/>
      <c r="N173" s="60"/>
      <c r="O173" s="60"/>
      <c r="P173" s="60"/>
      <c r="Q173" s="60"/>
      <c r="R173" s="60"/>
      <c r="S173" s="60"/>
      <c r="T173" s="60"/>
      <c r="U173" s="60"/>
      <c r="V173" s="60"/>
      <c r="W173" s="60"/>
      <c r="X173" s="60"/>
      <c r="Y173" s="60"/>
      <c r="Z173" s="60"/>
      <c r="AA173" s="60"/>
      <c r="AB173" s="60"/>
      <c r="AC173" s="60"/>
      <c r="AD173" s="60"/>
      <c r="AE173" s="60"/>
      <c r="AF173" s="60"/>
      <c r="AG173" s="60">
        <v>0</v>
      </c>
      <c r="AH173" s="148"/>
      <c r="AI173" s="65" t="s">
        <v>445</v>
      </c>
      <c r="AJ173" s="31" t="s">
        <v>230</v>
      </c>
      <c r="AK173" s="71"/>
      <c r="AL173" s="67"/>
      <c r="AM173" s="156"/>
      <c r="AO173" s="26"/>
      <c r="AP173" s="112"/>
      <c r="AQ173" s="26"/>
      <c r="AR173" s="31"/>
      <c r="AS173" s="65" t="s">
        <v>448</v>
      </c>
      <c r="AT173" s="106"/>
      <c r="AU173" s="115"/>
      <c r="AW173" s="158"/>
    </row>
    <row r="174" spans="1:49" s="80" customFormat="1" ht="36" x14ac:dyDescent="0.3">
      <c r="A174" s="26">
        <f t="shared" si="14"/>
        <v>70</v>
      </c>
      <c r="B174" s="139" t="s">
        <v>444</v>
      </c>
      <c r="C174" s="26" t="s">
        <v>64</v>
      </c>
      <c r="D174" s="60">
        <f t="shared" si="10"/>
        <v>0.34</v>
      </c>
      <c r="E174" s="60"/>
      <c r="F174" s="36">
        <f t="shared" si="11"/>
        <v>0.34</v>
      </c>
      <c r="G174" s="37" t="s">
        <v>79</v>
      </c>
      <c r="H174" s="60">
        <f t="shared" si="13"/>
        <v>0</v>
      </c>
      <c r="I174" s="60"/>
      <c r="J174" s="60"/>
      <c r="K174" s="155">
        <v>0.14000000000000001</v>
      </c>
      <c r="L174" s="60">
        <v>0.2</v>
      </c>
      <c r="M174" s="62"/>
      <c r="N174" s="60"/>
      <c r="O174" s="60"/>
      <c r="P174" s="60"/>
      <c r="Q174" s="60"/>
      <c r="R174" s="60"/>
      <c r="S174" s="60"/>
      <c r="T174" s="60"/>
      <c r="U174" s="60"/>
      <c r="V174" s="60"/>
      <c r="W174" s="60"/>
      <c r="X174" s="60"/>
      <c r="Y174" s="60"/>
      <c r="Z174" s="60"/>
      <c r="AA174" s="60"/>
      <c r="AB174" s="60"/>
      <c r="AC174" s="60"/>
      <c r="AD174" s="60"/>
      <c r="AE174" s="60"/>
      <c r="AF174" s="60"/>
      <c r="AG174" s="60">
        <v>0</v>
      </c>
      <c r="AH174" s="148"/>
      <c r="AI174" s="65" t="s">
        <v>445</v>
      </c>
      <c r="AJ174" s="66" t="s">
        <v>112</v>
      </c>
      <c r="AK174" s="71"/>
      <c r="AL174" s="67"/>
      <c r="AM174" s="76"/>
      <c r="AO174" s="66"/>
      <c r="AP174" s="66"/>
      <c r="AQ174" s="66"/>
      <c r="AR174" s="71"/>
      <c r="AS174" s="65" t="s">
        <v>449</v>
      </c>
      <c r="AT174" s="100"/>
      <c r="AU174" s="115"/>
      <c r="AW174" s="9"/>
    </row>
    <row r="175" spans="1:49" ht="36" x14ac:dyDescent="0.35">
      <c r="A175" s="26">
        <f t="shared" si="14"/>
        <v>71</v>
      </c>
      <c r="B175" s="139" t="s">
        <v>444</v>
      </c>
      <c r="C175" s="26" t="s">
        <v>64</v>
      </c>
      <c r="D175" s="60">
        <f t="shared" si="10"/>
        <v>0.39</v>
      </c>
      <c r="E175" s="60"/>
      <c r="F175" s="36">
        <f t="shared" si="11"/>
        <v>0.39</v>
      </c>
      <c r="G175" s="37" t="s">
        <v>79</v>
      </c>
      <c r="H175" s="60">
        <f t="shared" si="13"/>
        <v>0</v>
      </c>
      <c r="I175" s="60"/>
      <c r="J175" s="60"/>
      <c r="K175" s="155">
        <v>0.24</v>
      </c>
      <c r="L175" s="60">
        <v>0.15</v>
      </c>
      <c r="M175" s="62"/>
      <c r="N175" s="60"/>
      <c r="O175" s="60"/>
      <c r="P175" s="60"/>
      <c r="Q175" s="60"/>
      <c r="R175" s="60"/>
      <c r="S175" s="60"/>
      <c r="T175" s="60"/>
      <c r="U175" s="60"/>
      <c r="V175" s="60"/>
      <c r="W175" s="60"/>
      <c r="X175" s="60"/>
      <c r="Y175" s="60"/>
      <c r="Z175" s="60"/>
      <c r="AA175" s="60"/>
      <c r="AB175" s="60"/>
      <c r="AC175" s="60"/>
      <c r="AD175" s="60"/>
      <c r="AE175" s="60"/>
      <c r="AF175" s="60"/>
      <c r="AG175" s="60">
        <v>0</v>
      </c>
      <c r="AH175" s="148"/>
      <c r="AI175" s="65" t="s">
        <v>445</v>
      </c>
      <c r="AJ175" s="26" t="s">
        <v>118</v>
      </c>
      <c r="AK175" s="71"/>
      <c r="AL175" s="67"/>
      <c r="AM175" s="76"/>
      <c r="AN175" s="12"/>
      <c r="AO175" s="26"/>
      <c r="AP175" s="26"/>
      <c r="AQ175" s="26"/>
      <c r="AR175" s="31"/>
      <c r="AS175" s="65" t="s">
        <v>450</v>
      </c>
      <c r="AT175" s="72"/>
      <c r="AU175" s="79"/>
      <c r="AW175" s="10"/>
    </row>
    <row r="176" spans="1:49" ht="36" x14ac:dyDescent="0.35">
      <c r="A176" s="26">
        <f t="shared" si="14"/>
        <v>72</v>
      </c>
      <c r="B176" s="139" t="s">
        <v>444</v>
      </c>
      <c r="C176" s="26" t="s">
        <v>64</v>
      </c>
      <c r="D176" s="60">
        <f t="shared" si="10"/>
        <v>0.4</v>
      </c>
      <c r="E176" s="60"/>
      <c r="F176" s="36">
        <f t="shared" si="11"/>
        <v>0.4</v>
      </c>
      <c r="G176" s="37" t="s">
        <v>79</v>
      </c>
      <c r="H176" s="60">
        <f t="shared" si="13"/>
        <v>0</v>
      </c>
      <c r="I176" s="60"/>
      <c r="J176" s="60"/>
      <c r="K176" s="155">
        <v>0.2</v>
      </c>
      <c r="L176" s="60">
        <v>0.2</v>
      </c>
      <c r="M176" s="62"/>
      <c r="N176" s="60"/>
      <c r="O176" s="60"/>
      <c r="P176" s="60"/>
      <c r="Q176" s="60"/>
      <c r="R176" s="60"/>
      <c r="S176" s="60"/>
      <c r="T176" s="60"/>
      <c r="U176" s="60"/>
      <c r="V176" s="60"/>
      <c r="W176" s="60"/>
      <c r="X176" s="60"/>
      <c r="Y176" s="60"/>
      <c r="Z176" s="60"/>
      <c r="AA176" s="60"/>
      <c r="AB176" s="60"/>
      <c r="AC176" s="60"/>
      <c r="AD176" s="60"/>
      <c r="AE176" s="60"/>
      <c r="AF176" s="60"/>
      <c r="AG176" s="60">
        <v>0</v>
      </c>
      <c r="AH176" s="148"/>
      <c r="AI176" s="65" t="s">
        <v>445</v>
      </c>
      <c r="AJ176" s="26" t="s">
        <v>173</v>
      </c>
      <c r="AK176" s="71"/>
      <c r="AL176" s="67"/>
      <c r="AM176" s="76"/>
      <c r="AN176" s="12"/>
      <c r="AO176" s="26"/>
      <c r="AP176" s="26"/>
      <c r="AQ176" s="26"/>
      <c r="AR176" s="31"/>
      <c r="AS176" s="65" t="s">
        <v>451</v>
      </c>
      <c r="AT176" s="72"/>
      <c r="AU176" s="79"/>
      <c r="AW176" s="10"/>
    </row>
    <row r="177" spans="1:49" ht="36" x14ac:dyDescent="0.35">
      <c r="A177" s="26">
        <f t="shared" si="14"/>
        <v>73</v>
      </c>
      <c r="B177" s="139" t="s">
        <v>444</v>
      </c>
      <c r="C177" s="26" t="s">
        <v>64</v>
      </c>
      <c r="D177" s="60">
        <f t="shared" si="10"/>
        <v>0.4</v>
      </c>
      <c r="E177" s="60"/>
      <c r="F177" s="36">
        <f t="shared" si="11"/>
        <v>0.4</v>
      </c>
      <c r="G177" s="37" t="s">
        <v>79</v>
      </c>
      <c r="H177" s="60">
        <f t="shared" si="13"/>
        <v>0</v>
      </c>
      <c r="I177" s="60"/>
      <c r="J177" s="60"/>
      <c r="K177" s="155">
        <v>0.2</v>
      </c>
      <c r="L177" s="60">
        <v>0.2</v>
      </c>
      <c r="M177" s="62"/>
      <c r="N177" s="60"/>
      <c r="O177" s="60"/>
      <c r="P177" s="60"/>
      <c r="Q177" s="60"/>
      <c r="R177" s="60"/>
      <c r="S177" s="60"/>
      <c r="T177" s="60"/>
      <c r="U177" s="60"/>
      <c r="V177" s="60"/>
      <c r="W177" s="60"/>
      <c r="X177" s="60"/>
      <c r="Y177" s="60"/>
      <c r="Z177" s="60"/>
      <c r="AA177" s="60"/>
      <c r="AB177" s="60"/>
      <c r="AC177" s="60"/>
      <c r="AD177" s="60"/>
      <c r="AE177" s="60"/>
      <c r="AF177" s="60"/>
      <c r="AG177" s="60">
        <v>0</v>
      </c>
      <c r="AH177" s="148"/>
      <c r="AI177" s="65" t="s">
        <v>445</v>
      </c>
      <c r="AJ177" s="26" t="s">
        <v>140</v>
      </c>
      <c r="AK177" s="71"/>
      <c r="AL177" s="67"/>
      <c r="AM177" s="76"/>
      <c r="AN177" s="12"/>
      <c r="AO177" s="26"/>
      <c r="AP177" s="26"/>
      <c r="AQ177" s="26"/>
      <c r="AR177" s="31"/>
      <c r="AS177" s="65" t="s">
        <v>452</v>
      </c>
      <c r="AT177" s="72"/>
      <c r="AU177" s="79"/>
      <c r="AW177" s="10"/>
    </row>
    <row r="178" spans="1:49" s="85" customFormat="1" ht="36" x14ac:dyDescent="0.35">
      <c r="A178" s="26">
        <f t="shared" si="14"/>
        <v>74</v>
      </c>
      <c r="B178" s="139" t="s">
        <v>444</v>
      </c>
      <c r="C178" s="26" t="s">
        <v>64</v>
      </c>
      <c r="D178" s="60">
        <f t="shared" si="10"/>
        <v>0.37</v>
      </c>
      <c r="E178" s="60"/>
      <c r="F178" s="36">
        <f t="shared" si="11"/>
        <v>0.37</v>
      </c>
      <c r="G178" s="37" t="s">
        <v>79</v>
      </c>
      <c r="H178" s="60">
        <f t="shared" si="13"/>
        <v>0</v>
      </c>
      <c r="I178" s="60"/>
      <c r="J178" s="60"/>
      <c r="K178" s="155">
        <v>0.22</v>
      </c>
      <c r="L178" s="60">
        <v>0.15</v>
      </c>
      <c r="M178" s="62"/>
      <c r="N178" s="60"/>
      <c r="O178" s="60"/>
      <c r="P178" s="60"/>
      <c r="Q178" s="60"/>
      <c r="R178" s="60"/>
      <c r="S178" s="60"/>
      <c r="T178" s="60"/>
      <c r="U178" s="60"/>
      <c r="V178" s="60"/>
      <c r="W178" s="60"/>
      <c r="X178" s="60"/>
      <c r="Y178" s="60"/>
      <c r="Z178" s="60"/>
      <c r="AA178" s="60"/>
      <c r="AB178" s="60"/>
      <c r="AC178" s="60"/>
      <c r="AD178" s="60"/>
      <c r="AE178" s="60"/>
      <c r="AF178" s="60"/>
      <c r="AG178" s="60">
        <v>0</v>
      </c>
      <c r="AH178" s="148"/>
      <c r="AI178" s="65" t="s">
        <v>445</v>
      </c>
      <c r="AJ178" s="26" t="s">
        <v>123</v>
      </c>
      <c r="AK178" s="71"/>
      <c r="AL178" s="102"/>
      <c r="AM178" s="78"/>
      <c r="AO178" s="83"/>
      <c r="AP178" s="26"/>
      <c r="AQ178" s="26"/>
      <c r="AR178" s="31"/>
      <c r="AS178" s="65" t="s">
        <v>453</v>
      </c>
      <c r="AT178" s="83"/>
      <c r="AU178" s="115"/>
      <c r="AW178" s="159"/>
    </row>
    <row r="179" spans="1:49" s="10" customFormat="1" ht="36" x14ac:dyDescent="0.35">
      <c r="A179" s="26">
        <f t="shared" si="14"/>
        <v>75</v>
      </c>
      <c r="B179" s="139" t="s">
        <v>444</v>
      </c>
      <c r="C179" s="26" t="s">
        <v>64</v>
      </c>
      <c r="D179" s="60">
        <f t="shared" si="10"/>
        <v>0.44</v>
      </c>
      <c r="E179" s="60"/>
      <c r="F179" s="36">
        <f t="shared" si="11"/>
        <v>0.44</v>
      </c>
      <c r="G179" s="37" t="s">
        <v>79</v>
      </c>
      <c r="H179" s="60">
        <f t="shared" si="13"/>
        <v>0</v>
      </c>
      <c r="I179" s="60"/>
      <c r="J179" s="60"/>
      <c r="K179" s="155">
        <v>0.2</v>
      </c>
      <c r="L179" s="60">
        <v>0.24</v>
      </c>
      <c r="M179" s="62"/>
      <c r="N179" s="60"/>
      <c r="O179" s="60"/>
      <c r="P179" s="60"/>
      <c r="Q179" s="60"/>
      <c r="R179" s="60"/>
      <c r="S179" s="60"/>
      <c r="T179" s="60"/>
      <c r="U179" s="60"/>
      <c r="V179" s="60"/>
      <c r="W179" s="60"/>
      <c r="X179" s="60"/>
      <c r="Y179" s="60"/>
      <c r="Z179" s="60"/>
      <c r="AA179" s="60"/>
      <c r="AB179" s="60"/>
      <c r="AC179" s="60"/>
      <c r="AD179" s="60"/>
      <c r="AE179" s="60"/>
      <c r="AF179" s="60"/>
      <c r="AG179" s="60">
        <v>0</v>
      </c>
      <c r="AH179" s="148"/>
      <c r="AI179" s="65" t="s">
        <v>445</v>
      </c>
      <c r="AJ179" s="66" t="s">
        <v>193</v>
      </c>
      <c r="AK179" s="71"/>
      <c r="AL179" s="67"/>
      <c r="AM179" s="76"/>
      <c r="AO179" s="66"/>
      <c r="AP179" s="66"/>
      <c r="AQ179" s="66"/>
      <c r="AR179" s="71"/>
      <c r="AS179" s="65" t="s">
        <v>454</v>
      </c>
      <c r="AT179" s="72"/>
      <c r="AU179" s="120"/>
    </row>
    <row r="180" spans="1:49" s="131" customFormat="1" ht="36" x14ac:dyDescent="0.3">
      <c r="A180" s="26">
        <f t="shared" si="14"/>
        <v>76</v>
      </c>
      <c r="B180" s="139" t="s">
        <v>444</v>
      </c>
      <c r="C180" s="86" t="s">
        <v>64</v>
      </c>
      <c r="D180" s="60">
        <f t="shared" si="10"/>
        <v>0.25</v>
      </c>
      <c r="E180" s="87"/>
      <c r="F180" s="36">
        <f t="shared" si="11"/>
        <v>0.25</v>
      </c>
      <c r="G180" s="37" t="s">
        <v>79</v>
      </c>
      <c r="H180" s="60">
        <f t="shared" si="13"/>
        <v>0</v>
      </c>
      <c r="I180" s="87">
        <v>0</v>
      </c>
      <c r="J180" s="87">
        <v>0</v>
      </c>
      <c r="K180" s="155">
        <v>0.1</v>
      </c>
      <c r="L180" s="60">
        <v>0.15</v>
      </c>
      <c r="M180" s="88"/>
      <c r="N180" s="87">
        <v>0</v>
      </c>
      <c r="O180" s="87"/>
      <c r="P180" s="87">
        <v>0</v>
      </c>
      <c r="Q180" s="87">
        <v>0</v>
      </c>
      <c r="R180" s="87"/>
      <c r="S180" s="87"/>
      <c r="T180" s="160">
        <v>0</v>
      </c>
      <c r="U180" s="87">
        <v>0</v>
      </c>
      <c r="V180" s="87"/>
      <c r="W180" s="87"/>
      <c r="X180" s="87"/>
      <c r="Y180" s="87"/>
      <c r="Z180" s="87"/>
      <c r="AA180" s="87">
        <v>0</v>
      </c>
      <c r="AB180" s="87"/>
      <c r="AC180" s="87"/>
      <c r="AD180" s="87"/>
      <c r="AE180" s="87"/>
      <c r="AF180" s="87"/>
      <c r="AG180" s="160">
        <v>0</v>
      </c>
      <c r="AH180" s="161"/>
      <c r="AI180" s="26" t="s">
        <v>445</v>
      </c>
      <c r="AJ180" s="26" t="s">
        <v>126</v>
      </c>
      <c r="AK180" s="71"/>
      <c r="AL180" s="67">
        <v>0</v>
      </c>
      <c r="AM180" s="76"/>
      <c r="AN180" s="97"/>
      <c r="AO180" s="26">
        <v>0</v>
      </c>
      <c r="AP180" s="26"/>
      <c r="AQ180" s="26"/>
      <c r="AR180" s="93"/>
      <c r="AS180" s="135" t="s">
        <v>455</v>
      </c>
      <c r="AT180" s="96"/>
      <c r="AU180" s="79"/>
      <c r="AV180" s="96"/>
      <c r="AW180" s="53"/>
    </row>
    <row r="181" spans="1:49" ht="36" x14ac:dyDescent="0.35">
      <c r="A181" s="26">
        <f t="shared" si="14"/>
        <v>77</v>
      </c>
      <c r="B181" s="139" t="s">
        <v>444</v>
      </c>
      <c r="C181" s="26" t="s">
        <v>64</v>
      </c>
      <c r="D181" s="60">
        <f t="shared" si="10"/>
        <v>0.22</v>
      </c>
      <c r="E181" s="60"/>
      <c r="F181" s="36">
        <f t="shared" si="11"/>
        <v>0.22</v>
      </c>
      <c r="G181" s="37" t="s">
        <v>79</v>
      </c>
      <c r="H181" s="60">
        <f t="shared" si="13"/>
        <v>0</v>
      </c>
      <c r="I181" s="60"/>
      <c r="J181" s="60"/>
      <c r="K181" s="155">
        <v>0.12</v>
      </c>
      <c r="L181" s="60">
        <v>0.1</v>
      </c>
      <c r="M181" s="62"/>
      <c r="N181" s="60"/>
      <c r="O181" s="60"/>
      <c r="P181" s="60"/>
      <c r="Q181" s="60"/>
      <c r="R181" s="60"/>
      <c r="S181" s="60"/>
      <c r="T181" s="60"/>
      <c r="U181" s="60"/>
      <c r="V181" s="60"/>
      <c r="W181" s="60"/>
      <c r="X181" s="60"/>
      <c r="Y181" s="60"/>
      <c r="Z181" s="60"/>
      <c r="AA181" s="60"/>
      <c r="AB181" s="60"/>
      <c r="AC181" s="60"/>
      <c r="AD181" s="60"/>
      <c r="AE181" s="60"/>
      <c r="AF181" s="60"/>
      <c r="AG181" s="60">
        <v>0</v>
      </c>
      <c r="AH181" s="148"/>
      <c r="AI181" s="65" t="s">
        <v>445</v>
      </c>
      <c r="AJ181" s="26" t="s">
        <v>106</v>
      </c>
      <c r="AK181" s="71"/>
      <c r="AL181" s="67"/>
      <c r="AM181" s="76"/>
      <c r="AN181" s="12"/>
      <c r="AO181" s="26"/>
      <c r="AP181" s="26"/>
      <c r="AQ181" s="26"/>
      <c r="AR181" s="31"/>
      <c r="AS181" s="65" t="s">
        <v>456</v>
      </c>
      <c r="AT181" s="72"/>
      <c r="AU181" s="79"/>
      <c r="AW181" s="10"/>
    </row>
    <row r="182" spans="1:49" ht="34.200000000000003" customHeight="1" x14ac:dyDescent="0.35">
      <c r="A182" s="26">
        <f t="shared" si="14"/>
        <v>78</v>
      </c>
      <c r="B182" s="139" t="s">
        <v>457</v>
      </c>
      <c r="C182" s="26" t="s">
        <v>64</v>
      </c>
      <c r="D182" s="60">
        <f t="shared" si="10"/>
        <v>0.30000000000000004</v>
      </c>
      <c r="E182" s="60"/>
      <c r="F182" s="36">
        <f t="shared" si="11"/>
        <v>0.30000000000000004</v>
      </c>
      <c r="G182" s="37" t="s">
        <v>79</v>
      </c>
      <c r="H182" s="60">
        <f t="shared" si="13"/>
        <v>0</v>
      </c>
      <c r="I182" s="60"/>
      <c r="J182" s="60"/>
      <c r="K182" s="162">
        <v>0.1</v>
      </c>
      <c r="L182" s="60">
        <v>0.2</v>
      </c>
      <c r="M182" s="62"/>
      <c r="N182" s="60"/>
      <c r="O182" s="60"/>
      <c r="P182" s="60"/>
      <c r="Q182" s="60"/>
      <c r="R182" s="60"/>
      <c r="S182" s="60"/>
      <c r="T182" s="60"/>
      <c r="U182" s="60"/>
      <c r="V182" s="60"/>
      <c r="W182" s="60"/>
      <c r="X182" s="60"/>
      <c r="Y182" s="60"/>
      <c r="Z182" s="60"/>
      <c r="AA182" s="60"/>
      <c r="AB182" s="60"/>
      <c r="AC182" s="60"/>
      <c r="AD182" s="60"/>
      <c r="AE182" s="60"/>
      <c r="AF182" s="60"/>
      <c r="AG182" s="60">
        <v>0</v>
      </c>
      <c r="AH182" s="148"/>
      <c r="AI182" s="65" t="s">
        <v>445</v>
      </c>
      <c r="AJ182" s="26" t="s">
        <v>123</v>
      </c>
      <c r="AK182" s="75" t="s">
        <v>458</v>
      </c>
      <c r="AL182" s="67"/>
      <c r="AM182" s="53"/>
      <c r="AN182" s="12"/>
      <c r="AO182" s="109"/>
      <c r="AP182" s="26" t="s">
        <v>86</v>
      </c>
      <c r="AQ182" s="26"/>
      <c r="AR182" s="31"/>
      <c r="AS182" s="65" t="s">
        <v>459</v>
      </c>
      <c r="AT182" s="106"/>
      <c r="AU182" s="115"/>
      <c r="AW182" s="10"/>
    </row>
    <row r="183" spans="1:49" ht="43.95" customHeight="1" x14ac:dyDescent="0.35">
      <c r="A183" s="26">
        <f t="shared" si="14"/>
        <v>79</v>
      </c>
      <c r="B183" s="68" t="s">
        <v>460</v>
      </c>
      <c r="C183" s="121" t="s">
        <v>64</v>
      </c>
      <c r="D183" s="60">
        <f t="shared" si="10"/>
        <v>0.11</v>
      </c>
      <c r="E183" s="61"/>
      <c r="F183" s="36">
        <f t="shared" si="11"/>
        <v>0.11</v>
      </c>
      <c r="G183" s="37" t="s">
        <v>46</v>
      </c>
      <c r="H183" s="60">
        <f t="shared" si="13"/>
        <v>0</v>
      </c>
      <c r="I183" s="143"/>
      <c r="J183" s="143"/>
      <c r="K183" s="127">
        <v>0.11</v>
      </c>
      <c r="L183" s="143"/>
      <c r="M183" s="128"/>
      <c r="N183" s="143"/>
      <c r="O183" s="143"/>
      <c r="P183" s="143"/>
      <c r="Q183" s="143"/>
      <c r="R183" s="143"/>
      <c r="S183" s="143"/>
      <c r="T183" s="143"/>
      <c r="U183" s="143"/>
      <c r="V183" s="143"/>
      <c r="W183" s="143"/>
      <c r="X183" s="143"/>
      <c r="Y183" s="143"/>
      <c r="Z183" s="143"/>
      <c r="AA183" s="143"/>
      <c r="AB183" s="143"/>
      <c r="AC183" s="143"/>
      <c r="AD183" s="143"/>
      <c r="AE183" s="143"/>
      <c r="AF183" s="143"/>
      <c r="AG183" s="143"/>
      <c r="AH183" s="109"/>
      <c r="AI183" s="109"/>
      <c r="AJ183" s="121" t="s">
        <v>230</v>
      </c>
      <c r="AK183" s="275" t="s">
        <v>461</v>
      </c>
      <c r="AL183" s="275" t="s">
        <v>462</v>
      </c>
      <c r="AM183" s="100"/>
      <c r="AN183" s="12"/>
      <c r="AO183" s="121" t="s">
        <v>463</v>
      </c>
      <c r="AP183" s="109"/>
      <c r="AQ183" s="109"/>
      <c r="AR183" s="109"/>
      <c r="AS183" s="109"/>
      <c r="AT183" s="106"/>
      <c r="AU183" s="121"/>
      <c r="AW183" s="10"/>
    </row>
    <row r="184" spans="1:49" ht="36" x14ac:dyDescent="0.35">
      <c r="A184" s="26">
        <f t="shared" si="14"/>
        <v>80</v>
      </c>
      <c r="B184" s="68" t="s">
        <v>464</v>
      </c>
      <c r="C184" s="121" t="s">
        <v>64</v>
      </c>
      <c r="D184" s="60">
        <f t="shared" si="10"/>
        <v>0.45</v>
      </c>
      <c r="E184" s="61"/>
      <c r="F184" s="36">
        <f t="shared" si="11"/>
        <v>0.45</v>
      </c>
      <c r="G184" s="37" t="s">
        <v>60</v>
      </c>
      <c r="H184" s="60">
        <f t="shared" si="13"/>
        <v>0</v>
      </c>
      <c r="I184" s="143"/>
      <c r="J184" s="143"/>
      <c r="K184" s="127"/>
      <c r="L184" s="143"/>
      <c r="M184" s="128"/>
      <c r="N184" s="143"/>
      <c r="O184" s="143"/>
      <c r="P184" s="143"/>
      <c r="Q184" s="143"/>
      <c r="R184" s="143"/>
      <c r="S184" s="143"/>
      <c r="T184" s="143"/>
      <c r="U184" s="143"/>
      <c r="V184" s="143"/>
      <c r="W184" s="143"/>
      <c r="X184" s="143"/>
      <c r="Y184" s="143">
        <v>0.45</v>
      </c>
      <c r="Z184" s="143"/>
      <c r="AA184" s="143"/>
      <c r="AB184" s="143"/>
      <c r="AC184" s="143"/>
      <c r="AD184" s="143"/>
      <c r="AE184" s="143"/>
      <c r="AF184" s="143"/>
      <c r="AG184" s="143"/>
      <c r="AH184" s="109"/>
      <c r="AI184" s="109"/>
      <c r="AJ184" s="121" t="s">
        <v>230</v>
      </c>
      <c r="AK184" s="276"/>
      <c r="AL184" s="276"/>
      <c r="AM184" s="100"/>
      <c r="AN184" s="12"/>
      <c r="AO184" s="121" t="s">
        <v>465</v>
      </c>
      <c r="AP184" s="109"/>
      <c r="AQ184" s="109"/>
      <c r="AR184" s="109"/>
      <c r="AS184" s="109"/>
      <c r="AT184" s="106"/>
      <c r="AU184" s="121"/>
      <c r="AW184" s="10"/>
    </row>
    <row r="185" spans="1:49" ht="36" x14ac:dyDescent="0.35">
      <c r="A185" s="26">
        <f t="shared" si="14"/>
        <v>81</v>
      </c>
      <c r="B185" s="68" t="s">
        <v>466</v>
      </c>
      <c r="C185" s="121" t="s">
        <v>64</v>
      </c>
      <c r="D185" s="60">
        <f t="shared" si="10"/>
        <v>0.26</v>
      </c>
      <c r="E185" s="61"/>
      <c r="F185" s="36">
        <f t="shared" si="11"/>
        <v>0.26</v>
      </c>
      <c r="G185" s="37" t="s">
        <v>46</v>
      </c>
      <c r="H185" s="60">
        <f t="shared" si="13"/>
        <v>0</v>
      </c>
      <c r="I185" s="143"/>
      <c r="J185" s="143"/>
      <c r="K185" s="127">
        <v>0.26</v>
      </c>
      <c r="L185" s="143"/>
      <c r="M185" s="128"/>
      <c r="N185" s="143"/>
      <c r="O185" s="143"/>
      <c r="P185" s="143"/>
      <c r="Q185" s="143"/>
      <c r="R185" s="143"/>
      <c r="S185" s="143"/>
      <c r="T185" s="143"/>
      <c r="U185" s="143"/>
      <c r="V185" s="143"/>
      <c r="W185" s="143"/>
      <c r="X185" s="143"/>
      <c r="Y185" s="143"/>
      <c r="Z185" s="143"/>
      <c r="AA185" s="143"/>
      <c r="AB185" s="143"/>
      <c r="AC185" s="143"/>
      <c r="AD185" s="143"/>
      <c r="AE185" s="143"/>
      <c r="AF185" s="143"/>
      <c r="AG185" s="143"/>
      <c r="AH185" s="109"/>
      <c r="AI185" s="109"/>
      <c r="AJ185" s="121" t="s">
        <v>230</v>
      </c>
      <c r="AK185" s="276"/>
      <c r="AL185" s="276"/>
      <c r="AM185" s="100"/>
      <c r="AN185" s="12"/>
      <c r="AO185" s="121" t="s">
        <v>467</v>
      </c>
      <c r="AP185" s="109"/>
      <c r="AQ185" s="109"/>
      <c r="AR185" s="109"/>
      <c r="AS185" s="109"/>
      <c r="AT185" s="106"/>
      <c r="AU185" s="121"/>
      <c r="AW185" s="10"/>
    </row>
    <row r="186" spans="1:49" ht="36" x14ac:dyDescent="0.35">
      <c r="A186" s="26">
        <f t="shared" si="14"/>
        <v>82</v>
      </c>
      <c r="B186" s="68" t="s">
        <v>468</v>
      </c>
      <c r="C186" s="121" t="s">
        <v>64</v>
      </c>
      <c r="D186" s="60">
        <f t="shared" si="10"/>
        <v>0.05</v>
      </c>
      <c r="E186" s="61"/>
      <c r="F186" s="36">
        <f t="shared" si="11"/>
        <v>0.05</v>
      </c>
      <c r="G186" s="37" t="s">
        <v>47</v>
      </c>
      <c r="H186" s="60">
        <f t="shared" si="13"/>
        <v>0</v>
      </c>
      <c r="I186" s="143"/>
      <c r="J186" s="143"/>
      <c r="K186" s="127"/>
      <c r="L186" s="143">
        <v>0.05</v>
      </c>
      <c r="M186" s="128"/>
      <c r="N186" s="143"/>
      <c r="O186" s="143"/>
      <c r="P186" s="143"/>
      <c r="Q186" s="143"/>
      <c r="R186" s="143"/>
      <c r="S186" s="143"/>
      <c r="T186" s="143"/>
      <c r="U186" s="143"/>
      <c r="V186" s="143"/>
      <c r="W186" s="143"/>
      <c r="X186" s="143"/>
      <c r="Y186" s="143"/>
      <c r="Z186" s="143"/>
      <c r="AA186" s="143"/>
      <c r="AB186" s="143"/>
      <c r="AC186" s="143"/>
      <c r="AD186" s="143"/>
      <c r="AE186" s="143"/>
      <c r="AF186" s="143"/>
      <c r="AG186" s="143"/>
      <c r="AH186" s="109"/>
      <c r="AI186" s="109"/>
      <c r="AJ186" s="121" t="s">
        <v>230</v>
      </c>
      <c r="AK186" s="277"/>
      <c r="AL186" s="277"/>
      <c r="AM186" s="100"/>
      <c r="AN186" s="12"/>
      <c r="AO186" s="121" t="s">
        <v>469</v>
      </c>
      <c r="AP186" s="109"/>
      <c r="AQ186" s="109"/>
      <c r="AR186" s="109"/>
      <c r="AS186" s="109"/>
      <c r="AT186" s="106"/>
      <c r="AU186" s="121"/>
      <c r="AW186" s="10"/>
    </row>
    <row r="187" spans="1:49" ht="39" customHeight="1" x14ac:dyDescent="0.35">
      <c r="A187" s="26">
        <f t="shared" si="14"/>
        <v>83</v>
      </c>
      <c r="B187" s="68" t="s">
        <v>470</v>
      </c>
      <c r="C187" s="121" t="s">
        <v>64</v>
      </c>
      <c r="D187" s="60">
        <f t="shared" si="10"/>
        <v>0.24</v>
      </c>
      <c r="E187" s="61"/>
      <c r="F187" s="36">
        <f t="shared" si="11"/>
        <v>0.24</v>
      </c>
      <c r="G187" s="37" t="s">
        <v>46</v>
      </c>
      <c r="H187" s="60">
        <f t="shared" si="13"/>
        <v>0</v>
      </c>
      <c r="I187" s="143"/>
      <c r="J187" s="143"/>
      <c r="K187" s="127">
        <v>0.24</v>
      </c>
      <c r="L187" s="143"/>
      <c r="M187" s="128"/>
      <c r="N187" s="143"/>
      <c r="O187" s="143"/>
      <c r="P187" s="143"/>
      <c r="Q187" s="143"/>
      <c r="R187" s="143"/>
      <c r="S187" s="143"/>
      <c r="T187" s="143"/>
      <c r="U187" s="143"/>
      <c r="V187" s="143"/>
      <c r="W187" s="143"/>
      <c r="X187" s="143"/>
      <c r="Y187" s="143"/>
      <c r="Z187" s="143"/>
      <c r="AA187" s="143"/>
      <c r="AB187" s="143"/>
      <c r="AC187" s="143"/>
      <c r="AD187" s="143"/>
      <c r="AE187" s="143"/>
      <c r="AF187" s="143"/>
      <c r="AG187" s="143"/>
      <c r="AH187" s="109"/>
      <c r="AI187" s="109"/>
      <c r="AJ187" s="121" t="s">
        <v>471</v>
      </c>
      <c r="AK187" s="120" t="s">
        <v>461</v>
      </c>
      <c r="AL187" s="67" t="s">
        <v>472</v>
      </c>
      <c r="AM187" s="100"/>
      <c r="AN187" s="12"/>
      <c r="AO187" s="121" t="s">
        <v>473</v>
      </c>
      <c r="AP187" s="109"/>
      <c r="AQ187" s="109"/>
      <c r="AR187" s="109"/>
      <c r="AS187" s="109"/>
      <c r="AT187" s="106"/>
      <c r="AU187" s="121"/>
      <c r="AW187" s="10"/>
    </row>
    <row r="188" spans="1:49" s="43" customFormat="1" ht="28.95" customHeight="1" x14ac:dyDescent="0.3">
      <c r="A188" s="14" t="s">
        <v>474</v>
      </c>
      <c r="B188" s="34" t="s">
        <v>475</v>
      </c>
      <c r="C188" s="14"/>
      <c r="D188" s="60">
        <f t="shared" si="10"/>
        <v>0</v>
      </c>
      <c r="E188" s="60"/>
      <c r="F188" s="36">
        <f t="shared" si="11"/>
        <v>0</v>
      </c>
      <c r="G188" s="37"/>
      <c r="H188" s="60">
        <f t="shared" si="13"/>
        <v>0</v>
      </c>
      <c r="I188" s="60"/>
      <c r="J188" s="60"/>
      <c r="K188" s="60"/>
      <c r="L188" s="60"/>
      <c r="M188" s="62"/>
      <c r="N188" s="60"/>
      <c r="O188" s="60"/>
      <c r="P188" s="60"/>
      <c r="Q188" s="60"/>
      <c r="R188" s="60"/>
      <c r="S188" s="60"/>
      <c r="T188" s="60"/>
      <c r="U188" s="60"/>
      <c r="V188" s="60"/>
      <c r="W188" s="60"/>
      <c r="X188" s="60"/>
      <c r="Y188" s="60"/>
      <c r="Z188" s="60"/>
      <c r="AA188" s="60"/>
      <c r="AB188" s="60"/>
      <c r="AC188" s="60"/>
      <c r="AD188" s="60"/>
      <c r="AE188" s="60"/>
      <c r="AF188" s="60"/>
      <c r="AG188" s="60">
        <v>0</v>
      </c>
      <c r="AH188" s="148"/>
      <c r="AI188" s="14"/>
      <c r="AJ188" s="14"/>
      <c r="AK188" s="71"/>
      <c r="AL188" s="16"/>
      <c r="AM188" s="29"/>
      <c r="AO188" s="14"/>
      <c r="AP188" s="14"/>
      <c r="AQ188" s="14"/>
      <c r="AR188" s="19"/>
      <c r="AS188" s="14"/>
      <c r="AT188" s="41"/>
      <c r="AU188" s="149"/>
      <c r="AW188" s="150"/>
    </row>
    <row r="189" spans="1:49" ht="42" customHeight="1" x14ac:dyDescent="0.35">
      <c r="A189" s="26">
        <f>A187+1</f>
        <v>84</v>
      </c>
      <c r="B189" s="139" t="s">
        <v>444</v>
      </c>
      <c r="C189" s="26" t="s">
        <v>65</v>
      </c>
      <c r="D189" s="60">
        <f t="shared" si="10"/>
        <v>2</v>
      </c>
      <c r="E189" s="60"/>
      <c r="F189" s="36">
        <f t="shared" si="11"/>
        <v>2</v>
      </c>
      <c r="G189" s="37" t="s">
        <v>79</v>
      </c>
      <c r="H189" s="60">
        <f t="shared" si="13"/>
        <v>0</v>
      </c>
      <c r="I189" s="60"/>
      <c r="J189" s="60"/>
      <c r="K189" s="155">
        <v>1</v>
      </c>
      <c r="L189" s="60">
        <v>1</v>
      </c>
      <c r="M189" s="62"/>
      <c r="N189" s="60"/>
      <c r="O189" s="60"/>
      <c r="P189" s="60"/>
      <c r="Q189" s="60"/>
      <c r="R189" s="60"/>
      <c r="S189" s="60"/>
      <c r="T189" s="60"/>
      <c r="U189" s="60"/>
      <c r="V189" s="60"/>
      <c r="W189" s="60"/>
      <c r="X189" s="60"/>
      <c r="Y189" s="60"/>
      <c r="Z189" s="60"/>
      <c r="AA189" s="60"/>
      <c r="AB189" s="60"/>
      <c r="AC189" s="60"/>
      <c r="AD189" s="60"/>
      <c r="AE189" s="60"/>
      <c r="AF189" s="60"/>
      <c r="AG189" s="60">
        <v>0</v>
      </c>
      <c r="AH189" s="148"/>
      <c r="AI189" s="65" t="s">
        <v>445</v>
      </c>
      <c r="AJ189" s="66" t="s">
        <v>81</v>
      </c>
      <c r="AK189" s="71"/>
      <c r="AL189" s="67"/>
      <c r="AM189" s="76"/>
      <c r="AN189" s="12"/>
      <c r="AO189" s="66"/>
      <c r="AP189" s="66"/>
      <c r="AQ189" s="66"/>
      <c r="AR189" s="71"/>
      <c r="AS189" s="65" t="s">
        <v>476</v>
      </c>
      <c r="AT189" s="72"/>
      <c r="AU189" s="79"/>
      <c r="AV189" s="12" t="s">
        <v>477</v>
      </c>
      <c r="AW189" s="10"/>
    </row>
    <row r="190" spans="1:49" ht="42" customHeight="1" x14ac:dyDescent="0.35">
      <c r="A190" s="26">
        <f>A189+1</f>
        <v>85</v>
      </c>
      <c r="B190" s="73" t="s">
        <v>478</v>
      </c>
      <c r="C190" s="26" t="s">
        <v>65</v>
      </c>
      <c r="D190" s="60">
        <f t="shared" si="10"/>
        <v>0.2</v>
      </c>
      <c r="E190" s="60"/>
      <c r="F190" s="36">
        <f t="shared" si="11"/>
        <v>0.2</v>
      </c>
      <c r="G190" s="37" t="s">
        <v>66</v>
      </c>
      <c r="H190" s="60">
        <f t="shared" si="13"/>
        <v>0</v>
      </c>
      <c r="I190" s="60"/>
      <c r="J190" s="60"/>
      <c r="K190" s="60"/>
      <c r="L190" s="60"/>
      <c r="M190" s="62"/>
      <c r="N190" s="60"/>
      <c r="O190" s="60"/>
      <c r="P190" s="60"/>
      <c r="Q190" s="60"/>
      <c r="R190" s="60"/>
      <c r="S190" s="60"/>
      <c r="T190" s="60"/>
      <c r="U190" s="60"/>
      <c r="V190" s="60"/>
      <c r="W190" s="60"/>
      <c r="X190" s="60"/>
      <c r="Y190" s="60"/>
      <c r="Z190" s="60"/>
      <c r="AA190" s="60"/>
      <c r="AB190" s="60"/>
      <c r="AC190" s="60"/>
      <c r="AD190" s="60"/>
      <c r="AE190" s="60">
        <v>0.2</v>
      </c>
      <c r="AF190" s="60"/>
      <c r="AG190" s="60">
        <v>0</v>
      </c>
      <c r="AH190" s="148"/>
      <c r="AI190" s="65" t="s">
        <v>445</v>
      </c>
      <c r="AJ190" s="66" t="s">
        <v>81</v>
      </c>
      <c r="AK190" s="163" t="s">
        <v>458</v>
      </c>
      <c r="AL190" s="67" t="s">
        <v>479</v>
      </c>
      <c r="AM190" s="76" t="s">
        <v>480</v>
      </c>
      <c r="AN190" s="12"/>
      <c r="AO190" s="26" t="s">
        <v>481</v>
      </c>
      <c r="AP190" s="26"/>
      <c r="AQ190" s="26"/>
      <c r="AR190" s="31"/>
      <c r="AS190" s="65" t="s">
        <v>481</v>
      </c>
      <c r="AT190" s="72"/>
      <c r="AU190" s="79"/>
      <c r="AW190" s="10"/>
    </row>
    <row r="191" spans="1:49" ht="33" customHeight="1" x14ac:dyDescent="0.35">
      <c r="A191" s="26">
        <f>A190+1</f>
        <v>86</v>
      </c>
      <c r="B191" s="68" t="s">
        <v>482</v>
      </c>
      <c r="C191" s="121" t="s">
        <v>65</v>
      </c>
      <c r="D191" s="60">
        <f t="shared" si="10"/>
        <v>0.1</v>
      </c>
      <c r="E191" s="61"/>
      <c r="F191" s="36">
        <f t="shared" si="11"/>
        <v>0.1</v>
      </c>
      <c r="G191" s="37" t="s">
        <v>66</v>
      </c>
      <c r="H191" s="60">
        <f t="shared" si="13"/>
        <v>0</v>
      </c>
      <c r="I191" s="143"/>
      <c r="J191" s="143"/>
      <c r="K191" s="127"/>
      <c r="L191" s="143"/>
      <c r="M191" s="128"/>
      <c r="N191" s="143"/>
      <c r="O191" s="143"/>
      <c r="P191" s="143"/>
      <c r="Q191" s="143"/>
      <c r="R191" s="143"/>
      <c r="S191" s="143"/>
      <c r="T191" s="143"/>
      <c r="U191" s="143"/>
      <c r="V191" s="143"/>
      <c r="W191" s="143"/>
      <c r="X191" s="143"/>
      <c r="Y191" s="143"/>
      <c r="Z191" s="143"/>
      <c r="AA191" s="143"/>
      <c r="AB191" s="143"/>
      <c r="AC191" s="143"/>
      <c r="AD191" s="143"/>
      <c r="AE191" s="143">
        <v>0.1</v>
      </c>
      <c r="AF191" s="143"/>
      <c r="AG191" s="143"/>
      <c r="AH191" s="109"/>
      <c r="AI191" s="109"/>
      <c r="AJ191" s="121" t="s">
        <v>81</v>
      </c>
      <c r="AK191" s="120" t="s">
        <v>461</v>
      </c>
      <c r="AL191" s="67"/>
      <c r="AM191" s="100"/>
      <c r="AN191" s="12"/>
      <c r="AO191" s="121" t="s">
        <v>483</v>
      </c>
      <c r="AP191" s="109"/>
      <c r="AQ191" s="109"/>
      <c r="AR191" s="109"/>
      <c r="AS191" s="109"/>
      <c r="AT191" s="106"/>
      <c r="AU191" s="121"/>
      <c r="AW191" s="10"/>
    </row>
    <row r="192" spans="1:49" ht="25.2" customHeight="1" x14ac:dyDescent="0.35">
      <c r="A192" s="26">
        <f>A191+1</f>
        <v>87</v>
      </c>
      <c r="B192" s="68" t="s">
        <v>484</v>
      </c>
      <c r="C192" s="121" t="s">
        <v>65</v>
      </c>
      <c r="D192" s="60">
        <f t="shared" si="10"/>
        <v>0.2</v>
      </c>
      <c r="E192" s="61"/>
      <c r="F192" s="36">
        <f t="shared" si="11"/>
        <v>0.2</v>
      </c>
      <c r="G192" s="37" t="s">
        <v>66</v>
      </c>
      <c r="H192" s="60">
        <f t="shared" si="13"/>
        <v>0</v>
      </c>
      <c r="I192" s="143"/>
      <c r="J192" s="143"/>
      <c r="K192" s="127"/>
      <c r="L192" s="143"/>
      <c r="M192" s="128"/>
      <c r="N192" s="143"/>
      <c r="O192" s="143"/>
      <c r="P192" s="143"/>
      <c r="Q192" s="143"/>
      <c r="R192" s="143"/>
      <c r="S192" s="143"/>
      <c r="T192" s="143"/>
      <c r="U192" s="143"/>
      <c r="V192" s="143"/>
      <c r="W192" s="143"/>
      <c r="X192" s="143"/>
      <c r="Y192" s="143"/>
      <c r="Z192" s="143"/>
      <c r="AA192" s="143"/>
      <c r="AB192" s="143"/>
      <c r="AC192" s="143"/>
      <c r="AD192" s="143"/>
      <c r="AE192" s="143">
        <v>0.2</v>
      </c>
      <c r="AF192" s="143"/>
      <c r="AG192" s="143"/>
      <c r="AH192" s="109"/>
      <c r="AI192" s="109"/>
      <c r="AJ192" s="121" t="s">
        <v>81</v>
      </c>
      <c r="AK192" s="120" t="s">
        <v>461</v>
      </c>
      <c r="AL192" s="67"/>
      <c r="AM192" s="100"/>
      <c r="AN192" s="12"/>
      <c r="AO192" s="121" t="s">
        <v>485</v>
      </c>
      <c r="AP192" s="109"/>
      <c r="AQ192" s="109"/>
      <c r="AR192" s="109"/>
      <c r="AS192" s="109"/>
      <c r="AT192" s="106"/>
      <c r="AU192" s="121"/>
      <c r="AW192" s="10"/>
    </row>
    <row r="193" spans="1:49" s="43" customFormat="1" x14ac:dyDescent="0.3">
      <c r="A193" s="14" t="s">
        <v>486</v>
      </c>
      <c r="B193" s="34" t="s">
        <v>487</v>
      </c>
      <c r="C193" s="14"/>
      <c r="D193" s="60">
        <f t="shared" si="10"/>
        <v>0</v>
      </c>
      <c r="E193" s="60"/>
      <c r="F193" s="36">
        <f t="shared" si="11"/>
        <v>0</v>
      </c>
      <c r="G193" s="37"/>
      <c r="H193" s="60">
        <f t="shared" si="13"/>
        <v>0</v>
      </c>
      <c r="I193" s="60"/>
      <c r="J193" s="60"/>
      <c r="K193" s="60"/>
      <c r="L193" s="60"/>
      <c r="M193" s="62"/>
      <c r="N193" s="60"/>
      <c r="O193" s="60"/>
      <c r="P193" s="60"/>
      <c r="Q193" s="60"/>
      <c r="R193" s="60"/>
      <c r="S193" s="60"/>
      <c r="T193" s="60"/>
      <c r="U193" s="60"/>
      <c r="V193" s="60"/>
      <c r="W193" s="60"/>
      <c r="X193" s="60"/>
      <c r="Y193" s="60"/>
      <c r="Z193" s="60"/>
      <c r="AA193" s="60"/>
      <c r="AB193" s="60"/>
      <c r="AC193" s="60"/>
      <c r="AD193" s="60"/>
      <c r="AE193" s="60"/>
      <c r="AF193" s="60"/>
      <c r="AG193" s="60">
        <v>0</v>
      </c>
      <c r="AH193" s="148"/>
      <c r="AI193" s="14"/>
      <c r="AJ193" s="14"/>
      <c r="AK193" s="71"/>
      <c r="AL193" s="16"/>
      <c r="AM193" s="29"/>
      <c r="AO193" s="14"/>
      <c r="AP193" s="14"/>
      <c r="AQ193" s="14"/>
      <c r="AR193" s="19"/>
      <c r="AS193" s="14"/>
      <c r="AT193" s="41"/>
      <c r="AU193" s="149"/>
      <c r="AW193" s="150"/>
    </row>
    <row r="194" spans="1:49" s="85" customFormat="1" ht="35.4" customHeight="1" x14ac:dyDescent="0.35">
      <c r="A194" s="65"/>
      <c r="B194" s="46" t="s">
        <v>488</v>
      </c>
      <c r="C194" s="65"/>
      <c r="D194" s="60">
        <f t="shared" si="10"/>
        <v>0</v>
      </c>
      <c r="E194" s="60"/>
      <c r="F194" s="36">
        <f t="shared" si="11"/>
        <v>0</v>
      </c>
      <c r="G194" s="37"/>
      <c r="H194" s="60">
        <f t="shared" si="13"/>
        <v>0</v>
      </c>
      <c r="I194" s="60"/>
      <c r="J194" s="60"/>
      <c r="K194" s="60"/>
      <c r="L194" s="60"/>
      <c r="M194" s="62"/>
      <c r="N194" s="60"/>
      <c r="O194" s="60"/>
      <c r="P194" s="60"/>
      <c r="Q194" s="60"/>
      <c r="R194" s="60"/>
      <c r="S194" s="60"/>
      <c r="T194" s="60"/>
      <c r="U194" s="60"/>
      <c r="V194" s="60"/>
      <c r="W194" s="60"/>
      <c r="X194" s="60"/>
      <c r="Y194" s="60"/>
      <c r="Z194" s="60"/>
      <c r="AA194" s="60"/>
      <c r="AB194" s="60"/>
      <c r="AC194" s="60"/>
      <c r="AD194" s="60"/>
      <c r="AE194" s="60"/>
      <c r="AF194" s="60"/>
      <c r="AG194" s="60"/>
      <c r="AH194" s="148"/>
      <c r="AI194" s="65"/>
      <c r="AJ194" s="65"/>
      <c r="AK194" s="71"/>
      <c r="AL194" s="102"/>
      <c r="AM194" s="78"/>
      <c r="AO194" s="65"/>
      <c r="AP194" s="65"/>
      <c r="AQ194" s="65"/>
      <c r="AR194" s="93"/>
      <c r="AS194" s="28"/>
      <c r="AT194" s="78"/>
      <c r="AU194" s="164"/>
      <c r="AW194" s="159"/>
    </row>
    <row r="195" spans="1:49" ht="24.6" customHeight="1" x14ac:dyDescent="0.35">
      <c r="A195" s="26">
        <f>A192+1</f>
        <v>88</v>
      </c>
      <c r="B195" s="73" t="s">
        <v>489</v>
      </c>
      <c r="C195" s="59" t="s">
        <v>490</v>
      </c>
      <c r="D195" s="60">
        <f t="shared" si="10"/>
        <v>0.15</v>
      </c>
      <c r="E195" s="60"/>
      <c r="F195" s="36">
        <f t="shared" si="11"/>
        <v>0.15</v>
      </c>
      <c r="G195" s="37" t="s">
        <v>47</v>
      </c>
      <c r="H195" s="60">
        <f t="shared" si="13"/>
        <v>0</v>
      </c>
      <c r="I195" s="60"/>
      <c r="J195" s="60"/>
      <c r="K195" s="60"/>
      <c r="L195" s="60">
        <v>0.15</v>
      </c>
      <c r="M195" s="62"/>
      <c r="N195" s="60"/>
      <c r="O195" s="60"/>
      <c r="P195" s="60"/>
      <c r="Q195" s="60"/>
      <c r="R195" s="60"/>
      <c r="S195" s="60"/>
      <c r="T195" s="60"/>
      <c r="U195" s="60"/>
      <c r="V195" s="60"/>
      <c r="W195" s="60"/>
      <c r="X195" s="60"/>
      <c r="Y195" s="60"/>
      <c r="Z195" s="60"/>
      <c r="AA195" s="60"/>
      <c r="AB195" s="60"/>
      <c r="AC195" s="60"/>
      <c r="AD195" s="60"/>
      <c r="AE195" s="60"/>
      <c r="AF195" s="60"/>
      <c r="AG195" s="60">
        <v>0</v>
      </c>
      <c r="AH195" s="148"/>
      <c r="AI195" s="65" t="s">
        <v>445</v>
      </c>
      <c r="AJ195" s="26" t="s">
        <v>91</v>
      </c>
      <c r="AK195" s="75" t="s">
        <v>491</v>
      </c>
      <c r="AL195" s="67" t="s">
        <v>492</v>
      </c>
      <c r="AM195" s="76"/>
      <c r="AN195" s="12"/>
      <c r="AO195" s="26" t="s">
        <v>493</v>
      </c>
      <c r="AP195" s="26"/>
      <c r="AQ195" s="26"/>
      <c r="AR195" s="31"/>
      <c r="AS195" s="65"/>
      <c r="AT195" s="72"/>
      <c r="AU195" s="79"/>
      <c r="AW195" s="10"/>
    </row>
    <row r="196" spans="1:49" s="157" customFormat="1" ht="22.2" customHeight="1" x14ac:dyDescent="0.3">
      <c r="A196" s="26">
        <f>A195+1</f>
        <v>89</v>
      </c>
      <c r="B196" s="73" t="s">
        <v>494</v>
      </c>
      <c r="C196" s="59" t="s">
        <v>490</v>
      </c>
      <c r="D196" s="60">
        <f t="shared" si="10"/>
        <v>0.1</v>
      </c>
      <c r="E196" s="61"/>
      <c r="F196" s="36">
        <f t="shared" si="11"/>
        <v>0.1</v>
      </c>
      <c r="G196" s="37" t="s">
        <v>46</v>
      </c>
      <c r="H196" s="60">
        <f t="shared" si="13"/>
        <v>0</v>
      </c>
      <c r="I196" s="60"/>
      <c r="J196" s="60"/>
      <c r="K196" s="162">
        <v>0.1</v>
      </c>
      <c r="L196" s="60"/>
      <c r="M196" s="62"/>
      <c r="N196" s="60"/>
      <c r="O196" s="60"/>
      <c r="P196" s="60"/>
      <c r="Q196" s="60"/>
      <c r="R196" s="60"/>
      <c r="S196" s="60"/>
      <c r="T196" s="60"/>
      <c r="U196" s="60"/>
      <c r="V196" s="60"/>
      <c r="W196" s="60"/>
      <c r="X196" s="60"/>
      <c r="Y196" s="60"/>
      <c r="Z196" s="60"/>
      <c r="AA196" s="60"/>
      <c r="AB196" s="60"/>
      <c r="AC196" s="60"/>
      <c r="AD196" s="60"/>
      <c r="AE196" s="60"/>
      <c r="AF196" s="60"/>
      <c r="AG196" s="60">
        <v>0</v>
      </c>
      <c r="AH196" s="148"/>
      <c r="AI196" s="65" t="s">
        <v>445</v>
      </c>
      <c r="AJ196" s="31" t="s">
        <v>230</v>
      </c>
      <c r="AK196" s="75" t="s">
        <v>491</v>
      </c>
      <c r="AL196" s="67" t="s">
        <v>492</v>
      </c>
      <c r="AM196" s="165"/>
      <c r="AO196" s="26" t="s">
        <v>495</v>
      </c>
      <c r="AP196" s="112" t="s">
        <v>86</v>
      </c>
      <c r="AQ196" s="26"/>
      <c r="AR196" s="31"/>
      <c r="AS196" s="26"/>
      <c r="AT196" s="65"/>
      <c r="AU196" s="115"/>
      <c r="AW196" s="158"/>
    </row>
    <row r="197" spans="1:49" ht="36.6" customHeight="1" x14ac:dyDescent="0.35">
      <c r="A197" s="26">
        <f>A196+1</f>
        <v>90</v>
      </c>
      <c r="B197" s="73" t="s">
        <v>496</v>
      </c>
      <c r="C197" s="59" t="s">
        <v>490</v>
      </c>
      <c r="D197" s="60">
        <f t="shared" si="10"/>
        <v>0.15</v>
      </c>
      <c r="E197" s="60"/>
      <c r="F197" s="36">
        <f t="shared" si="11"/>
        <v>0.15</v>
      </c>
      <c r="G197" s="37" t="s">
        <v>47</v>
      </c>
      <c r="H197" s="60">
        <f t="shared" si="13"/>
        <v>0</v>
      </c>
      <c r="I197" s="60"/>
      <c r="J197" s="60"/>
      <c r="K197" s="60"/>
      <c r="L197" s="60">
        <v>0.15</v>
      </c>
      <c r="M197" s="62"/>
      <c r="N197" s="60"/>
      <c r="O197" s="60"/>
      <c r="P197" s="60"/>
      <c r="Q197" s="60"/>
      <c r="R197" s="60"/>
      <c r="S197" s="60"/>
      <c r="T197" s="60"/>
      <c r="U197" s="60"/>
      <c r="V197" s="60"/>
      <c r="W197" s="60"/>
      <c r="X197" s="60"/>
      <c r="Y197" s="60"/>
      <c r="Z197" s="60"/>
      <c r="AA197" s="60"/>
      <c r="AB197" s="60"/>
      <c r="AC197" s="60"/>
      <c r="AD197" s="60"/>
      <c r="AE197" s="60"/>
      <c r="AF197" s="60"/>
      <c r="AG197" s="60">
        <v>0</v>
      </c>
      <c r="AH197" s="148"/>
      <c r="AI197" s="65" t="s">
        <v>445</v>
      </c>
      <c r="AJ197" s="26" t="s">
        <v>193</v>
      </c>
      <c r="AK197" s="75" t="s">
        <v>491</v>
      </c>
      <c r="AL197" s="67" t="s">
        <v>492</v>
      </c>
      <c r="AM197" s="76"/>
      <c r="AN197" s="12"/>
      <c r="AO197" s="26" t="s">
        <v>497</v>
      </c>
      <c r="AP197" s="26"/>
      <c r="AQ197" s="26"/>
      <c r="AR197" s="31"/>
      <c r="AS197" s="65"/>
      <c r="AT197" s="72"/>
      <c r="AU197" s="120"/>
      <c r="AW197" s="10"/>
    </row>
    <row r="198" spans="1:49" s="43" customFormat="1" ht="36.6" customHeight="1" x14ac:dyDescent="0.3">
      <c r="A198" s="14"/>
      <c r="B198" s="94" t="s">
        <v>498</v>
      </c>
      <c r="C198" s="14"/>
      <c r="D198" s="60">
        <f t="shared" si="10"/>
        <v>0</v>
      </c>
      <c r="E198" s="60"/>
      <c r="F198" s="36">
        <f t="shared" si="11"/>
        <v>0</v>
      </c>
      <c r="G198" s="37"/>
      <c r="H198" s="60">
        <f t="shared" si="13"/>
        <v>0</v>
      </c>
      <c r="I198" s="60"/>
      <c r="J198" s="60"/>
      <c r="K198" s="60"/>
      <c r="L198" s="60"/>
      <c r="M198" s="62"/>
      <c r="N198" s="60"/>
      <c r="O198" s="60"/>
      <c r="P198" s="60"/>
      <c r="Q198" s="60"/>
      <c r="R198" s="60"/>
      <c r="S198" s="60"/>
      <c r="T198" s="60"/>
      <c r="U198" s="60"/>
      <c r="V198" s="60"/>
      <c r="W198" s="60"/>
      <c r="X198" s="60"/>
      <c r="Y198" s="60"/>
      <c r="Z198" s="60"/>
      <c r="AA198" s="60"/>
      <c r="AB198" s="60"/>
      <c r="AC198" s="60"/>
      <c r="AD198" s="60"/>
      <c r="AE198" s="60"/>
      <c r="AF198" s="60"/>
      <c r="AG198" s="60"/>
      <c r="AH198" s="148"/>
      <c r="AI198" s="26"/>
      <c r="AJ198" s="14"/>
      <c r="AK198" s="71"/>
      <c r="AL198" s="16"/>
      <c r="AM198" s="166"/>
      <c r="AO198" s="14"/>
      <c r="AP198" s="14"/>
      <c r="AQ198" s="14"/>
      <c r="AR198" s="19"/>
      <c r="AS198" s="14"/>
      <c r="AT198" s="26"/>
      <c r="AU198" s="167"/>
      <c r="AW198" s="150"/>
    </row>
    <row r="199" spans="1:49" ht="93.75" customHeight="1" x14ac:dyDescent="0.35">
      <c r="A199" s="26">
        <f>A197+1</f>
        <v>91</v>
      </c>
      <c r="B199" s="68" t="s">
        <v>499</v>
      </c>
      <c r="C199" s="121" t="s">
        <v>490</v>
      </c>
      <c r="D199" s="60">
        <f t="shared" si="10"/>
        <v>0.28999999999999998</v>
      </c>
      <c r="E199" s="61"/>
      <c r="F199" s="36">
        <f t="shared" si="11"/>
        <v>0.28999999999999998</v>
      </c>
      <c r="G199" s="37" t="s">
        <v>57</v>
      </c>
      <c r="H199" s="60">
        <f t="shared" si="13"/>
        <v>0</v>
      </c>
      <c r="I199" s="143"/>
      <c r="J199" s="143"/>
      <c r="K199" s="127"/>
      <c r="L199" s="143"/>
      <c r="M199" s="128"/>
      <c r="N199" s="143"/>
      <c r="O199" s="143"/>
      <c r="P199" s="143"/>
      <c r="Q199" s="143"/>
      <c r="R199" s="143"/>
      <c r="S199" s="143"/>
      <c r="T199" s="143"/>
      <c r="U199" s="143"/>
      <c r="V199" s="143">
        <v>0.28999999999999998</v>
      </c>
      <c r="W199" s="143"/>
      <c r="X199" s="143"/>
      <c r="Y199" s="143"/>
      <c r="Z199" s="143"/>
      <c r="AA199" s="143"/>
      <c r="AB199" s="143"/>
      <c r="AC199" s="143"/>
      <c r="AD199" s="143"/>
      <c r="AE199" s="143"/>
      <c r="AF199" s="143"/>
      <c r="AG199" s="143"/>
      <c r="AH199" s="109"/>
      <c r="AI199" s="109"/>
      <c r="AJ199" s="121" t="s">
        <v>500</v>
      </c>
      <c r="AK199" s="120" t="s">
        <v>501</v>
      </c>
      <c r="AL199" s="67" t="s">
        <v>502</v>
      </c>
      <c r="AM199" s="100"/>
      <c r="AN199" s="12"/>
      <c r="AO199" s="121" t="s">
        <v>503</v>
      </c>
      <c r="AP199" s="109"/>
      <c r="AQ199" s="109"/>
      <c r="AR199" s="109"/>
      <c r="AS199" s="109"/>
      <c r="AT199" s="106"/>
      <c r="AU199" s="121"/>
      <c r="AW199" s="10"/>
    </row>
    <row r="200" spans="1:49" x14ac:dyDescent="0.35">
      <c r="A200" s="266">
        <f t="shared" ref="A200" si="15">A199+1</f>
        <v>92</v>
      </c>
      <c r="B200" s="275" t="s">
        <v>504</v>
      </c>
      <c r="C200" s="121" t="s">
        <v>490</v>
      </c>
      <c r="D200" s="60">
        <f t="shared" si="10"/>
        <v>3</v>
      </c>
      <c r="E200" s="61"/>
      <c r="F200" s="36">
        <f t="shared" si="11"/>
        <v>3</v>
      </c>
      <c r="G200" s="289" t="s">
        <v>505</v>
      </c>
      <c r="H200" s="62"/>
      <c r="I200" s="128"/>
      <c r="J200" s="128"/>
      <c r="K200" s="128">
        <v>1</v>
      </c>
      <c r="L200" s="128">
        <v>0.78</v>
      </c>
      <c r="M200" s="128"/>
      <c r="N200" s="128"/>
      <c r="O200" s="128">
        <v>0.51</v>
      </c>
      <c r="P200" s="128"/>
      <c r="Q200" s="128"/>
      <c r="R200" s="128"/>
      <c r="S200" s="128"/>
      <c r="T200" s="128">
        <v>0.22</v>
      </c>
      <c r="U200" s="128"/>
      <c r="V200" s="128"/>
      <c r="W200" s="128"/>
      <c r="X200" s="128"/>
      <c r="Y200" s="128"/>
      <c r="Z200" s="128"/>
      <c r="AA200" s="128"/>
      <c r="AB200" s="128"/>
      <c r="AC200" s="128">
        <v>0.49</v>
      </c>
      <c r="AD200" s="128"/>
      <c r="AE200" s="128"/>
      <c r="AF200" s="128"/>
      <c r="AG200" s="128"/>
      <c r="AH200" s="136"/>
      <c r="AI200" s="109"/>
      <c r="AJ200" s="121" t="s">
        <v>91</v>
      </c>
      <c r="AK200" s="275" t="s">
        <v>506</v>
      </c>
      <c r="AL200" s="67"/>
      <c r="AM200" s="100"/>
      <c r="AN200" s="101"/>
      <c r="AO200" s="70"/>
      <c r="AP200" s="109"/>
      <c r="AQ200" s="109"/>
      <c r="AR200" s="109"/>
      <c r="AS200" s="109"/>
      <c r="AT200" s="106"/>
      <c r="AU200" s="70"/>
    </row>
    <row r="201" spans="1:49" x14ac:dyDescent="0.35">
      <c r="A201" s="267"/>
      <c r="B201" s="276"/>
      <c r="C201" s="121" t="s">
        <v>67</v>
      </c>
      <c r="D201" s="60">
        <f t="shared" si="10"/>
        <v>30.42</v>
      </c>
      <c r="E201" s="61">
        <v>30.42</v>
      </c>
      <c r="F201" s="36">
        <f t="shared" si="11"/>
        <v>0</v>
      </c>
      <c r="G201" s="290"/>
      <c r="H201" s="62">
        <f t="shared" ref="H201:H205" si="16">I201+J201</f>
        <v>0</v>
      </c>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36"/>
      <c r="AI201" s="109"/>
      <c r="AJ201" s="121" t="s">
        <v>91</v>
      </c>
      <c r="AK201" s="276"/>
      <c r="AL201" s="67"/>
      <c r="AM201" s="100"/>
      <c r="AN201" s="101"/>
      <c r="AO201" s="70"/>
      <c r="AP201" s="109"/>
      <c r="AQ201" s="109"/>
      <c r="AR201" s="109"/>
      <c r="AS201" s="109"/>
      <c r="AT201" s="106"/>
      <c r="AU201" s="70"/>
    </row>
    <row r="202" spans="1:49" x14ac:dyDescent="0.35">
      <c r="A202" s="267"/>
      <c r="B202" s="276"/>
      <c r="C202" s="121" t="s">
        <v>52</v>
      </c>
      <c r="D202" s="60">
        <f t="shared" si="10"/>
        <v>40.739999999999995</v>
      </c>
      <c r="E202" s="61">
        <v>1.61</v>
      </c>
      <c r="F202" s="36">
        <f t="shared" si="11"/>
        <v>39.129999999999995</v>
      </c>
      <c r="G202" s="290"/>
      <c r="H202" s="62">
        <f t="shared" si="16"/>
        <v>3.36</v>
      </c>
      <c r="I202" s="128">
        <v>3.36</v>
      </c>
      <c r="J202" s="128"/>
      <c r="K202" s="128">
        <v>10.86</v>
      </c>
      <c r="L202" s="128">
        <v>3.41</v>
      </c>
      <c r="M202" s="128"/>
      <c r="N202" s="128"/>
      <c r="O202" s="128"/>
      <c r="P202" s="128"/>
      <c r="Q202" s="128"/>
      <c r="R202" s="128"/>
      <c r="S202" s="128"/>
      <c r="T202" s="128"/>
      <c r="U202" s="128"/>
      <c r="V202" s="128"/>
      <c r="W202" s="128"/>
      <c r="X202" s="128"/>
      <c r="Y202" s="128"/>
      <c r="Z202" s="128"/>
      <c r="AA202" s="128"/>
      <c r="AB202" s="128"/>
      <c r="AC202" s="128"/>
      <c r="AD202" s="128"/>
      <c r="AE202" s="128"/>
      <c r="AF202" s="128">
        <v>21.5</v>
      </c>
      <c r="AG202" s="128"/>
      <c r="AH202" s="136"/>
      <c r="AI202" s="109"/>
      <c r="AJ202" s="121" t="s">
        <v>91</v>
      </c>
      <c r="AK202" s="276"/>
      <c r="AL202" s="67"/>
      <c r="AM202" s="100"/>
      <c r="AN202" s="101"/>
      <c r="AO202" s="70"/>
      <c r="AP202" s="109"/>
      <c r="AQ202" s="109"/>
      <c r="AR202" s="109"/>
      <c r="AS202" s="109"/>
      <c r="AT202" s="106"/>
      <c r="AU202" s="70"/>
    </row>
    <row r="203" spans="1:49" x14ac:dyDescent="0.35">
      <c r="A203" s="267"/>
      <c r="B203" s="276"/>
      <c r="C203" s="121" t="s">
        <v>54</v>
      </c>
      <c r="D203" s="60">
        <f t="shared" si="10"/>
        <v>6.4799999999999995</v>
      </c>
      <c r="E203" s="61">
        <v>5.68</v>
      </c>
      <c r="F203" s="36">
        <f t="shared" si="11"/>
        <v>0.8</v>
      </c>
      <c r="G203" s="290"/>
      <c r="H203" s="62">
        <f t="shared" si="16"/>
        <v>0</v>
      </c>
      <c r="I203" s="128"/>
      <c r="J203" s="128"/>
      <c r="K203" s="128">
        <v>0.4</v>
      </c>
      <c r="L203" s="128">
        <v>0.36</v>
      </c>
      <c r="M203" s="128"/>
      <c r="N203" s="128"/>
      <c r="O203" s="128">
        <v>0.04</v>
      </c>
      <c r="P203" s="128"/>
      <c r="Q203" s="128"/>
      <c r="R203" s="128"/>
      <c r="S203" s="128"/>
      <c r="T203" s="128"/>
      <c r="U203" s="128"/>
      <c r="V203" s="128"/>
      <c r="W203" s="128"/>
      <c r="X203" s="128"/>
      <c r="Y203" s="128"/>
      <c r="Z203" s="128"/>
      <c r="AA203" s="128"/>
      <c r="AB203" s="128"/>
      <c r="AC203" s="128"/>
      <c r="AD203" s="128"/>
      <c r="AE203" s="128"/>
      <c r="AF203" s="128"/>
      <c r="AG203" s="128"/>
      <c r="AH203" s="136"/>
      <c r="AI203" s="109"/>
      <c r="AJ203" s="121" t="s">
        <v>91</v>
      </c>
      <c r="AK203" s="276"/>
      <c r="AL203" s="67"/>
      <c r="AM203" s="100"/>
      <c r="AN203" s="101"/>
      <c r="AO203" s="70"/>
      <c r="AP203" s="109"/>
      <c r="AQ203" s="109"/>
      <c r="AR203" s="109"/>
      <c r="AS203" s="109"/>
      <c r="AT203" s="106"/>
      <c r="AU203" s="70"/>
    </row>
    <row r="204" spans="1:49" x14ac:dyDescent="0.35">
      <c r="A204" s="267"/>
      <c r="B204" s="276"/>
      <c r="C204" s="67" t="s">
        <v>50</v>
      </c>
      <c r="D204" s="60">
        <f t="shared" si="10"/>
        <v>218.07000000000002</v>
      </c>
      <c r="E204" s="61">
        <f>31.5-0.91</f>
        <v>30.59</v>
      </c>
      <c r="F204" s="36">
        <f t="shared" si="11"/>
        <v>187.48000000000002</v>
      </c>
      <c r="G204" s="290"/>
      <c r="H204" s="62">
        <f t="shared" si="16"/>
        <v>0</v>
      </c>
      <c r="I204" s="128"/>
      <c r="J204" s="128"/>
      <c r="K204" s="128">
        <v>100.97</v>
      </c>
      <c r="L204" s="128">
        <v>48.03</v>
      </c>
      <c r="M204" s="128"/>
      <c r="N204" s="128"/>
      <c r="O204" s="128"/>
      <c r="P204" s="128"/>
      <c r="Q204" s="128"/>
      <c r="R204" s="128"/>
      <c r="S204" s="128"/>
      <c r="T204" s="128"/>
      <c r="U204" s="128"/>
      <c r="V204" s="128"/>
      <c r="W204" s="128"/>
      <c r="X204" s="128"/>
      <c r="Y204" s="128"/>
      <c r="Z204" s="128"/>
      <c r="AA204" s="128">
        <v>0.27</v>
      </c>
      <c r="AB204" s="128"/>
      <c r="AC204" s="128"/>
      <c r="AD204" s="128"/>
      <c r="AE204" s="128"/>
      <c r="AF204" s="128">
        <v>9.41</v>
      </c>
      <c r="AG204" s="128">
        <v>28.8</v>
      </c>
      <c r="AH204" s="136"/>
      <c r="AI204" s="109"/>
      <c r="AJ204" s="121" t="s">
        <v>91</v>
      </c>
      <c r="AK204" s="276"/>
      <c r="AL204" s="67"/>
      <c r="AM204" s="100"/>
      <c r="AN204" s="101"/>
      <c r="AO204" s="70"/>
      <c r="AP204" s="109"/>
      <c r="AQ204" s="109"/>
      <c r="AR204" s="109"/>
      <c r="AS204" s="109"/>
      <c r="AT204" s="106"/>
      <c r="AU204" s="70"/>
    </row>
    <row r="205" spans="1:49" ht="36" x14ac:dyDescent="0.35">
      <c r="A205" s="267"/>
      <c r="B205" s="276"/>
      <c r="C205" s="67" t="s">
        <v>507</v>
      </c>
      <c r="D205" s="60">
        <f t="shared" si="10"/>
        <v>142.97</v>
      </c>
      <c r="E205" s="61">
        <v>142.97</v>
      </c>
      <c r="F205" s="36">
        <f t="shared" si="11"/>
        <v>0</v>
      </c>
      <c r="G205" s="290"/>
      <c r="H205" s="62">
        <f t="shared" si="16"/>
        <v>0</v>
      </c>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36"/>
      <c r="AI205" s="109"/>
      <c r="AJ205" s="121" t="s">
        <v>91</v>
      </c>
      <c r="AK205" s="276"/>
      <c r="AL205" s="67"/>
      <c r="AM205" s="100"/>
      <c r="AN205" s="101"/>
      <c r="AO205" s="70"/>
      <c r="AP205" s="109"/>
      <c r="AQ205" s="109"/>
      <c r="AR205" s="109"/>
      <c r="AS205" s="109"/>
      <c r="AT205" s="106"/>
      <c r="AU205" s="70"/>
    </row>
    <row r="206" spans="1:49" x14ac:dyDescent="0.35">
      <c r="A206" s="267"/>
      <c r="B206" s="276"/>
      <c r="C206" s="121" t="s">
        <v>294</v>
      </c>
      <c r="D206" s="60">
        <f t="shared" ref="D206:D269" si="17">E206+F206</f>
        <v>0.86</v>
      </c>
      <c r="E206" s="61"/>
      <c r="F206" s="36">
        <f t="shared" si="11"/>
        <v>0.86</v>
      </c>
      <c r="G206" s="290"/>
      <c r="H206" s="62"/>
      <c r="I206" s="128"/>
      <c r="J206" s="128"/>
      <c r="K206" s="128">
        <v>0.5</v>
      </c>
      <c r="L206" s="128"/>
      <c r="M206" s="128"/>
      <c r="N206" s="128"/>
      <c r="O206" s="128">
        <v>0.36</v>
      </c>
      <c r="P206" s="128"/>
      <c r="Q206" s="128"/>
      <c r="R206" s="128"/>
      <c r="S206" s="128"/>
      <c r="T206" s="128"/>
      <c r="U206" s="128"/>
      <c r="V206" s="128"/>
      <c r="W206" s="128"/>
      <c r="X206" s="128"/>
      <c r="Y206" s="128"/>
      <c r="Z206" s="128"/>
      <c r="AA206" s="128"/>
      <c r="AB206" s="128"/>
      <c r="AC206" s="128"/>
      <c r="AD206" s="128"/>
      <c r="AE206" s="128"/>
      <c r="AF206" s="128"/>
      <c r="AG206" s="128"/>
      <c r="AH206" s="136"/>
      <c r="AI206" s="109"/>
      <c r="AJ206" s="121" t="s">
        <v>91</v>
      </c>
      <c r="AK206" s="276"/>
      <c r="AL206" s="67"/>
      <c r="AM206" s="100"/>
      <c r="AN206" s="101"/>
      <c r="AO206" s="70"/>
      <c r="AP206" s="109"/>
      <c r="AQ206" s="109"/>
      <c r="AR206" s="109"/>
      <c r="AS206" s="109"/>
      <c r="AT206" s="106"/>
      <c r="AU206" s="70"/>
    </row>
    <row r="207" spans="1:49" ht="70.2" customHeight="1" x14ac:dyDescent="0.35">
      <c r="A207" s="26">
        <v>93</v>
      </c>
      <c r="B207" s="68" t="s">
        <v>508</v>
      </c>
      <c r="C207" s="121" t="s">
        <v>509</v>
      </c>
      <c r="D207" s="60">
        <f t="shared" si="17"/>
        <v>48.65</v>
      </c>
      <c r="E207" s="61">
        <v>45.29</v>
      </c>
      <c r="F207" s="36">
        <f t="shared" ref="F207:F282" si="18">H207+SUM(K207:O207)+SUM(Q207:AH207)</f>
        <v>3.36</v>
      </c>
      <c r="G207" s="37" t="s">
        <v>46</v>
      </c>
      <c r="H207" s="62">
        <f t="shared" si="13"/>
        <v>0</v>
      </c>
      <c r="I207" s="128"/>
      <c r="J207" s="128"/>
      <c r="K207" s="128">
        <v>3.36</v>
      </c>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36"/>
      <c r="AI207" s="109"/>
      <c r="AJ207" s="121" t="s">
        <v>500</v>
      </c>
      <c r="AK207" s="67" t="s">
        <v>510</v>
      </c>
      <c r="AL207" s="67"/>
      <c r="AM207" s="100"/>
      <c r="AN207" s="101"/>
      <c r="AO207" s="70"/>
      <c r="AP207" s="109"/>
      <c r="AQ207" s="109"/>
      <c r="AR207" s="109"/>
      <c r="AS207" s="109"/>
      <c r="AT207" s="106"/>
      <c r="AU207" s="70"/>
    </row>
    <row r="208" spans="1:49" s="80" customFormat="1" x14ac:dyDescent="0.3">
      <c r="A208" s="121">
        <f>A207+1</f>
        <v>94</v>
      </c>
      <c r="B208" s="168" t="s">
        <v>511</v>
      </c>
      <c r="C208" s="121" t="s">
        <v>490</v>
      </c>
      <c r="D208" s="60">
        <f>E208+F208</f>
        <v>0.32</v>
      </c>
      <c r="E208" s="60"/>
      <c r="F208" s="36">
        <f t="shared" si="18"/>
        <v>0.32</v>
      </c>
      <c r="G208" s="37"/>
      <c r="H208" s="62"/>
      <c r="I208" s="128"/>
      <c r="J208" s="128"/>
      <c r="K208" s="128">
        <v>0.32</v>
      </c>
      <c r="L208" s="128"/>
      <c r="M208" s="128"/>
      <c r="N208" s="128"/>
      <c r="O208" s="128"/>
      <c r="P208" s="128"/>
      <c r="Q208" s="128"/>
      <c r="R208" s="128"/>
      <c r="S208" s="128"/>
      <c r="T208" s="128"/>
      <c r="U208" s="128"/>
      <c r="V208" s="128"/>
      <c r="W208" s="128"/>
      <c r="X208" s="128"/>
      <c r="Y208" s="128"/>
      <c r="Z208" s="128"/>
      <c r="AA208" s="128"/>
      <c r="AB208" s="128"/>
      <c r="AC208" s="128"/>
      <c r="AD208" s="128"/>
      <c r="AE208" s="128"/>
      <c r="AF208" s="62"/>
      <c r="AG208" s="62"/>
      <c r="AH208" s="169"/>
      <c r="AI208" s="65"/>
      <c r="AJ208" s="26" t="s">
        <v>118</v>
      </c>
      <c r="AK208" s="66" t="s">
        <v>512</v>
      </c>
      <c r="AL208" s="67"/>
      <c r="AM208" s="100"/>
      <c r="AN208" s="101"/>
      <c r="AO208" s="121"/>
      <c r="AP208" s="100"/>
      <c r="AQ208" s="121"/>
      <c r="AR208" s="76"/>
      <c r="AT208" s="76"/>
      <c r="AU208" s="79"/>
    </row>
    <row r="209" spans="1:49" s="80" customFormat="1" x14ac:dyDescent="0.3">
      <c r="A209" s="14" t="s">
        <v>513</v>
      </c>
      <c r="B209" s="34" t="s">
        <v>514</v>
      </c>
      <c r="C209" s="86"/>
      <c r="D209" s="60">
        <f t="shared" si="17"/>
        <v>0</v>
      </c>
      <c r="E209" s="87"/>
      <c r="F209" s="36">
        <f t="shared" si="18"/>
        <v>0</v>
      </c>
      <c r="G209" s="37"/>
      <c r="H209" s="62">
        <f t="shared" si="13"/>
        <v>0</v>
      </c>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170"/>
      <c r="AI209" s="26"/>
      <c r="AJ209" s="26"/>
      <c r="AK209" s="66"/>
      <c r="AL209" s="67"/>
      <c r="AM209" s="76"/>
      <c r="AN209" s="92"/>
      <c r="AO209" s="65"/>
      <c r="AP209" s="26"/>
      <c r="AQ209" s="26"/>
      <c r="AR209" s="26"/>
      <c r="AS209" s="93"/>
      <c r="AT209" s="135"/>
      <c r="AU209" s="79"/>
    </row>
    <row r="210" spans="1:49" s="85" customFormat="1" ht="36" x14ac:dyDescent="0.35">
      <c r="A210" s="65"/>
      <c r="B210" s="46" t="s">
        <v>488</v>
      </c>
      <c r="C210" s="65"/>
      <c r="D210" s="60">
        <f t="shared" si="17"/>
        <v>0</v>
      </c>
      <c r="E210" s="60"/>
      <c r="F210" s="36">
        <f t="shared" si="18"/>
        <v>0</v>
      </c>
      <c r="G210" s="37"/>
      <c r="H210" s="60">
        <f t="shared" si="13"/>
        <v>0</v>
      </c>
      <c r="I210" s="60"/>
      <c r="J210" s="60"/>
      <c r="K210" s="60"/>
      <c r="L210" s="60"/>
      <c r="M210" s="62"/>
      <c r="N210" s="60"/>
      <c r="O210" s="60"/>
      <c r="P210" s="60"/>
      <c r="Q210" s="60"/>
      <c r="R210" s="60"/>
      <c r="S210" s="60"/>
      <c r="T210" s="60"/>
      <c r="U210" s="60"/>
      <c r="V210" s="60"/>
      <c r="W210" s="60"/>
      <c r="X210" s="60"/>
      <c r="Y210" s="60"/>
      <c r="Z210" s="60"/>
      <c r="AA210" s="60"/>
      <c r="AB210" s="60"/>
      <c r="AC210" s="60"/>
      <c r="AD210" s="60"/>
      <c r="AE210" s="60"/>
      <c r="AF210" s="60"/>
      <c r="AG210" s="60"/>
      <c r="AH210" s="148"/>
      <c r="AI210" s="65"/>
      <c r="AJ210" s="65"/>
      <c r="AK210" s="71"/>
      <c r="AL210" s="102"/>
      <c r="AM210" s="78"/>
      <c r="AO210" s="65"/>
      <c r="AP210" s="65"/>
      <c r="AQ210" s="65"/>
      <c r="AR210" s="93"/>
      <c r="AS210" s="28"/>
      <c r="AT210" s="78"/>
      <c r="AU210" s="164"/>
      <c r="AW210" s="159"/>
    </row>
    <row r="211" spans="1:49" ht="57" customHeight="1" x14ac:dyDescent="0.35">
      <c r="A211" s="26">
        <f>A208+1</f>
        <v>95</v>
      </c>
      <c r="B211" s="73" t="s">
        <v>515</v>
      </c>
      <c r="C211" s="59" t="s">
        <v>516</v>
      </c>
      <c r="D211" s="60">
        <f t="shared" si="17"/>
        <v>5.0999999999999996</v>
      </c>
      <c r="E211" s="60">
        <v>4</v>
      </c>
      <c r="F211" s="36">
        <f t="shared" si="18"/>
        <v>1.1000000000000001</v>
      </c>
      <c r="G211" s="37" t="s">
        <v>517</v>
      </c>
      <c r="H211" s="62">
        <f t="shared" si="13"/>
        <v>0.65</v>
      </c>
      <c r="I211" s="62">
        <v>0.65</v>
      </c>
      <c r="J211" s="62"/>
      <c r="K211" s="63">
        <v>0.45</v>
      </c>
      <c r="L211" s="62"/>
      <c r="M211" s="62"/>
      <c r="N211" s="62"/>
      <c r="O211" s="62"/>
      <c r="P211" s="62"/>
      <c r="Q211" s="62"/>
      <c r="R211" s="62"/>
      <c r="S211" s="62"/>
      <c r="T211" s="62"/>
      <c r="U211" s="62"/>
      <c r="V211" s="62"/>
      <c r="W211" s="62"/>
      <c r="X211" s="62"/>
      <c r="Y211" s="62"/>
      <c r="Z211" s="62"/>
      <c r="AA211" s="62"/>
      <c r="AB211" s="62"/>
      <c r="AC211" s="62"/>
      <c r="AD211" s="62"/>
      <c r="AE211" s="64"/>
      <c r="AF211" s="62"/>
      <c r="AG211" s="62">
        <v>0</v>
      </c>
      <c r="AH211" s="27"/>
      <c r="AI211" s="65" t="s">
        <v>80</v>
      </c>
      <c r="AJ211" s="66" t="s">
        <v>173</v>
      </c>
      <c r="AK211" s="66" t="s">
        <v>518</v>
      </c>
      <c r="AL211" s="67" t="s">
        <v>519</v>
      </c>
      <c r="AM211" s="67" t="s">
        <v>520</v>
      </c>
      <c r="AN211" s="171" t="s">
        <v>521</v>
      </c>
      <c r="AO211" s="65" t="s">
        <v>522</v>
      </c>
      <c r="AP211" s="26" t="s">
        <v>86</v>
      </c>
      <c r="AQ211" s="26"/>
      <c r="AR211" s="26"/>
      <c r="AS211" s="31"/>
      <c r="AT211" s="72" t="s">
        <v>523</v>
      </c>
      <c r="AU211" s="32"/>
    </row>
    <row r="212" spans="1:49" ht="74.400000000000006" customHeight="1" x14ac:dyDescent="0.35">
      <c r="A212" s="26">
        <f t="shared" ref="A212:A219" si="19">A211+1</f>
        <v>96</v>
      </c>
      <c r="B212" s="73" t="s">
        <v>524</v>
      </c>
      <c r="C212" s="59" t="s">
        <v>516</v>
      </c>
      <c r="D212" s="60">
        <f t="shared" si="17"/>
        <v>5</v>
      </c>
      <c r="E212" s="60"/>
      <c r="F212" s="36">
        <f t="shared" si="18"/>
        <v>5</v>
      </c>
      <c r="G212" s="37" t="s">
        <v>68</v>
      </c>
      <c r="H212" s="60">
        <f t="shared" si="13"/>
        <v>0</v>
      </c>
      <c r="I212" s="60"/>
      <c r="J212" s="60"/>
      <c r="K212" s="162"/>
      <c r="L212" s="60"/>
      <c r="M212" s="62"/>
      <c r="N212" s="60"/>
      <c r="O212" s="60"/>
      <c r="P212" s="60"/>
      <c r="Q212" s="60"/>
      <c r="R212" s="60"/>
      <c r="S212" s="60"/>
      <c r="T212" s="60"/>
      <c r="U212" s="60"/>
      <c r="V212" s="60"/>
      <c r="W212" s="60"/>
      <c r="X212" s="60"/>
      <c r="Y212" s="60"/>
      <c r="Z212" s="60"/>
      <c r="AA212" s="60"/>
      <c r="AB212" s="60"/>
      <c r="AC212" s="60"/>
      <c r="AD212" s="60"/>
      <c r="AE212" s="172"/>
      <c r="AF212" s="60"/>
      <c r="AG212" s="60">
        <v>5</v>
      </c>
      <c r="AH212" s="148"/>
      <c r="AI212" s="65" t="s">
        <v>80</v>
      </c>
      <c r="AJ212" s="66" t="s">
        <v>81</v>
      </c>
      <c r="AK212" s="71" t="s">
        <v>525</v>
      </c>
      <c r="AL212" s="67" t="s">
        <v>526</v>
      </c>
      <c r="AM212" s="76" t="s">
        <v>527</v>
      </c>
      <c r="AN212" s="26" t="s">
        <v>215</v>
      </c>
      <c r="AO212" s="86" t="s">
        <v>528</v>
      </c>
      <c r="AP212" s="26" t="s">
        <v>86</v>
      </c>
      <c r="AQ212" s="74"/>
      <c r="AR212" s="26"/>
      <c r="AS212" s="31"/>
      <c r="AT212" s="72" t="s">
        <v>529</v>
      </c>
      <c r="AU212" s="79"/>
    </row>
    <row r="213" spans="1:49" ht="38.4" customHeight="1" x14ac:dyDescent="0.35">
      <c r="A213" s="26">
        <f t="shared" si="19"/>
        <v>97</v>
      </c>
      <c r="B213" s="73" t="s">
        <v>530</v>
      </c>
      <c r="C213" s="59" t="s">
        <v>516</v>
      </c>
      <c r="D213" s="60">
        <f t="shared" si="17"/>
        <v>4.3</v>
      </c>
      <c r="E213" s="60"/>
      <c r="F213" s="36">
        <f t="shared" si="18"/>
        <v>4.3</v>
      </c>
      <c r="G213" s="37" t="s">
        <v>531</v>
      </c>
      <c r="H213" s="60">
        <f t="shared" si="13"/>
        <v>0</v>
      </c>
      <c r="I213" s="60"/>
      <c r="J213" s="60"/>
      <c r="K213" s="162">
        <v>1.5</v>
      </c>
      <c r="L213" s="60">
        <v>1.5</v>
      </c>
      <c r="M213" s="62"/>
      <c r="N213" s="60"/>
      <c r="O213" s="60"/>
      <c r="P213" s="60"/>
      <c r="Q213" s="60"/>
      <c r="R213" s="60"/>
      <c r="S213" s="60"/>
      <c r="T213" s="60"/>
      <c r="U213" s="60"/>
      <c r="V213" s="60"/>
      <c r="W213" s="60"/>
      <c r="X213" s="60"/>
      <c r="Y213" s="60"/>
      <c r="Z213" s="60"/>
      <c r="AA213" s="60"/>
      <c r="AB213" s="60"/>
      <c r="AC213" s="60"/>
      <c r="AD213" s="60"/>
      <c r="AE213" s="172"/>
      <c r="AF213" s="60"/>
      <c r="AG213" s="60">
        <v>1.3</v>
      </c>
      <c r="AH213" s="148"/>
      <c r="AI213" s="65" t="s">
        <v>80</v>
      </c>
      <c r="AJ213" s="66" t="s">
        <v>532</v>
      </c>
      <c r="AK213" s="163" t="s">
        <v>533</v>
      </c>
      <c r="AL213" s="67" t="s">
        <v>526</v>
      </c>
      <c r="AM213" s="76" t="s">
        <v>534</v>
      </c>
      <c r="AN213" s="26" t="s">
        <v>215</v>
      </c>
      <c r="AO213" s="86" t="s">
        <v>535</v>
      </c>
      <c r="AP213" s="26" t="s">
        <v>86</v>
      </c>
      <c r="AQ213" s="26"/>
      <c r="AR213" s="26"/>
      <c r="AS213" s="31"/>
      <c r="AT213" s="72" t="s">
        <v>536</v>
      </c>
      <c r="AU213" s="79"/>
    </row>
    <row r="214" spans="1:49" s="157" customFormat="1" ht="32.4" customHeight="1" x14ac:dyDescent="0.35">
      <c r="A214" s="26">
        <f t="shared" si="19"/>
        <v>98</v>
      </c>
      <c r="B214" s="73" t="s">
        <v>537</v>
      </c>
      <c r="C214" s="59" t="s">
        <v>516</v>
      </c>
      <c r="D214" s="60">
        <f t="shared" si="17"/>
        <v>5</v>
      </c>
      <c r="E214" s="61"/>
      <c r="F214" s="36">
        <f t="shared" si="18"/>
        <v>5</v>
      </c>
      <c r="G214" s="37" t="s">
        <v>79</v>
      </c>
      <c r="H214" s="60">
        <f t="shared" si="13"/>
        <v>0</v>
      </c>
      <c r="I214" s="60"/>
      <c r="J214" s="60"/>
      <c r="K214" s="162">
        <v>5</v>
      </c>
      <c r="L214" s="60"/>
      <c r="M214" s="62"/>
      <c r="N214" s="60"/>
      <c r="O214" s="60"/>
      <c r="P214" s="60"/>
      <c r="Q214" s="60"/>
      <c r="R214" s="60"/>
      <c r="S214" s="60"/>
      <c r="T214" s="60"/>
      <c r="U214" s="60"/>
      <c r="V214" s="60"/>
      <c r="W214" s="60"/>
      <c r="X214" s="60"/>
      <c r="Y214" s="60"/>
      <c r="Z214" s="60"/>
      <c r="AA214" s="60"/>
      <c r="AB214" s="60"/>
      <c r="AC214" s="60"/>
      <c r="AD214" s="60"/>
      <c r="AE214" s="172"/>
      <c r="AF214" s="60"/>
      <c r="AG214" s="60">
        <v>0</v>
      </c>
      <c r="AH214" s="148"/>
      <c r="AI214" s="65" t="s">
        <v>80</v>
      </c>
      <c r="AJ214" s="31" t="s">
        <v>230</v>
      </c>
      <c r="AK214" s="173" t="s">
        <v>533</v>
      </c>
      <c r="AL214" s="67" t="s">
        <v>526</v>
      </c>
      <c r="AM214" s="156" t="s">
        <v>538</v>
      </c>
      <c r="AN214" s="26" t="s">
        <v>215</v>
      </c>
      <c r="AO214" s="86" t="s">
        <v>539</v>
      </c>
      <c r="AP214" s="26"/>
      <c r="AQ214" s="112" t="s">
        <v>86</v>
      </c>
      <c r="AR214" s="26"/>
      <c r="AS214" s="31"/>
      <c r="AT214" s="72" t="s">
        <v>540</v>
      </c>
      <c r="AU214" s="174"/>
    </row>
    <row r="215" spans="1:49" s="157" customFormat="1" ht="43.2" customHeight="1" x14ac:dyDescent="0.35">
      <c r="A215" s="26">
        <f t="shared" si="19"/>
        <v>99</v>
      </c>
      <c r="B215" s="73" t="s">
        <v>541</v>
      </c>
      <c r="C215" s="59" t="s">
        <v>516</v>
      </c>
      <c r="D215" s="60">
        <f t="shared" si="17"/>
        <v>3.9</v>
      </c>
      <c r="E215" s="61"/>
      <c r="F215" s="36">
        <f t="shared" si="18"/>
        <v>3.9</v>
      </c>
      <c r="G215" s="37" t="s">
        <v>79</v>
      </c>
      <c r="H215" s="60">
        <f t="shared" si="13"/>
        <v>0</v>
      </c>
      <c r="I215" s="60"/>
      <c r="J215" s="60"/>
      <c r="K215" s="162">
        <v>2.9</v>
      </c>
      <c r="L215" s="60">
        <v>1</v>
      </c>
      <c r="M215" s="62"/>
      <c r="N215" s="60"/>
      <c r="O215" s="60"/>
      <c r="P215" s="60"/>
      <c r="Q215" s="60"/>
      <c r="R215" s="60"/>
      <c r="S215" s="60"/>
      <c r="T215" s="60"/>
      <c r="U215" s="60"/>
      <c r="V215" s="60"/>
      <c r="W215" s="60"/>
      <c r="X215" s="60"/>
      <c r="Y215" s="60"/>
      <c r="Z215" s="60"/>
      <c r="AA215" s="60"/>
      <c r="AB215" s="60"/>
      <c r="AC215" s="60"/>
      <c r="AD215" s="60"/>
      <c r="AE215" s="172"/>
      <c r="AF215" s="60"/>
      <c r="AG215" s="60">
        <v>0</v>
      </c>
      <c r="AH215" s="148"/>
      <c r="AI215" s="65" t="s">
        <v>80</v>
      </c>
      <c r="AJ215" s="31" t="s">
        <v>230</v>
      </c>
      <c r="AK215" s="173" t="s">
        <v>542</v>
      </c>
      <c r="AL215" s="67" t="s">
        <v>526</v>
      </c>
      <c r="AM215" s="156" t="s">
        <v>543</v>
      </c>
      <c r="AN215" s="26" t="s">
        <v>215</v>
      </c>
      <c r="AO215" s="86" t="s">
        <v>544</v>
      </c>
      <c r="AP215" s="26"/>
      <c r="AQ215" s="112" t="s">
        <v>86</v>
      </c>
      <c r="AR215" s="26"/>
      <c r="AS215" s="31"/>
      <c r="AT215" s="72" t="s">
        <v>545</v>
      </c>
      <c r="AU215" s="174"/>
    </row>
    <row r="216" spans="1:49" ht="25.95" customHeight="1" x14ac:dyDescent="0.35">
      <c r="A216" s="122">
        <f t="shared" si="19"/>
        <v>100</v>
      </c>
      <c r="B216" s="133" t="s">
        <v>546</v>
      </c>
      <c r="C216" s="59" t="s">
        <v>547</v>
      </c>
      <c r="D216" s="60">
        <f t="shared" si="17"/>
        <v>5.5</v>
      </c>
      <c r="E216" s="60">
        <v>5.5</v>
      </c>
      <c r="F216" s="36">
        <f t="shared" si="18"/>
        <v>0</v>
      </c>
      <c r="G216" s="37"/>
      <c r="H216" s="60">
        <f t="shared" si="13"/>
        <v>0</v>
      </c>
      <c r="I216" s="60"/>
      <c r="J216" s="60"/>
      <c r="K216" s="162"/>
      <c r="L216" s="60"/>
      <c r="M216" s="62"/>
      <c r="N216" s="60"/>
      <c r="O216" s="60"/>
      <c r="P216" s="60"/>
      <c r="Q216" s="60"/>
      <c r="R216" s="60"/>
      <c r="S216" s="60"/>
      <c r="T216" s="60"/>
      <c r="U216" s="60"/>
      <c r="V216" s="60"/>
      <c r="W216" s="60"/>
      <c r="X216" s="60"/>
      <c r="Y216" s="60"/>
      <c r="Z216" s="60"/>
      <c r="AA216" s="60"/>
      <c r="AB216" s="60"/>
      <c r="AC216" s="60"/>
      <c r="AD216" s="60"/>
      <c r="AE216" s="172"/>
      <c r="AF216" s="60"/>
      <c r="AG216" s="60">
        <v>0</v>
      </c>
      <c r="AH216" s="148"/>
      <c r="AI216" s="65" t="s">
        <v>80</v>
      </c>
      <c r="AJ216" s="66" t="s">
        <v>173</v>
      </c>
      <c r="AK216" s="77" t="s">
        <v>548</v>
      </c>
      <c r="AL216" s="67" t="s">
        <v>119</v>
      </c>
      <c r="AM216" s="141" t="s">
        <v>549</v>
      </c>
      <c r="AN216" s="141" t="s">
        <v>550</v>
      </c>
      <c r="AO216" s="86" t="s">
        <v>551</v>
      </c>
      <c r="AP216" s="26" t="s">
        <v>86</v>
      </c>
      <c r="AQ216" s="26"/>
      <c r="AR216" s="26"/>
      <c r="AS216" s="31"/>
      <c r="AT216" s="72" t="s">
        <v>552</v>
      </c>
      <c r="AU216" s="79"/>
    </row>
    <row r="217" spans="1:49" ht="90" x14ac:dyDescent="0.35">
      <c r="A217" s="26">
        <f t="shared" si="19"/>
        <v>101</v>
      </c>
      <c r="B217" s="73" t="s">
        <v>553</v>
      </c>
      <c r="C217" s="59" t="s">
        <v>516</v>
      </c>
      <c r="D217" s="60">
        <f t="shared" si="17"/>
        <v>5</v>
      </c>
      <c r="E217" s="60"/>
      <c r="F217" s="36">
        <f t="shared" si="18"/>
        <v>5</v>
      </c>
      <c r="G217" s="37" t="s">
        <v>79</v>
      </c>
      <c r="H217" s="60">
        <f t="shared" si="13"/>
        <v>0</v>
      </c>
      <c r="I217" s="60"/>
      <c r="J217" s="60"/>
      <c r="K217" s="162">
        <v>5</v>
      </c>
      <c r="L217" s="60"/>
      <c r="M217" s="62"/>
      <c r="N217" s="60"/>
      <c r="O217" s="60"/>
      <c r="P217" s="60"/>
      <c r="Q217" s="60"/>
      <c r="R217" s="60"/>
      <c r="S217" s="60"/>
      <c r="T217" s="60"/>
      <c r="U217" s="60"/>
      <c r="V217" s="60"/>
      <c r="W217" s="60"/>
      <c r="X217" s="60"/>
      <c r="Y217" s="60"/>
      <c r="Z217" s="60"/>
      <c r="AA217" s="60"/>
      <c r="AB217" s="60"/>
      <c r="AC217" s="60"/>
      <c r="AD217" s="60"/>
      <c r="AE217" s="172"/>
      <c r="AF217" s="60"/>
      <c r="AG217" s="60">
        <v>0</v>
      </c>
      <c r="AH217" s="148"/>
      <c r="AI217" s="65" t="s">
        <v>80</v>
      </c>
      <c r="AJ217" s="66" t="s">
        <v>123</v>
      </c>
      <c r="AK217" s="71" t="s">
        <v>533</v>
      </c>
      <c r="AL217" s="67" t="s">
        <v>526</v>
      </c>
      <c r="AM217" s="76" t="s">
        <v>554</v>
      </c>
      <c r="AN217" s="175" t="s">
        <v>550</v>
      </c>
      <c r="AO217" s="86" t="s">
        <v>555</v>
      </c>
      <c r="AP217" s="109"/>
      <c r="AQ217" s="26" t="s">
        <v>86</v>
      </c>
      <c r="AR217" s="26"/>
      <c r="AS217" s="31"/>
      <c r="AT217" s="72" t="s">
        <v>556</v>
      </c>
      <c r="AU217" s="79"/>
    </row>
    <row r="218" spans="1:49" s="85" customFormat="1" ht="65.400000000000006" customHeight="1" x14ac:dyDescent="0.35">
      <c r="A218" s="122">
        <f t="shared" si="19"/>
        <v>102</v>
      </c>
      <c r="B218" s="133" t="s">
        <v>557</v>
      </c>
      <c r="C218" s="59" t="s">
        <v>558</v>
      </c>
      <c r="D218" s="60">
        <f t="shared" si="17"/>
        <v>0.7</v>
      </c>
      <c r="E218" s="60">
        <v>0.7</v>
      </c>
      <c r="F218" s="36">
        <f t="shared" si="18"/>
        <v>0</v>
      </c>
      <c r="G218" s="37"/>
      <c r="H218" s="60">
        <f t="shared" si="13"/>
        <v>0</v>
      </c>
      <c r="I218" s="60"/>
      <c r="J218" s="60"/>
      <c r="K218" s="162"/>
      <c r="L218" s="60"/>
      <c r="M218" s="62"/>
      <c r="N218" s="60"/>
      <c r="O218" s="60"/>
      <c r="P218" s="60"/>
      <c r="Q218" s="60"/>
      <c r="R218" s="60"/>
      <c r="S218" s="60"/>
      <c r="T218" s="60"/>
      <c r="U218" s="60"/>
      <c r="V218" s="60"/>
      <c r="W218" s="60"/>
      <c r="X218" s="60"/>
      <c r="Y218" s="60"/>
      <c r="Z218" s="60"/>
      <c r="AA218" s="60"/>
      <c r="AB218" s="60"/>
      <c r="AC218" s="60"/>
      <c r="AD218" s="60"/>
      <c r="AE218" s="172"/>
      <c r="AF218" s="60"/>
      <c r="AG218" s="60"/>
      <c r="AH218" s="148"/>
      <c r="AI218" s="65" t="s">
        <v>80</v>
      </c>
      <c r="AJ218" s="66" t="s">
        <v>123</v>
      </c>
      <c r="AK218" s="176" t="s">
        <v>559</v>
      </c>
      <c r="AL218" s="102" t="s">
        <v>560</v>
      </c>
      <c r="AM218" s="76"/>
      <c r="AN218" s="175" t="s">
        <v>550</v>
      </c>
      <c r="AO218" s="86" t="s">
        <v>561</v>
      </c>
      <c r="AP218" s="83"/>
      <c r="AQ218" s="26">
        <v>2023.2023999999999</v>
      </c>
      <c r="AR218" s="26"/>
      <c r="AS218" s="31"/>
      <c r="AT218" s="177"/>
      <c r="AU218" s="115"/>
    </row>
    <row r="219" spans="1:49" ht="46.8" customHeight="1" x14ac:dyDescent="0.35">
      <c r="A219" s="266">
        <f t="shared" si="19"/>
        <v>103</v>
      </c>
      <c r="B219" s="286" t="s">
        <v>562</v>
      </c>
      <c r="C219" s="59" t="s">
        <v>516</v>
      </c>
      <c r="D219" s="60">
        <f t="shared" si="17"/>
        <v>5.67</v>
      </c>
      <c r="E219" s="60"/>
      <c r="F219" s="36">
        <f t="shared" si="18"/>
        <v>5.67</v>
      </c>
      <c r="G219" s="289" t="s">
        <v>563</v>
      </c>
      <c r="H219" s="60">
        <f t="shared" si="13"/>
        <v>0.04</v>
      </c>
      <c r="I219" s="60"/>
      <c r="J219" s="60">
        <v>0.04</v>
      </c>
      <c r="K219" s="162">
        <v>0.5</v>
      </c>
      <c r="L219" s="60">
        <v>1.1399999999999999</v>
      </c>
      <c r="M219" s="62"/>
      <c r="N219" s="60"/>
      <c r="O219" s="60">
        <v>1.6</v>
      </c>
      <c r="P219" s="60">
        <v>1</v>
      </c>
      <c r="Q219" s="60">
        <v>0.13</v>
      </c>
      <c r="R219" s="60"/>
      <c r="S219" s="60">
        <v>0.01</v>
      </c>
      <c r="T219" s="60"/>
      <c r="U219" s="60"/>
      <c r="V219" s="60"/>
      <c r="W219" s="60"/>
      <c r="X219" s="60"/>
      <c r="Y219" s="60"/>
      <c r="Z219" s="60"/>
      <c r="AA219" s="60"/>
      <c r="AB219" s="60"/>
      <c r="AC219" s="60"/>
      <c r="AD219" s="60"/>
      <c r="AE219" s="172"/>
      <c r="AF219" s="60"/>
      <c r="AG219" s="60">
        <v>2.25</v>
      </c>
      <c r="AH219" s="148"/>
      <c r="AI219" s="65" t="s">
        <v>80</v>
      </c>
      <c r="AJ219" s="26" t="s">
        <v>106</v>
      </c>
      <c r="AK219" s="288" t="s">
        <v>564</v>
      </c>
      <c r="AL219" s="275" t="s">
        <v>526</v>
      </c>
      <c r="AM219" s="275" t="s">
        <v>565</v>
      </c>
      <c r="AN219" s="275" t="s">
        <v>215</v>
      </c>
      <c r="AO219" s="86" t="s">
        <v>566</v>
      </c>
      <c r="AP219" s="26" t="s">
        <v>86</v>
      </c>
      <c r="AQ219" s="26"/>
      <c r="AR219" s="26" t="s">
        <v>567</v>
      </c>
      <c r="AS219" s="31"/>
      <c r="AT219" s="72" t="s">
        <v>568</v>
      </c>
      <c r="AU219" s="79"/>
    </row>
    <row r="220" spans="1:49" ht="33" customHeight="1" x14ac:dyDescent="0.35">
      <c r="A220" s="268"/>
      <c r="B220" s="287"/>
      <c r="C220" s="59" t="s">
        <v>67</v>
      </c>
      <c r="D220" s="60">
        <f t="shared" si="17"/>
        <v>6.53</v>
      </c>
      <c r="E220" s="60">
        <v>6.53</v>
      </c>
      <c r="F220" s="36">
        <f t="shared" si="18"/>
        <v>0</v>
      </c>
      <c r="G220" s="291"/>
      <c r="H220" s="60">
        <f t="shared" si="13"/>
        <v>0</v>
      </c>
      <c r="I220" s="60"/>
      <c r="J220" s="60"/>
      <c r="K220" s="162"/>
      <c r="L220" s="60"/>
      <c r="M220" s="62"/>
      <c r="N220" s="60"/>
      <c r="O220" s="60"/>
      <c r="P220" s="60"/>
      <c r="Q220" s="60"/>
      <c r="R220" s="60"/>
      <c r="S220" s="60"/>
      <c r="T220" s="60"/>
      <c r="U220" s="60"/>
      <c r="V220" s="60"/>
      <c r="W220" s="60"/>
      <c r="X220" s="60"/>
      <c r="Y220" s="60"/>
      <c r="Z220" s="60"/>
      <c r="AA220" s="60"/>
      <c r="AB220" s="60"/>
      <c r="AC220" s="60"/>
      <c r="AD220" s="60"/>
      <c r="AE220" s="172"/>
      <c r="AF220" s="60"/>
      <c r="AG220" s="60"/>
      <c r="AH220" s="148"/>
      <c r="AI220" s="65"/>
      <c r="AJ220" s="26" t="s">
        <v>106</v>
      </c>
      <c r="AK220" s="279"/>
      <c r="AL220" s="277"/>
      <c r="AM220" s="277"/>
      <c r="AN220" s="277"/>
      <c r="AO220" s="86"/>
      <c r="AP220" s="26"/>
      <c r="AQ220" s="26"/>
      <c r="AR220" s="26"/>
      <c r="AS220" s="31"/>
      <c r="AT220" s="72"/>
      <c r="AU220" s="79"/>
    </row>
    <row r="221" spans="1:49" s="43" customFormat="1" ht="36" x14ac:dyDescent="0.3">
      <c r="A221" s="14"/>
      <c r="B221" s="94" t="s">
        <v>498</v>
      </c>
      <c r="C221" s="59"/>
      <c r="D221" s="60"/>
      <c r="E221" s="60"/>
      <c r="F221" s="36">
        <f t="shared" ref="F221" si="20">H221+SUM(K221:O221)+SUM(Q221:AH221)</f>
        <v>0</v>
      </c>
      <c r="G221" s="37"/>
      <c r="H221" s="60">
        <f t="shared" si="13"/>
        <v>0</v>
      </c>
      <c r="I221" s="60"/>
      <c r="J221" s="60"/>
      <c r="K221" s="60"/>
      <c r="L221" s="60"/>
      <c r="M221" s="62"/>
      <c r="N221" s="60"/>
      <c r="O221" s="60"/>
      <c r="P221" s="60"/>
      <c r="Q221" s="60"/>
      <c r="R221" s="60"/>
      <c r="S221" s="60"/>
      <c r="T221" s="60"/>
      <c r="U221" s="60"/>
      <c r="V221" s="60"/>
      <c r="W221" s="60"/>
      <c r="X221" s="60"/>
      <c r="Y221" s="60"/>
      <c r="Z221" s="60"/>
      <c r="AA221" s="60"/>
      <c r="AB221" s="60"/>
      <c r="AC221" s="60"/>
      <c r="AD221" s="60"/>
      <c r="AE221" s="60"/>
      <c r="AF221" s="60"/>
      <c r="AG221" s="60"/>
      <c r="AH221" s="148"/>
      <c r="AI221" s="26"/>
      <c r="AJ221" s="14"/>
      <c r="AK221" s="71"/>
      <c r="AL221" s="16"/>
      <c r="AM221" s="166"/>
      <c r="AO221" s="14"/>
      <c r="AP221" s="14"/>
      <c r="AQ221" s="14"/>
      <c r="AR221" s="19"/>
      <c r="AS221" s="14"/>
      <c r="AT221" s="26"/>
      <c r="AU221" s="167"/>
      <c r="AW221" s="150"/>
    </row>
    <row r="222" spans="1:49" s="43" customFormat="1" ht="34.5" customHeight="1" x14ac:dyDescent="0.3">
      <c r="A222" s="26">
        <f>A219+1</f>
        <v>104</v>
      </c>
      <c r="B222" s="58" t="s">
        <v>569</v>
      </c>
      <c r="C222" s="59" t="s">
        <v>67</v>
      </c>
      <c r="D222" s="60">
        <f t="shared" ref="D222:D223" si="21">E222+F222</f>
        <v>0.77</v>
      </c>
      <c r="E222" s="60">
        <v>0.77</v>
      </c>
      <c r="F222" s="36"/>
      <c r="G222" s="37"/>
      <c r="H222" s="60"/>
      <c r="I222" s="60"/>
      <c r="J222" s="60"/>
      <c r="K222" s="60"/>
      <c r="L222" s="60"/>
      <c r="M222" s="62"/>
      <c r="N222" s="60"/>
      <c r="O222" s="60"/>
      <c r="P222" s="60"/>
      <c r="Q222" s="60"/>
      <c r="R222" s="60"/>
      <c r="S222" s="60"/>
      <c r="T222" s="60"/>
      <c r="U222" s="60"/>
      <c r="V222" s="60"/>
      <c r="W222" s="60"/>
      <c r="X222" s="60"/>
      <c r="Y222" s="60"/>
      <c r="Z222" s="60"/>
      <c r="AA222" s="60"/>
      <c r="AB222" s="60"/>
      <c r="AC222" s="60"/>
      <c r="AD222" s="60"/>
      <c r="AE222" s="60"/>
      <c r="AF222" s="60"/>
      <c r="AG222" s="60"/>
      <c r="AH222" s="148"/>
      <c r="AI222" s="26"/>
      <c r="AJ222" s="66" t="s">
        <v>123</v>
      </c>
      <c r="AK222" s="272" t="s">
        <v>570</v>
      </c>
      <c r="AL222" s="16"/>
      <c r="AM222" s="166"/>
      <c r="AO222" s="14"/>
      <c r="AP222" s="14"/>
      <c r="AQ222" s="14"/>
      <c r="AR222" s="19"/>
      <c r="AS222" s="14"/>
      <c r="AT222" s="26"/>
      <c r="AU222" s="167"/>
      <c r="AW222" s="150"/>
    </row>
    <row r="223" spans="1:49" s="43" customFormat="1" ht="34.5" customHeight="1" x14ac:dyDescent="0.3">
      <c r="A223" s="26">
        <f>A222+1</f>
        <v>105</v>
      </c>
      <c r="B223" s="58" t="s">
        <v>571</v>
      </c>
      <c r="C223" s="59" t="s">
        <v>67</v>
      </c>
      <c r="D223" s="60">
        <f t="shared" si="21"/>
        <v>4.84</v>
      </c>
      <c r="E223" s="60">
        <v>4.84</v>
      </c>
      <c r="F223" s="36"/>
      <c r="G223" s="37"/>
      <c r="H223" s="60"/>
      <c r="I223" s="60"/>
      <c r="J223" s="60"/>
      <c r="K223" s="60"/>
      <c r="L223" s="60"/>
      <c r="M223" s="62"/>
      <c r="N223" s="60"/>
      <c r="O223" s="60"/>
      <c r="P223" s="60"/>
      <c r="Q223" s="60"/>
      <c r="R223" s="60"/>
      <c r="S223" s="60"/>
      <c r="T223" s="60"/>
      <c r="U223" s="60"/>
      <c r="V223" s="60"/>
      <c r="W223" s="60"/>
      <c r="X223" s="60"/>
      <c r="Y223" s="60"/>
      <c r="Z223" s="60"/>
      <c r="AA223" s="60"/>
      <c r="AB223" s="60"/>
      <c r="AC223" s="60"/>
      <c r="AD223" s="60"/>
      <c r="AE223" s="60"/>
      <c r="AF223" s="60"/>
      <c r="AG223" s="60"/>
      <c r="AH223" s="148"/>
      <c r="AI223" s="26"/>
      <c r="AJ223" s="66" t="s">
        <v>123</v>
      </c>
      <c r="AK223" s="274"/>
      <c r="AL223" s="16"/>
      <c r="AM223" s="166"/>
      <c r="AO223" s="14"/>
      <c r="AP223" s="14"/>
      <c r="AQ223" s="14"/>
      <c r="AR223" s="19"/>
      <c r="AS223" s="14"/>
      <c r="AT223" s="26"/>
      <c r="AU223" s="167"/>
      <c r="AW223" s="150"/>
    </row>
    <row r="224" spans="1:49" s="43" customFormat="1" ht="24" customHeight="1" x14ac:dyDescent="0.3">
      <c r="A224" s="14" t="s">
        <v>572</v>
      </c>
      <c r="B224" s="34" t="s">
        <v>21</v>
      </c>
      <c r="C224" s="14"/>
      <c r="D224" s="60"/>
      <c r="E224" s="60"/>
      <c r="F224" s="36">
        <f t="shared" si="18"/>
        <v>0</v>
      </c>
      <c r="G224" s="37"/>
      <c r="H224" s="60">
        <f t="shared" si="13"/>
        <v>0</v>
      </c>
      <c r="I224" s="60"/>
      <c r="J224" s="60"/>
      <c r="K224" s="60"/>
      <c r="L224" s="60"/>
      <c r="M224" s="62"/>
      <c r="N224" s="60"/>
      <c r="O224" s="60"/>
      <c r="P224" s="60"/>
      <c r="Q224" s="60"/>
      <c r="R224" s="60"/>
      <c r="S224" s="60"/>
      <c r="T224" s="60"/>
      <c r="U224" s="60"/>
      <c r="V224" s="60"/>
      <c r="W224" s="60"/>
      <c r="X224" s="60"/>
      <c r="Y224" s="60"/>
      <c r="Z224" s="60"/>
      <c r="AA224" s="60"/>
      <c r="AB224" s="60"/>
      <c r="AC224" s="60"/>
      <c r="AD224" s="60"/>
      <c r="AE224" s="60"/>
      <c r="AF224" s="60"/>
      <c r="AG224" s="60">
        <v>0</v>
      </c>
      <c r="AH224" s="148"/>
      <c r="AI224" s="14"/>
      <c r="AJ224" s="14"/>
      <c r="AK224" s="71"/>
      <c r="AL224" s="16"/>
      <c r="AM224" s="29"/>
      <c r="AO224" s="14"/>
      <c r="AP224" s="14"/>
      <c r="AQ224" s="14"/>
      <c r="AR224" s="19"/>
      <c r="AS224" s="14"/>
      <c r="AT224" s="41"/>
      <c r="AU224" s="149"/>
      <c r="AW224" s="150"/>
    </row>
    <row r="225" spans="1:49" s="85" customFormat="1" ht="36" x14ac:dyDescent="0.35">
      <c r="A225" s="65"/>
      <c r="B225" s="46" t="s">
        <v>488</v>
      </c>
      <c r="C225" s="65"/>
      <c r="D225" s="60">
        <f t="shared" si="17"/>
        <v>0</v>
      </c>
      <c r="E225" s="60"/>
      <c r="F225" s="36">
        <f t="shared" si="18"/>
        <v>0</v>
      </c>
      <c r="G225" s="37"/>
      <c r="H225" s="60">
        <f t="shared" si="13"/>
        <v>0</v>
      </c>
      <c r="I225" s="60"/>
      <c r="J225" s="60"/>
      <c r="K225" s="60"/>
      <c r="L225" s="60"/>
      <c r="M225" s="62"/>
      <c r="N225" s="60"/>
      <c r="O225" s="60"/>
      <c r="P225" s="60"/>
      <c r="Q225" s="60"/>
      <c r="R225" s="60"/>
      <c r="S225" s="60"/>
      <c r="T225" s="60"/>
      <c r="U225" s="60"/>
      <c r="V225" s="60"/>
      <c r="W225" s="60"/>
      <c r="X225" s="60"/>
      <c r="Y225" s="60"/>
      <c r="Z225" s="60"/>
      <c r="AA225" s="60"/>
      <c r="AB225" s="60"/>
      <c r="AC225" s="60"/>
      <c r="AD225" s="60"/>
      <c r="AE225" s="60"/>
      <c r="AF225" s="60"/>
      <c r="AG225" s="60"/>
      <c r="AH225" s="148"/>
      <c r="AI225" s="65"/>
      <c r="AJ225" s="65"/>
      <c r="AK225" s="71"/>
      <c r="AL225" s="102"/>
      <c r="AM225" s="78"/>
      <c r="AO225" s="65"/>
      <c r="AP225" s="65"/>
      <c r="AQ225" s="65"/>
      <c r="AR225" s="93"/>
      <c r="AS225" s="28"/>
      <c r="AT225" s="78"/>
      <c r="AU225" s="164"/>
      <c r="AW225" s="159"/>
    </row>
    <row r="226" spans="1:49" ht="64.8" customHeight="1" x14ac:dyDescent="0.35">
      <c r="A226" s="26">
        <f>A223+1</f>
        <v>106</v>
      </c>
      <c r="B226" s="73" t="s">
        <v>573</v>
      </c>
      <c r="C226" s="26" t="s">
        <v>60</v>
      </c>
      <c r="D226" s="60">
        <f t="shared" si="17"/>
        <v>1</v>
      </c>
      <c r="E226" s="60"/>
      <c r="F226" s="36">
        <f t="shared" si="18"/>
        <v>1</v>
      </c>
      <c r="G226" s="37" t="s">
        <v>47</v>
      </c>
      <c r="H226" s="60">
        <f t="shared" si="13"/>
        <v>0</v>
      </c>
      <c r="I226" s="60"/>
      <c r="J226" s="60"/>
      <c r="K226" s="60"/>
      <c r="L226" s="60">
        <v>1</v>
      </c>
      <c r="M226" s="62"/>
      <c r="N226" s="60"/>
      <c r="O226" s="60"/>
      <c r="P226" s="60"/>
      <c r="Q226" s="60"/>
      <c r="R226" s="60"/>
      <c r="S226" s="60"/>
      <c r="T226" s="60"/>
      <c r="U226" s="60"/>
      <c r="V226" s="60"/>
      <c r="W226" s="60"/>
      <c r="X226" s="60"/>
      <c r="Y226" s="60"/>
      <c r="Z226" s="60"/>
      <c r="AA226" s="60"/>
      <c r="AB226" s="60"/>
      <c r="AC226" s="60"/>
      <c r="AD226" s="60"/>
      <c r="AE226" s="60"/>
      <c r="AF226" s="60"/>
      <c r="AG226" s="60">
        <v>0</v>
      </c>
      <c r="AH226" s="148"/>
      <c r="AI226" s="65" t="s">
        <v>445</v>
      </c>
      <c r="AJ226" s="26" t="s">
        <v>173</v>
      </c>
      <c r="AK226" s="179" t="s">
        <v>574</v>
      </c>
      <c r="AL226" s="67"/>
      <c r="AM226" s="76"/>
      <c r="AN226" s="12"/>
      <c r="AO226" s="26" t="s">
        <v>575</v>
      </c>
      <c r="AP226" s="26"/>
      <c r="AQ226" s="26"/>
      <c r="AR226" s="31"/>
      <c r="AS226" s="65"/>
      <c r="AT226" s="72"/>
      <c r="AU226" s="79"/>
      <c r="AV226" s="12">
        <v>2024</v>
      </c>
      <c r="AW226" s="10"/>
    </row>
    <row r="227" spans="1:49" s="43" customFormat="1" ht="26.4" customHeight="1" x14ac:dyDescent="0.3">
      <c r="A227" s="14"/>
      <c r="B227" s="94" t="s">
        <v>498</v>
      </c>
      <c r="C227" s="14"/>
      <c r="D227" s="60">
        <f t="shared" si="17"/>
        <v>0</v>
      </c>
      <c r="E227" s="60"/>
      <c r="F227" s="36">
        <f t="shared" si="18"/>
        <v>0</v>
      </c>
      <c r="G227" s="37"/>
      <c r="H227" s="60">
        <f t="shared" si="13"/>
        <v>0</v>
      </c>
      <c r="I227" s="60"/>
      <c r="J227" s="60"/>
      <c r="K227" s="60"/>
      <c r="L227" s="60"/>
      <c r="M227" s="62"/>
      <c r="N227" s="60"/>
      <c r="O227" s="60"/>
      <c r="P227" s="60"/>
      <c r="Q227" s="60"/>
      <c r="R227" s="60"/>
      <c r="S227" s="60"/>
      <c r="T227" s="60"/>
      <c r="U227" s="60"/>
      <c r="V227" s="60"/>
      <c r="W227" s="60"/>
      <c r="X227" s="60"/>
      <c r="Y227" s="60"/>
      <c r="Z227" s="60"/>
      <c r="AA227" s="60"/>
      <c r="AB227" s="60"/>
      <c r="AC227" s="60"/>
      <c r="AD227" s="60"/>
      <c r="AE227" s="60"/>
      <c r="AF227" s="60"/>
      <c r="AG227" s="60"/>
      <c r="AH227" s="148"/>
      <c r="AI227" s="26"/>
      <c r="AJ227" s="14"/>
      <c r="AK227" s="71"/>
      <c r="AL227" s="16"/>
      <c r="AM227" s="166"/>
      <c r="AO227" s="14"/>
      <c r="AP227" s="14"/>
      <c r="AQ227" s="14"/>
      <c r="AR227" s="19"/>
      <c r="AS227" s="14"/>
      <c r="AT227" s="26"/>
      <c r="AU227" s="167"/>
      <c r="AW227" s="150"/>
    </row>
    <row r="228" spans="1:49" ht="91.8" customHeight="1" x14ac:dyDescent="0.35">
      <c r="A228" s="26">
        <f>A226+1</f>
        <v>107</v>
      </c>
      <c r="B228" s="68" t="s">
        <v>576</v>
      </c>
      <c r="C228" s="121" t="s">
        <v>60</v>
      </c>
      <c r="D228" s="60">
        <f>E228+F228</f>
        <v>0.39</v>
      </c>
      <c r="E228" s="61"/>
      <c r="F228" s="36">
        <v>0.39</v>
      </c>
      <c r="G228" s="37" t="s">
        <v>46</v>
      </c>
      <c r="H228" s="60">
        <f t="shared" si="13"/>
        <v>0</v>
      </c>
      <c r="I228" s="143"/>
      <c r="J228" s="143"/>
      <c r="K228" s="127">
        <v>0.34</v>
      </c>
      <c r="L228" s="143"/>
      <c r="M228" s="128"/>
      <c r="N228" s="143"/>
      <c r="O228" s="143"/>
      <c r="P228" s="143"/>
      <c r="Q228" s="143"/>
      <c r="R228" s="143"/>
      <c r="S228" s="143"/>
      <c r="T228" s="143"/>
      <c r="U228" s="143"/>
      <c r="V228" s="143"/>
      <c r="W228" s="143"/>
      <c r="X228" s="143"/>
      <c r="Y228" s="143"/>
      <c r="Z228" s="143"/>
      <c r="AA228" s="143"/>
      <c r="AB228" s="143"/>
      <c r="AC228" s="143"/>
      <c r="AD228" s="143"/>
      <c r="AE228" s="143"/>
      <c r="AF228" s="143"/>
      <c r="AG228" s="143"/>
      <c r="AH228" s="109"/>
      <c r="AI228" s="109"/>
      <c r="AJ228" s="121" t="s">
        <v>577</v>
      </c>
      <c r="AK228" s="120" t="s">
        <v>581</v>
      </c>
      <c r="AL228" s="67"/>
      <c r="AM228" s="76"/>
      <c r="AN228" s="12"/>
      <c r="AO228" s="121" t="s">
        <v>578</v>
      </c>
      <c r="AP228" s="109"/>
      <c r="AQ228" s="109"/>
      <c r="AR228" s="109"/>
      <c r="AS228" s="109"/>
      <c r="AT228" s="106"/>
      <c r="AU228" s="121"/>
      <c r="AW228" s="10"/>
    </row>
    <row r="229" spans="1:49" ht="112.2" customHeight="1" x14ac:dyDescent="0.35">
      <c r="A229" s="26">
        <f>A228+1</f>
        <v>108</v>
      </c>
      <c r="B229" s="68" t="s">
        <v>576</v>
      </c>
      <c r="C229" s="121" t="s">
        <v>60</v>
      </c>
      <c r="D229" s="60">
        <f t="shared" si="17"/>
        <v>0.34</v>
      </c>
      <c r="E229" s="61"/>
      <c r="F229" s="36">
        <v>0.34</v>
      </c>
      <c r="G229" s="37" t="s">
        <v>46</v>
      </c>
      <c r="H229" s="62"/>
      <c r="I229" s="128"/>
      <c r="J229" s="128"/>
      <c r="K229" s="128">
        <v>0.35</v>
      </c>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36"/>
      <c r="AI229" s="109"/>
      <c r="AJ229" s="121" t="s">
        <v>577</v>
      </c>
      <c r="AK229" s="67" t="s">
        <v>579</v>
      </c>
      <c r="AL229" s="67"/>
      <c r="AM229" s="76"/>
      <c r="AN229" s="92"/>
      <c r="AO229" s="180"/>
      <c r="AP229" s="109"/>
      <c r="AQ229" s="109"/>
      <c r="AR229" s="109"/>
      <c r="AS229" s="129"/>
      <c r="AT229" s="106"/>
      <c r="AU229" s="32"/>
    </row>
    <row r="230" spans="1:49" ht="36.6" customHeight="1" x14ac:dyDescent="0.35">
      <c r="A230" s="26">
        <f>A229+1</f>
        <v>109</v>
      </c>
      <c r="B230" s="58" t="s">
        <v>580</v>
      </c>
      <c r="C230" s="59" t="s">
        <v>60</v>
      </c>
      <c r="D230" s="60">
        <f t="shared" si="17"/>
        <v>0.2</v>
      </c>
      <c r="E230" s="60"/>
      <c r="F230" s="36">
        <f t="shared" si="18"/>
        <v>0.2</v>
      </c>
      <c r="G230" s="37" t="s">
        <v>46</v>
      </c>
      <c r="H230" s="60">
        <f t="shared" si="13"/>
        <v>0</v>
      </c>
      <c r="I230" s="60"/>
      <c r="J230" s="60"/>
      <c r="K230" s="162">
        <v>0.2</v>
      </c>
      <c r="L230" s="60"/>
      <c r="M230" s="62"/>
      <c r="N230" s="60"/>
      <c r="O230" s="60"/>
      <c r="P230" s="60"/>
      <c r="Q230" s="60"/>
      <c r="R230" s="60"/>
      <c r="S230" s="60"/>
      <c r="T230" s="60"/>
      <c r="U230" s="60"/>
      <c r="V230" s="60"/>
      <c r="W230" s="60"/>
      <c r="X230" s="60"/>
      <c r="Y230" s="60"/>
      <c r="Z230" s="60"/>
      <c r="AA230" s="60"/>
      <c r="AB230" s="60"/>
      <c r="AC230" s="60"/>
      <c r="AD230" s="60"/>
      <c r="AE230" s="172"/>
      <c r="AF230" s="60"/>
      <c r="AG230" s="60"/>
      <c r="AH230" s="148"/>
      <c r="AI230" s="65"/>
      <c r="AJ230" s="26" t="s">
        <v>81</v>
      </c>
      <c r="AK230" s="272" t="s">
        <v>581</v>
      </c>
      <c r="AL230" s="67"/>
      <c r="AM230" s="100"/>
      <c r="AN230" s="12"/>
      <c r="AO230" s="26" t="s">
        <v>582</v>
      </c>
      <c r="AP230" s="26"/>
      <c r="AQ230" s="26"/>
      <c r="AR230" s="31"/>
      <c r="AS230" s="65"/>
      <c r="AT230" s="102"/>
      <c r="AU230" s="79"/>
      <c r="AW230" s="10"/>
    </row>
    <row r="231" spans="1:49" ht="30.6" customHeight="1" x14ac:dyDescent="0.35">
      <c r="A231" s="26">
        <f t="shared" ref="A231:A240" si="22">A230+1</f>
        <v>110</v>
      </c>
      <c r="B231" s="58" t="s">
        <v>583</v>
      </c>
      <c r="C231" s="59" t="s">
        <v>60</v>
      </c>
      <c r="D231" s="60">
        <f t="shared" si="17"/>
        <v>0.05</v>
      </c>
      <c r="E231" s="60"/>
      <c r="F231" s="36">
        <f t="shared" si="18"/>
        <v>0.05</v>
      </c>
      <c r="G231" s="37" t="s">
        <v>46</v>
      </c>
      <c r="H231" s="60">
        <f t="shared" si="13"/>
        <v>0</v>
      </c>
      <c r="I231" s="60"/>
      <c r="J231" s="60"/>
      <c r="K231" s="162">
        <v>0.05</v>
      </c>
      <c r="L231" s="60"/>
      <c r="M231" s="62"/>
      <c r="N231" s="60"/>
      <c r="O231" s="60"/>
      <c r="P231" s="60"/>
      <c r="Q231" s="60"/>
      <c r="R231" s="60"/>
      <c r="S231" s="60"/>
      <c r="T231" s="60"/>
      <c r="U231" s="60"/>
      <c r="V231" s="60"/>
      <c r="W231" s="60"/>
      <c r="X231" s="60"/>
      <c r="Y231" s="60"/>
      <c r="Z231" s="60"/>
      <c r="AA231" s="60"/>
      <c r="AB231" s="60"/>
      <c r="AC231" s="60"/>
      <c r="AD231" s="60"/>
      <c r="AE231" s="172"/>
      <c r="AF231" s="60"/>
      <c r="AG231" s="60"/>
      <c r="AH231" s="148"/>
      <c r="AI231" s="65"/>
      <c r="AJ231" s="26" t="s">
        <v>81</v>
      </c>
      <c r="AK231" s="273"/>
      <c r="AL231" s="67"/>
      <c r="AM231" s="100"/>
      <c r="AN231" s="12"/>
      <c r="AO231" s="26" t="s">
        <v>584</v>
      </c>
      <c r="AP231" s="26"/>
      <c r="AQ231" s="26"/>
      <c r="AR231" s="31"/>
      <c r="AS231" s="65"/>
      <c r="AT231" s="102"/>
      <c r="AU231" s="79"/>
      <c r="AW231" s="10"/>
    </row>
    <row r="232" spans="1:49" ht="31.2" customHeight="1" x14ac:dyDescent="0.35">
      <c r="A232" s="26">
        <f t="shared" si="22"/>
        <v>111</v>
      </c>
      <c r="B232" s="58" t="s">
        <v>585</v>
      </c>
      <c r="C232" s="59" t="s">
        <v>60</v>
      </c>
      <c r="D232" s="60">
        <f t="shared" si="17"/>
        <v>0.5</v>
      </c>
      <c r="E232" s="60"/>
      <c r="F232" s="36">
        <f t="shared" si="18"/>
        <v>0.5</v>
      </c>
      <c r="G232" s="37" t="s">
        <v>46</v>
      </c>
      <c r="H232" s="60">
        <f t="shared" si="13"/>
        <v>0</v>
      </c>
      <c r="I232" s="60"/>
      <c r="J232" s="60"/>
      <c r="K232" s="162">
        <v>0.5</v>
      </c>
      <c r="L232" s="60"/>
      <c r="M232" s="62"/>
      <c r="N232" s="60"/>
      <c r="O232" s="60"/>
      <c r="P232" s="60"/>
      <c r="Q232" s="60"/>
      <c r="R232" s="60"/>
      <c r="S232" s="60"/>
      <c r="T232" s="60"/>
      <c r="U232" s="60"/>
      <c r="V232" s="60"/>
      <c r="W232" s="60"/>
      <c r="X232" s="60"/>
      <c r="Y232" s="60"/>
      <c r="Z232" s="60"/>
      <c r="AA232" s="60"/>
      <c r="AB232" s="60"/>
      <c r="AC232" s="60"/>
      <c r="AD232" s="60"/>
      <c r="AE232" s="172"/>
      <c r="AF232" s="60"/>
      <c r="AG232" s="60"/>
      <c r="AH232" s="148"/>
      <c r="AI232" s="65"/>
      <c r="AJ232" s="26" t="s">
        <v>81</v>
      </c>
      <c r="AK232" s="274"/>
      <c r="AL232" s="67"/>
      <c r="AM232" s="100"/>
      <c r="AN232" s="12"/>
      <c r="AO232" s="26" t="s">
        <v>586</v>
      </c>
      <c r="AP232" s="26"/>
      <c r="AQ232" s="26"/>
      <c r="AR232" s="31"/>
      <c r="AS232" s="65"/>
      <c r="AT232" s="102"/>
      <c r="AU232" s="79"/>
      <c r="AW232" s="10"/>
    </row>
    <row r="233" spans="1:49" ht="89.4" customHeight="1" x14ac:dyDescent="0.35">
      <c r="A233" s="26">
        <f t="shared" si="22"/>
        <v>112</v>
      </c>
      <c r="B233" s="58" t="s">
        <v>587</v>
      </c>
      <c r="C233" s="59" t="s">
        <v>60</v>
      </c>
      <c r="D233" s="60">
        <f t="shared" si="17"/>
        <v>0.3</v>
      </c>
      <c r="E233" s="60"/>
      <c r="F233" s="36">
        <f t="shared" si="18"/>
        <v>0.3</v>
      </c>
      <c r="G233" s="37" t="s">
        <v>46</v>
      </c>
      <c r="H233" s="60">
        <f t="shared" si="13"/>
        <v>0</v>
      </c>
      <c r="I233" s="60"/>
      <c r="J233" s="60"/>
      <c r="K233" s="162">
        <v>0.3</v>
      </c>
      <c r="L233" s="60"/>
      <c r="M233" s="62"/>
      <c r="N233" s="60"/>
      <c r="O233" s="60"/>
      <c r="P233" s="60"/>
      <c r="Q233" s="60"/>
      <c r="R233" s="60"/>
      <c r="S233" s="60"/>
      <c r="T233" s="60"/>
      <c r="U233" s="60"/>
      <c r="V233" s="60"/>
      <c r="W233" s="60"/>
      <c r="X233" s="60"/>
      <c r="Y233" s="60"/>
      <c r="Z233" s="60"/>
      <c r="AA233" s="60"/>
      <c r="AB233" s="60"/>
      <c r="AC233" s="60"/>
      <c r="AD233" s="60"/>
      <c r="AE233" s="172"/>
      <c r="AF233" s="60"/>
      <c r="AG233" s="60"/>
      <c r="AH233" s="148"/>
      <c r="AI233" s="65"/>
      <c r="AJ233" s="26" t="s">
        <v>193</v>
      </c>
      <c r="AK233" s="66" t="s">
        <v>581</v>
      </c>
      <c r="AL233" s="67"/>
      <c r="AM233" s="100"/>
      <c r="AN233" s="12"/>
      <c r="AO233" s="26" t="s">
        <v>588</v>
      </c>
      <c r="AP233" s="26"/>
      <c r="AQ233" s="26"/>
      <c r="AR233" s="31"/>
      <c r="AS233" s="65"/>
      <c r="AT233" s="102"/>
      <c r="AU233" s="79"/>
      <c r="AW233" s="10"/>
    </row>
    <row r="234" spans="1:49" ht="47.4" customHeight="1" x14ac:dyDescent="0.35">
      <c r="A234" s="26">
        <f t="shared" si="22"/>
        <v>113</v>
      </c>
      <c r="B234" s="58" t="s">
        <v>589</v>
      </c>
      <c r="C234" s="59" t="s">
        <v>60</v>
      </c>
      <c r="D234" s="60">
        <f t="shared" si="17"/>
        <v>0.5</v>
      </c>
      <c r="E234" s="60"/>
      <c r="F234" s="36">
        <f t="shared" si="18"/>
        <v>0.5</v>
      </c>
      <c r="G234" s="37" t="s">
        <v>46</v>
      </c>
      <c r="H234" s="60">
        <f t="shared" si="13"/>
        <v>0</v>
      </c>
      <c r="I234" s="60"/>
      <c r="J234" s="60"/>
      <c r="K234" s="162">
        <v>0.5</v>
      </c>
      <c r="L234" s="60"/>
      <c r="M234" s="62"/>
      <c r="N234" s="60"/>
      <c r="O234" s="60"/>
      <c r="P234" s="60"/>
      <c r="Q234" s="60"/>
      <c r="R234" s="60"/>
      <c r="S234" s="60"/>
      <c r="T234" s="60"/>
      <c r="U234" s="60"/>
      <c r="V234" s="60"/>
      <c r="W234" s="60"/>
      <c r="X234" s="60"/>
      <c r="Y234" s="60"/>
      <c r="Z234" s="60"/>
      <c r="AA234" s="60"/>
      <c r="AB234" s="60"/>
      <c r="AC234" s="60"/>
      <c r="AD234" s="60"/>
      <c r="AE234" s="172"/>
      <c r="AF234" s="60"/>
      <c r="AG234" s="60"/>
      <c r="AH234" s="148"/>
      <c r="AI234" s="65"/>
      <c r="AJ234" s="26" t="s">
        <v>193</v>
      </c>
      <c r="AK234" s="66" t="s">
        <v>590</v>
      </c>
      <c r="AL234" s="67"/>
      <c r="AM234" s="100"/>
      <c r="AN234" s="12"/>
      <c r="AO234" s="26" t="s">
        <v>591</v>
      </c>
      <c r="AP234" s="26"/>
      <c r="AQ234" s="26"/>
      <c r="AR234" s="31"/>
      <c r="AS234" s="65"/>
      <c r="AT234" s="102"/>
      <c r="AU234" s="79"/>
      <c r="AW234" s="10"/>
    </row>
    <row r="235" spans="1:49" ht="36" customHeight="1" x14ac:dyDescent="0.35">
      <c r="A235" s="26">
        <f t="shared" si="22"/>
        <v>114</v>
      </c>
      <c r="B235" s="58" t="s">
        <v>592</v>
      </c>
      <c r="C235" s="59" t="s">
        <v>60</v>
      </c>
      <c r="D235" s="60">
        <f t="shared" si="17"/>
        <v>0.6</v>
      </c>
      <c r="E235" s="60"/>
      <c r="F235" s="36">
        <f t="shared" si="18"/>
        <v>0.6</v>
      </c>
      <c r="G235" s="37" t="s">
        <v>46</v>
      </c>
      <c r="H235" s="60">
        <f t="shared" si="13"/>
        <v>0</v>
      </c>
      <c r="I235" s="60"/>
      <c r="J235" s="60"/>
      <c r="K235" s="162">
        <v>0.6</v>
      </c>
      <c r="L235" s="60"/>
      <c r="M235" s="62"/>
      <c r="N235" s="60"/>
      <c r="O235" s="60"/>
      <c r="P235" s="60"/>
      <c r="Q235" s="60"/>
      <c r="R235" s="60"/>
      <c r="S235" s="60"/>
      <c r="T235" s="60"/>
      <c r="U235" s="60"/>
      <c r="V235" s="60"/>
      <c r="W235" s="60"/>
      <c r="X235" s="60"/>
      <c r="Y235" s="60"/>
      <c r="Z235" s="60"/>
      <c r="AA235" s="60"/>
      <c r="AB235" s="60"/>
      <c r="AC235" s="60"/>
      <c r="AD235" s="60"/>
      <c r="AE235" s="172"/>
      <c r="AF235" s="60"/>
      <c r="AG235" s="60"/>
      <c r="AH235" s="148"/>
      <c r="AI235" s="65"/>
      <c r="AJ235" s="26" t="s">
        <v>123</v>
      </c>
      <c r="AK235" s="272" t="s">
        <v>593</v>
      </c>
      <c r="AL235" s="67"/>
      <c r="AM235" s="100"/>
      <c r="AN235" s="12"/>
      <c r="AO235" s="26" t="s">
        <v>594</v>
      </c>
      <c r="AP235" s="26"/>
      <c r="AQ235" s="26"/>
      <c r="AR235" s="31"/>
      <c r="AS235" s="65"/>
      <c r="AT235" s="102"/>
      <c r="AU235" s="79"/>
      <c r="AW235" s="10"/>
    </row>
    <row r="236" spans="1:49" ht="31.95" customHeight="1" x14ac:dyDescent="0.35">
      <c r="A236" s="26">
        <f t="shared" si="22"/>
        <v>115</v>
      </c>
      <c r="B236" s="58" t="s">
        <v>595</v>
      </c>
      <c r="C236" s="59" t="s">
        <v>60</v>
      </c>
      <c r="D236" s="60">
        <f t="shared" si="17"/>
        <v>0.3</v>
      </c>
      <c r="E236" s="60"/>
      <c r="F236" s="36">
        <f t="shared" si="18"/>
        <v>0.3</v>
      </c>
      <c r="G236" s="37" t="s">
        <v>46</v>
      </c>
      <c r="H236" s="60">
        <f t="shared" ref="H236:H260" si="23">I236+J236</f>
        <v>0</v>
      </c>
      <c r="I236" s="60"/>
      <c r="J236" s="60"/>
      <c r="K236" s="162">
        <v>0.3</v>
      </c>
      <c r="L236" s="60"/>
      <c r="M236" s="62"/>
      <c r="N236" s="60"/>
      <c r="O236" s="60"/>
      <c r="P236" s="60"/>
      <c r="Q236" s="60"/>
      <c r="R236" s="60"/>
      <c r="S236" s="60"/>
      <c r="T236" s="60"/>
      <c r="U236" s="60"/>
      <c r="V236" s="60"/>
      <c r="W236" s="60"/>
      <c r="X236" s="60"/>
      <c r="Y236" s="60"/>
      <c r="Z236" s="60"/>
      <c r="AA236" s="60"/>
      <c r="AB236" s="60"/>
      <c r="AC236" s="60"/>
      <c r="AD236" s="60"/>
      <c r="AE236" s="172"/>
      <c r="AF236" s="60"/>
      <c r="AG236" s="60"/>
      <c r="AH236" s="148"/>
      <c r="AI236" s="65"/>
      <c r="AJ236" s="26" t="s">
        <v>123</v>
      </c>
      <c r="AK236" s="273"/>
      <c r="AL236" s="67"/>
      <c r="AM236" s="100"/>
      <c r="AN236" s="12"/>
      <c r="AO236" s="26" t="s">
        <v>596</v>
      </c>
      <c r="AP236" s="26"/>
      <c r="AQ236" s="26"/>
      <c r="AR236" s="31"/>
      <c r="AS236" s="65"/>
      <c r="AT236" s="102"/>
      <c r="AU236" s="79"/>
      <c r="AW236" s="10"/>
    </row>
    <row r="237" spans="1:49" ht="36" customHeight="1" x14ac:dyDescent="0.35">
      <c r="A237" s="26">
        <f t="shared" si="22"/>
        <v>116</v>
      </c>
      <c r="B237" s="58" t="s">
        <v>597</v>
      </c>
      <c r="C237" s="59" t="s">
        <v>60</v>
      </c>
      <c r="D237" s="60">
        <f t="shared" si="17"/>
        <v>1.2</v>
      </c>
      <c r="E237" s="60"/>
      <c r="F237" s="36">
        <f t="shared" si="18"/>
        <v>1.2</v>
      </c>
      <c r="G237" s="37" t="s">
        <v>46</v>
      </c>
      <c r="H237" s="60">
        <f t="shared" si="23"/>
        <v>0</v>
      </c>
      <c r="I237" s="60"/>
      <c r="J237" s="60"/>
      <c r="K237" s="162">
        <v>1.2</v>
      </c>
      <c r="L237" s="60"/>
      <c r="M237" s="62"/>
      <c r="N237" s="60"/>
      <c r="O237" s="60"/>
      <c r="P237" s="60"/>
      <c r="Q237" s="60"/>
      <c r="R237" s="60"/>
      <c r="S237" s="60"/>
      <c r="T237" s="60"/>
      <c r="U237" s="60"/>
      <c r="V237" s="60"/>
      <c r="W237" s="60"/>
      <c r="X237" s="60"/>
      <c r="Y237" s="60"/>
      <c r="Z237" s="60"/>
      <c r="AA237" s="60"/>
      <c r="AB237" s="60"/>
      <c r="AC237" s="60"/>
      <c r="AD237" s="60"/>
      <c r="AE237" s="172"/>
      <c r="AF237" s="60"/>
      <c r="AG237" s="60"/>
      <c r="AH237" s="148"/>
      <c r="AI237" s="65"/>
      <c r="AJ237" s="26" t="s">
        <v>123</v>
      </c>
      <c r="AK237" s="273"/>
      <c r="AL237" s="67"/>
      <c r="AM237" s="100"/>
      <c r="AN237" s="12"/>
      <c r="AO237" s="26" t="s">
        <v>598</v>
      </c>
      <c r="AP237" s="26"/>
      <c r="AQ237" s="26"/>
      <c r="AR237" s="31"/>
      <c r="AS237" s="65"/>
      <c r="AT237" s="102"/>
      <c r="AU237" s="79"/>
      <c r="AW237" s="10"/>
    </row>
    <row r="238" spans="1:49" ht="36" customHeight="1" x14ac:dyDescent="0.35">
      <c r="A238" s="26">
        <f t="shared" si="22"/>
        <v>117</v>
      </c>
      <c r="B238" s="58" t="s">
        <v>599</v>
      </c>
      <c r="C238" s="59" t="s">
        <v>60</v>
      </c>
      <c r="D238" s="60">
        <f t="shared" si="17"/>
        <v>0.8</v>
      </c>
      <c r="E238" s="60"/>
      <c r="F238" s="36">
        <f t="shared" si="18"/>
        <v>0.8</v>
      </c>
      <c r="G238" s="37" t="s">
        <v>46</v>
      </c>
      <c r="H238" s="60">
        <f t="shared" si="23"/>
        <v>0</v>
      </c>
      <c r="I238" s="60"/>
      <c r="J238" s="60"/>
      <c r="K238" s="162">
        <v>0.8</v>
      </c>
      <c r="L238" s="60"/>
      <c r="M238" s="62"/>
      <c r="N238" s="60"/>
      <c r="O238" s="60"/>
      <c r="P238" s="60"/>
      <c r="Q238" s="60"/>
      <c r="R238" s="60"/>
      <c r="S238" s="60"/>
      <c r="T238" s="60"/>
      <c r="U238" s="60"/>
      <c r="V238" s="60"/>
      <c r="W238" s="60"/>
      <c r="X238" s="60"/>
      <c r="Y238" s="60"/>
      <c r="Z238" s="60"/>
      <c r="AA238" s="60"/>
      <c r="AB238" s="60"/>
      <c r="AC238" s="60"/>
      <c r="AD238" s="60"/>
      <c r="AE238" s="172"/>
      <c r="AF238" s="60"/>
      <c r="AG238" s="60"/>
      <c r="AH238" s="148"/>
      <c r="AI238" s="65"/>
      <c r="AJ238" s="26" t="s">
        <v>123</v>
      </c>
      <c r="AK238" s="274"/>
      <c r="AL238" s="67"/>
      <c r="AM238" s="100"/>
      <c r="AN238" s="12"/>
      <c r="AO238" s="26" t="s">
        <v>600</v>
      </c>
      <c r="AP238" s="26"/>
      <c r="AQ238" s="26"/>
      <c r="AR238" s="31"/>
      <c r="AS238" s="65"/>
      <c r="AT238" s="102"/>
      <c r="AU238" s="79"/>
      <c r="AW238" s="10"/>
    </row>
    <row r="239" spans="1:49" ht="58.2" customHeight="1" x14ac:dyDescent="0.35">
      <c r="A239" s="26">
        <f t="shared" si="22"/>
        <v>118</v>
      </c>
      <c r="B239" s="58" t="s">
        <v>601</v>
      </c>
      <c r="C239" s="59" t="s">
        <v>60</v>
      </c>
      <c r="D239" s="60">
        <f t="shared" si="17"/>
        <v>0.7</v>
      </c>
      <c r="E239" s="60"/>
      <c r="F239" s="36">
        <f t="shared" si="18"/>
        <v>0.7</v>
      </c>
      <c r="G239" s="37" t="s">
        <v>46</v>
      </c>
      <c r="H239" s="60">
        <f t="shared" si="23"/>
        <v>0</v>
      </c>
      <c r="I239" s="60"/>
      <c r="J239" s="60"/>
      <c r="K239" s="162">
        <v>0.7</v>
      </c>
      <c r="L239" s="60"/>
      <c r="M239" s="62"/>
      <c r="N239" s="60"/>
      <c r="O239" s="60"/>
      <c r="P239" s="60"/>
      <c r="Q239" s="60"/>
      <c r="R239" s="60"/>
      <c r="S239" s="60"/>
      <c r="T239" s="60"/>
      <c r="U239" s="60"/>
      <c r="V239" s="60"/>
      <c r="W239" s="60"/>
      <c r="X239" s="60"/>
      <c r="Y239" s="60"/>
      <c r="Z239" s="60"/>
      <c r="AA239" s="60"/>
      <c r="AB239" s="60"/>
      <c r="AC239" s="60"/>
      <c r="AD239" s="60"/>
      <c r="AE239" s="172"/>
      <c r="AF239" s="60"/>
      <c r="AG239" s="60"/>
      <c r="AH239" s="148"/>
      <c r="AI239" s="65"/>
      <c r="AJ239" s="26" t="s">
        <v>91</v>
      </c>
      <c r="AK239" s="272" t="s">
        <v>593</v>
      </c>
      <c r="AL239" s="67"/>
      <c r="AM239" s="100"/>
      <c r="AN239" s="12"/>
      <c r="AO239" s="26" t="s">
        <v>602</v>
      </c>
      <c r="AP239" s="26"/>
      <c r="AQ239" s="26"/>
      <c r="AR239" s="31"/>
      <c r="AS239" s="65"/>
      <c r="AT239" s="102"/>
      <c r="AU239" s="79"/>
      <c r="AW239" s="10"/>
    </row>
    <row r="240" spans="1:49" ht="34.200000000000003" customHeight="1" x14ac:dyDescent="0.35">
      <c r="A240" s="26">
        <f t="shared" si="22"/>
        <v>119</v>
      </c>
      <c r="B240" s="58" t="s">
        <v>603</v>
      </c>
      <c r="C240" s="59" t="s">
        <v>60</v>
      </c>
      <c r="D240" s="60">
        <f t="shared" si="17"/>
        <v>0.7</v>
      </c>
      <c r="E240" s="60"/>
      <c r="F240" s="36">
        <f t="shared" si="18"/>
        <v>0.7</v>
      </c>
      <c r="G240" s="37" t="s">
        <v>46</v>
      </c>
      <c r="H240" s="60">
        <f t="shared" si="23"/>
        <v>0</v>
      </c>
      <c r="I240" s="60"/>
      <c r="J240" s="60"/>
      <c r="K240" s="162">
        <v>0.7</v>
      </c>
      <c r="L240" s="60"/>
      <c r="M240" s="62"/>
      <c r="N240" s="60"/>
      <c r="O240" s="60"/>
      <c r="P240" s="60"/>
      <c r="Q240" s="60"/>
      <c r="R240" s="60"/>
      <c r="S240" s="60"/>
      <c r="T240" s="60"/>
      <c r="U240" s="60"/>
      <c r="V240" s="60"/>
      <c r="W240" s="60"/>
      <c r="X240" s="60"/>
      <c r="Y240" s="60"/>
      <c r="Z240" s="60"/>
      <c r="AA240" s="60"/>
      <c r="AB240" s="60"/>
      <c r="AC240" s="60"/>
      <c r="AD240" s="60"/>
      <c r="AE240" s="172"/>
      <c r="AF240" s="60"/>
      <c r="AG240" s="60"/>
      <c r="AH240" s="148"/>
      <c r="AI240" s="65"/>
      <c r="AJ240" s="26" t="s">
        <v>173</v>
      </c>
      <c r="AK240" s="274"/>
      <c r="AL240" s="67"/>
      <c r="AM240" s="100"/>
      <c r="AN240" s="12"/>
      <c r="AO240" s="26" t="s">
        <v>551</v>
      </c>
      <c r="AP240" s="26"/>
      <c r="AQ240" s="26"/>
      <c r="AR240" s="31"/>
      <c r="AS240" s="65"/>
      <c r="AT240" s="102"/>
      <c r="AU240" s="79"/>
      <c r="AW240" s="10"/>
    </row>
    <row r="241" spans="1:49" s="43" customFormat="1" ht="58.2" customHeight="1" x14ac:dyDescent="0.3">
      <c r="A241" s="122">
        <f>A240+1</f>
        <v>120</v>
      </c>
      <c r="B241" s="123" t="s">
        <v>604</v>
      </c>
      <c r="C241" s="26" t="s">
        <v>60</v>
      </c>
      <c r="D241" s="60">
        <f t="shared" si="17"/>
        <v>1.01</v>
      </c>
      <c r="E241" s="60">
        <v>0.5</v>
      </c>
      <c r="F241" s="36">
        <f t="shared" si="18"/>
        <v>0.51</v>
      </c>
      <c r="G241" s="37" t="s">
        <v>60</v>
      </c>
      <c r="H241" s="60"/>
      <c r="I241" s="60"/>
      <c r="J241" s="60"/>
      <c r="K241" s="60">
        <v>0.51</v>
      </c>
      <c r="L241" s="60"/>
      <c r="M241" s="62"/>
      <c r="N241" s="60"/>
      <c r="O241" s="60"/>
      <c r="P241" s="60"/>
      <c r="Q241" s="60"/>
      <c r="R241" s="60"/>
      <c r="S241" s="60"/>
      <c r="T241" s="60"/>
      <c r="U241" s="60"/>
      <c r="V241" s="60"/>
      <c r="W241" s="60"/>
      <c r="X241" s="60"/>
      <c r="Y241" s="60"/>
      <c r="Z241" s="60"/>
      <c r="AA241" s="60"/>
      <c r="AB241" s="60"/>
      <c r="AC241" s="60"/>
      <c r="AD241" s="60"/>
      <c r="AE241" s="60"/>
      <c r="AF241" s="60"/>
      <c r="AG241" s="60"/>
      <c r="AH241" s="148"/>
      <c r="AI241" s="26"/>
      <c r="AJ241" s="26" t="s">
        <v>112</v>
      </c>
      <c r="AK241" s="71"/>
      <c r="AL241" s="16"/>
      <c r="AM241" s="166"/>
      <c r="AO241" s="26" t="s">
        <v>605</v>
      </c>
      <c r="AP241" s="14"/>
      <c r="AQ241" s="20"/>
      <c r="AR241" s="19"/>
      <c r="AS241" s="19"/>
      <c r="AT241" s="26"/>
      <c r="AU241" s="167"/>
      <c r="AW241" s="150"/>
    </row>
    <row r="242" spans="1:49" s="157" customFormat="1" ht="42.6" customHeight="1" x14ac:dyDescent="0.3">
      <c r="A242" s="14" t="s">
        <v>606</v>
      </c>
      <c r="B242" s="34" t="s">
        <v>607</v>
      </c>
      <c r="C242" s="14"/>
      <c r="D242" s="60">
        <f t="shared" si="17"/>
        <v>0</v>
      </c>
      <c r="E242" s="61"/>
      <c r="F242" s="36">
        <f t="shared" si="18"/>
        <v>0</v>
      </c>
      <c r="G242" s="37"/>
      <c r="H242" s="62">
        <f t="shared" si="23"/>
        <v>0</v>
      </c>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v>0</v>
      </c>
      <c r="AH242" s="27"/>
      <c r="AI242" s="14"/>
      <c r="AJ242" s="14"/>
      <c r="AK242" s="66"/>
      <c r="AL242" s="16"/>
      <c r="AM242" s="165"/>
      <c r="AN242" s="181"/>
      <c r="AO242" s="14"/>
      <c r="AP242" s="14"/>
      <c r="AQ242" s="20"/>
      <c r="AR242" s="14"/>
      <c r="AS242" s="19"/>
      <c r="AT242" s="14"/>
      <c r="AU242" s="151"/>
    </row>
    <row r="243" spans="1:49" s="43" customFormat="1" ht="28.95" customHeight="1" x14ac:dyDescent="0.3">
      <c r="A243" s="14"/>
      <c r="B243" s="94" t="s">
        <v>132</v>
      </c>
      <c r="C243" s="14"/>
      <c r="D243" s="60">
        <f t="shared" si="17"/>
        <v>0</v>
      </c>
      <c r="E243" s="60"/>
      <c r="F243" s="36">
        <f t="shared" si="18"/>
        <v>0</v>
      </c>
      <c r="G243" s="37"/>
      <c r="H243" s="62">
        <f t="shared" si="23"/>
        <v>0</v>
      </c>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27"/>
      <c r="AI243" s="26"/>
      <c r="AJ243" s="14"/>
      <c r="AK243" s="66"/>
      <c r="AL243" s="16"/>
      <c r="AM243" s="166"/>
      <c r="AN243" s="182"/>
      <c r="AO243" s="14"/>
      <c r="AP243" s="14"/>
      <c r="AQ243" s="14"/>
      <c r="AR243" s="14"/>
      <c r="AS243" s="19"/>
      <c r="AT243" s="26"/>
      <c r="AU243" s="151"/>
    </row>
    <row r="244" spans="1:49" ht="18.75" customHeight="1" x14ac:dyDescent="0.35">
      <c r="A244" s="266">
        <f>A241+1</f>
        <v>121</v>
      </c>
      <c r="B244" s="282" t="s">
        <v>608</v>
      </c>
      <c r="C244" s="59" t="s">
        <v>294</v>
      </c>
      <c r="D244" s="60">
        <f t="shared" si="17"/>
        <v>0.78</v>
      </c>
      <c r="E244" s="60"/>
      <c r="F244" s="36">
        <f t="shared" ref="F244:F251" si="24">H244+SUM(K244:O244)+SUM(Q244:AH244)</f>
        <v>0.78</v>
      </c>
      <c r="G244" s="285" t="s">
        <v>609</v>
      </c>
      <c r="H244" s="62">
        <f>I244+J244</f>
        <v>0</v>
      </c>
      <c r="I244" s="62"/>
      <c r="J244" s="62"/>
      <c r="K244" s="63"/>
      <c r="L244" s="62"/>
      <c r="M244" s="62"/>
      <c r="N244" s="62"/>
      <c r="O244" s="62">
        <v>0.78</v>
      </c>
      <c r="P244" s="62"/>
      <c r="Q244" s="62"/>
      <c r="R244" s="62"/>
      <c r="S244" s="62"/>
      <c r="T244" s="62"/>
      <c r="U244" s="62"/>
      <c r="V244" s="62"/>
      <c r="W244" s="62"/>
      <c r="X244" s="62"/>
      <c r="Y244" s="62"/>
      <c r="Z244" s="62"/>
      <c r="AA244" s="62"/>
      <c r="AB244" s="62"/>
      <c r="AC244" s="62"/>
      <c r="AD244" s="62"/>
      <c r="AE244" s="64"/>
      <c r="AF244" s="62"/>
      <c r="AG244" s="62"/>
      <c r="AH244" s="27"/>
      <c r="AI244" s="65"/>
      <c r="AJ244" s="26" t="s">
        <v>81</v>
      </c>
      <c r="AK244" s="275" t="s">
        <v>610</v>
      </c>
      <c r="AL244" s="67"/>
      <c r="AM244" s="100"/>
      <c r="AN244" s="101" t="s">
        <v>611</v>
      </c>
      <c r="AO244" s="65" t="s">
        <v>612</v>
      </c>
      <c r="AP244" s="26"/>
      <c r="AQ244" s="26"/>
      <c r="AR244" s="26"/>
      <c r="AS244" s="31"/>
      <c r="AT244" s="102"/>
      <c r="AU244" s="32" t="s">
        <v>613</v>
      </c>
    </row>
    <row r="245" spans="1:49" x14ac:dyDescent="0.35">
      <c r="A245" s="267"/>
      <c r="B245" s="283"/>
      <c r="C245" s="59" t="s">
        <v>54</v>
      </c>
      <c r="D245" s="60">
        <f t="shared" si="17"/>
        <v>0.03</v>
      </c>
      <c r="E245" s="60"/>
      <c r="F245" s="36">
        <f t="shared" si="24"/>
        <v>0.03</v>
      </c>
      <c r="G245" s="285"/>
      <c r="H245" s="62"/>
      <c r="I245" s="62"/>
      <c r="J245" s="62"/>
      <c r="K245" s="63"/>
      <c r="L245" s="62"/>
      <c r="M245" s="62"/>
      <c r="N245" s="62"/>
      <c r="O245" s="62">
        <v>0.03</v>
      </c>
      <c r="P245" s="62"/>
      <c r="Q245" s="62"/>
      <c r="R245" s="62"/>
      <c r="S245" s="62"/>
      <c r="T245" s="62"/>
      <c r="U245" s="62"/>
      <c r="V245" s="62"/>
      <c r="W245" s="62"/>
      <c r="X245" s="62"/>
      <c r="Y245" s="62"/>
      <c r="Z245" s="62"/>
      <c r="AA245" s="62"/>
      <c r="AB245" s="62"/>
      <c r="AC245" s="62"/>
      <c r="AD245" s="62"/>
      <c r="AE245" s="64"/>
      <c r="AF245" s="62"/>
      <c r="AG245" s="62"/>
      <c r="AH245" s="27"/>
      <c r="AI245" s="65"/>
      <c r="AJ245" s="26" t="s">
        <v>81</v>
      </c>
      <c r="AK245" s="276"/>
      <c r="AL245" s="67"/>
      <c r="AM245" s="100"/>
      <c r="AN245" s="101"/>
      <c r="AO245" s="65"/>
      <c r="AP245" s="26"/>
      <c r="AQ245" s="26"/>
      <c r="AR245" s="26"/>
      <c r="AS245" s="31"/>
      <c r="AT245" s="102"/>
      <c r="AU245" s="32"/>
    </row>
    <row r="246" spans="1:49" x14ac:dyDescent="0.35">
      <c r="A246" s="267"/>
      <c r="B246" s="283"/>
      <c r="C246" s="59" t="s">
        <v>294</v>
      </c>
      <c r="D246" s="60">
        <f t="shared" si="17"/>
        <v>6.4399999999999995</v>
      </c>
      <c r="E246" s="60"/>
      <c r="F246" s="36">
        <f t="shared" si="24"/>
        <v>6.4399999999999995</v>
      </c>
      <c r="G246" s="285"/>
      <c r="H246" s="62">
        <f>I246+J246</f>
        <v>0.01</v>
      </c>
      <c r="I246" s="62">
        <v>0.01</v>
      </c>
      <c r="J246" s="62"/>
      <c r="K246" s="63">
        <v>0.17</v>
      </c>
      <c r="L246" s="62">
        <v>0.53</v>
      </c>
      <c r="M246" s="62"/>
      <c r="N246" s="62">
        <v>5.35</v>
      </c>
      <c r="O246" s="62">
        <v>0.36</v>
      </c>
      <c r="P246" s="62"/>
      <c r="Q246" s="62"/>
      <c r="R246" s="62"/>
      <c r="S246" s="62"/>
      <c r="T246" s="62"/>
      <c r="U246" s="62"/>
      <c r="V246" s="62"/>
      <c r="W246" s="62"/>
      <c r="X246" s="62"/>
      <c r="Y246" s="62"/>
      <c r="Z246" s="62"/>
      <c r="AA246" s="62"/>
      <c r="AB246" s="62"/>
      <c r="AC246" s="62"/>
      <c r="AD246" s="62"/>
      <c r="AE246" s="64"/>
      <c r="AF246" s="62">
        <v>0.01</v>
      </c>
      <c r="AG246" s="62">
        <v>0.01</v>
      </c>
      <c r="AH246" s="27"/>
      <c r="AI246" s="65"/>
      <c r="AJ246" s="26" t="s">
        <v>126</v>
      </c>
      <c r="AK246" s="276"/>
      <c r="AL246" s="67"/>
      <c r="AM246" s="100"/>
      <c r="AN246" s="101"/>
      <c r="AO246" s="65" t="s">
        <v>614</v>
      </c>
      <c r="AP246" s="26"/>
      <c r="AQ246" s="26"/>
      <c r="AR246" s="26"/>
      <c r="AS246" s="31"/>
      <c r="AT246" s="102"/>
      <c r="AU246" s="32" t="s">
        <v>613</v>
      </c>
    </row>
    <row r="247" spans="1:49" x14ac:dyDescent="0.35">
      <c r="A247" s="267"/>
      <c r="B247" s="283"/>
      <c r="C247" s="59" t="s">
        <v>54</v>
      </c>
      <c r="D247" s="60">
        <f t="shared" si="17"/>
        <v>0.42</v>
      </c>
      <c r="E247" s="60">
        <v>0.42</v>
      </c>
      <c r="F247" s="36">
        <f t="shared" si="24"/>
        <v>0</v>
      </c>
      <c r="G247" s="285"/>
      <c r="H247" s="62"/>
      <c r="I247" s="62"/>
      <c r="J247" s="62"/>
      <c r="K247" s="63"/>
      <c r="L247" s="62"/>
      <c r="M247" s="62"/>
      <c r="N247" s="62"/>
      <c r="O247" s="62"/>
      <c r="P247" s="62"/>
      <c r="Q247" s="62"/>
      <c r="R247" s="62"/>
      <c r="S247" s="62"/>
      <c r="T247" s="62"/>
      <c r="U247" s="62"/>
      <c r="V247" s="62"/>
      <c r="W247" s="62"/>
      <c r="X247" s="62"/>
      <c r="Y247" s="62"/>
      <c r="Z247" s="62"/>
      <c r="AA247" s="62"/>
      <c r="AB247" s="62"/>
      <c r="AC247" s="62"/>
      <c r="AD247" s="62"/>
      <c r="AE247" s="64"/>
      <c r="AF247" s="62"/>
      <c r="AG247" s="62"/>
      <c r="AH247" s="27"/>
      <c r="AI247" s="65"/>
      <c r="AJ247" s="26" t="s">
        <v>126</v>
      </c>
      <c r="AK247" s="276"/>
      <c r="AL247" s="67"/>
      <c r="AM247" s="100"/>
      <c r="AN247" s="101"/>
      <c r="AO247" s="65"/>
      <c r="AP247" s="26"/>
      <c r="AQ247" s="26"/>
      <c r="AR247" s="26"/>
      <c r="AS247" s="31"/>
      <c r="AT247" s="102"/>
      <c r="AU247" s="32"/>
    </row>
    <row r="248" spans="1:49" x14ac:dyDescent="0.35">
      <c r="A248" s="267"/>
      <c r="B248" s="283"/>
      <c r="C248" s="59" t="s">
        <v>294</v>
      </c>
      <c r="D248" s="60">
        <f t="shared" si="17"/>
        <v>1.28</v>
      </c>
      <c r="E248" s="60"/>
      <c r="F248" s="36">
        <f t="shared" si="24"/>
        <v>1.28</v>
      </c>
      <c r="G248" s="285"/>
      <c r="H248" s="62">
        <f>I248+J248</f>
        <v>0</v>
      </c>
      <c r="I248" s="62"/>
      <c r="J248" s="62"/>
      <c r="K248" s="63">
        <v>0.08</v>
      </c>
      <c r="L248" s="62">
        <v>0.56000000000000005</v>
      </c>
      <c r="M248" s="62"/>
      <c r="N248" s="62">
        <v>0.62</v>
      </c>
      <c r="O248" s="62"/>
      <c r="P248" s="62"/>
      <c r="Q248" s="62"/>
      <c r="R248" s="62"/>
      <c r="S248" s="62"/>
      <c r="T248" s="62"/>
      <c r="U248" s="62"/>
      <c r="V248" s="62"/>
      <c r="W248" s="62"/>
      <c r="X248" s="62"/>
      <c r="Y248" s="62"/>
      <c r="Z248" s="62"/>
      <c r="AA248" s="62"/>
      <c r="AB248" s="62"/>
      <c r="AC248" s="62"/>
      <c r="AD248" s="62"/>
      <c r="AE248" s="64"/>
      <c r="AF248" s="62">
        <v>0.01</v>
      </c>
      <c r="AG248" s="62">
        <v>0.01</v>
      </c>
      <c r="AH248" s="27"/>
      <c r="AI248" s="65"/>
      <c r="AJ248" s="26" t="s">
        <v>173</v>
      </c>
      <c r="AK248" s="276"/>
      <c r="AL248" s="67"/>
      <c r="AM248" s="100"/>
      <c r="AN248" s="101"/>
      <c r="AO248" s="65" t="s">
        <v>615</v>
      </c>
      <c r="AP248" s="26"/>
      <c r="AQ248" s="26"/>
      <c r="AR248" s="26"/>
      <c r="AS248" s="31"/>
      <c r="AT248" s="102"/>
      <c r="AU248" s="32" t="s">
        <v>613</v>
      </c>
    </row>
    <row r="249" spans="1:49" x14ac:dyDescent="0.35">
      <c r="A249" s="267"/>
      <c r="B249" s="283"/>
      <c r="C249" s="59" t="s">
        <v>54</v>
      </c>
      <c r="D249" s="60">
        <f t="shared" si="17"/>
        <v>7.0000000000000007E-2</v>
      </c>
      <c r="E249" s="60">
        <v>7.0000000000000007E-2</v>
      </c>
      <c r="F249" s="36">
        <f t="shared" si="24"/>
        <v>0</v>
      </c>
      <c r="G249" s="285"/>
      <c r="H249" s="62"/>
      <c r="I249" s="62"/>
      <c r="J249" s="62"/>
      <c r="K249" s="63"/>
      <c r="L249" s="62"/>
      <c r="M249" s="62"/>
      <c r="N249" s="62"/>
      <c r="O249" s="62"/>
      <c r="P249" s="62"/>
      <c r="Q249" s="62"/>
      <c r="R249" s="62"/>
      <c r="S249" s="62"/>
      <c r="T249" s="62"/>
      <c r="U249" s="62"/>
      <c r="V249" s="62"/>
      <c r="W249" s="62"/>
      <c r="X249" s="62"/>
      <c r="Y249" s="62"/>
      <c r="Z249" s="62"/>
      <c r="AA249" s="62"/>
      <c r="AB249" s="62"/>
      <c r="AC249" s="62"/>
      <c r="AD249" s="62"/>
      <c r="AE249" s="64"/>
      <c r="AF249" s="62"/>
      <c r="AG249" s="62"/>
      <c r="AH249" s="27"/>
      <c r="AI249" s="65"/>
      <c r="AJ249" s="26" t="s">
        <v>173</v>
      </c>
      <c r="AK249" s="276"/>
      <c r="AL249" s="67"/>
      <c r="AM249" s="100"/>
      <c r="AN249" s="101"/>
      <c r="AO249" s="65"/>
      <c r="AP249" s="26"/>
      <c r="AQ249" s="26"/>
      <c r="AR249" s="26"/>
      <c r="AS249" s="31"/>
      <c r="AT249" s="102"/>
      <c r="AU249" s="32"/>
    </row>
    <row r="250" spans="1:49" x14ac:dyDescent="0.35">
      <c r="A250" s="267"/>
      <c r="B250" s="283"/>
      <c r="C250" s="59" t="s">
        <v>294</v>
      </c>
      <c r="D250" s="60">
        <f t="shared" si="17"/>
        <v>0.76</v>
      </c>
      <c r="E250" s="60"/>
      <c r="F250" s="36">
        <f t="shared" si="24"/>
        <v>0.76</v>
      </c>
      <c r="G250" s="285"/>
      <c r="H250" s="62">
        <f>I250+J250</f>
        <v>0</v>
      </c>
      <c r="I250" s="62"/>
      <c r="J250" s="62"/>
      <c r="K250" s="63">
        <v>0.03</v>
      </c>
      <c r="L250" s="62">
        <v>0.12</v>
      </c>
      <c r="M250" s="62"/>
      <c r="N250" s="62">
        <v>0.36</v>
      </c>
      <c r="O250" s="62">
        <v>0.17</v>
      </c>
      <c r="P250" s="62"/>
      <c r="Q250" s="62"/>
      <c r="R250" s="62"/>
      <c r="S250" s="62"/>
      <c r="T250" s="62"/>
      <c r="U250" s="62"/>
      <c r="V250" s="62"/>
      <c r="W250" s="62"/>
      <c r="X250" s="62"/>
      <c r="Y250" s="62"/>
      <c r="Z250" s="62"/>
      <c r="AA250" s="62"/>
      <c r="AB250" s="62"/>
      <c r="AC250" s="62"/>
      <c r="AD250" s="62"/>
      <c r="AE250" s="64"/>
      <c r="AF250" s="62">
        <v>0.06</v>
      </c>
      <c r="AG250" s="62">
        <v>0.02</v>
      </c>
      <c r="AH250" s="27"/>
      <c r="AI250" s="65"/>
      <c r="AJ250" s="26" t="s">
        <v>112</v>
      </c>
      <c r="AK250" s="276"/>
      <c r="AL250" s="67"/>
      <c r="AM250" s="100"/>
      <c r="AN250" s="101"/>
      <c r="AO250" s="65" t="s">
        <v>616</v>
      </c>
      <c r="AP250" s="26"/>
      <c r="AQ250" s="26"/>
      <c r="AR250" s="26"/>
      <c r="AS250" s="31"/>
      <c r="AT250" s="102"/>
      <c r="AU250" s="32" t="s">
        <v>613</v>
      </c>
    </row>
    <row r="251" spans="1:49" x14ac:dyDescent="0.35">
      <c r="A251" s="268"/>
      <c r="B251" s="284"/>
      <c r="C251" s="59" t="s">
        <v>54</v>
      </c>
      <c r="D251" s="60">
        <f t="shared" si="17"/>
        <v>0.03</v>
      </c>
      <c r="E251" s="60">
        <v>0.03</v>
      </c>
      <c r="F251" s="36">
        <f t="shared" si="24"/>
        <v>0</v>
      </c>
      <c r="G251" s="37"/>
      <c r="H251" s="62"/>
      <c r="I251" s="62"/>
      <c r="J251" s="62"/>
      <c r="K251" s="63"/>
      <c r="L251" s="62"/>
      <c r="M251" s="62"/>
      <c r="N251" s="62"/>
      <c r="O251" s="62"/>
      <c r="P251" s="62"/>
      <c r="Q251" s="62"/>
      <c r="R251" s="62"/>
      <c r="S251" s="62"/>
      <c r="T251" s="62"/>
      <c r="U251" s="62"/>
      <c r="V251" s="62"/>
      <c r="W251" s="62"/>
      <c r="X251" s="62"/>
      <c r="Y251" s="62"/>
      <c r="Z251" s="62"/>
      <c r="AA251" s="62"/>
      <c r="AB251" s="62"/>
      <c r="AC251" s="62"/>
      <c r="AD251" s="62"/>
      <c r="AE251" s="64"/>
      <c r="AF251" s="62"/>
      <c r="AG251" s="62"/>
      <c r="AH251" s="27"/>
      <c r="AI251" s="65"/>
      <c r="AJ251" s="26" t="s">
        <v>112</v>
      </c>
      <c r="AK251" s="277"/>
      <c r="AL251" s="67"/>
      <c r="AM251" s="100"/>
      <c r="AN251" s="101"/>
      <c r="AO251" s="65"/>
      <c r="AP251" s="26"/>
      <c r="AQ251" s="112"/>
      <c r="AR251" s="26"/>
      <c r="AS251" s="31"/>
      <c r="AT251" s="102"/>
      <c r="AU251" s="32"/>
    </row>
    <row r="252" spans="1:49" s="157" customFormat="1" ht="31.95" customHeight="1" x14ac:dyDescent="0.3">
      <c r="A252" s="14" t="s">
        <v>617</v>
      </c>
      <c r="B252" s="34" t="s">
        <v>618</v>
      </c>
      <c r="C252" s="14"/>
      <c r="D252" s="60">
        <f t="shared" si="17"/>
        <v>0</v>
      </c>
      <c r="E252" s="61"/>
      <c r="F252" s="36">
        <f t="shared" si="18"/>
        <v>0</v>
      </c>
      <c r="G252" s="37"/>
      <c r="H252" s="60">
        <f t="shared" si="23"/>
        <v>0</v>
      </c>
      <c r="I252" s="60"/>
      <c r="J252" s="60"/>
      <c r="K252" s="60"/>
      <c r="L252" s="60"/>
      <c r="M252" s="62"/>
      <c r="N252" s="60"/>
      <c r="O252" s="60"/>
      <c r="P252" s="60"/>
      <c r="Q252" s="60"/>
      <c r="R252" s="60"/>
      <c r="S252" s="60"/>
      <c r="T252" s="60"/>
      <c r="U252" s="60"/>
      <c r="V252" s="60"/>
      <c r="W252" s="60"/>
      <c r="X252" s="60"/>
      <c r="Y252" s="60"/>
      <c r="Z252" s="60"/>
      <c r="AA252" s="60"/>
      <c r="AB252" s="60"/>
      <c r="AC252" s="60"/>
      <c r="AD252" s="60"/>
      <c r="AE252" s="60"/>
      <c r="AF252" s="60"/>
      <c r="AG252" s="60">
        <v>0</v>
      </c>
      <c r="AH252" s="148"/>
      <c r="AI252" s="14"/>
      <c r="AJ252" s="19"/>
      <c r="AK252" s="71"/>
      <c r="AL252" s="16"/>
      <c r="AM252" s="165"/>
      <c r="AO252" s="14"/>
      <c r="AP252" s="20"/>
      <c r="AQ252" s="14"/>
      <c r="AR252" s="19"/>
      <c r="AS252" s="14"/>
      <c r="AT252" s="14"/>
      <c r="AU252" s="167"/>
      <c r="AW252" s="158"/>
    </row>
    <row r="253" spans="1:49" s="43" customFormat="1" ht="36" x14ac:dyDescent="0.3">
      <c r="A253" s="14"/>
      <c r="B253" s="94" t="s">
        <v>498</v>
      </c>
      <c r="C253" s="14"/>
      <c r="D253" s="60">
        <f t="shared" si="17"/>
        <v>0</v>
      </c>
      <c r="E253" s="60"/>
      <c r="F253" s="36">
        <f t="shared" si="18"/>
        <v>0</v>
      </c>
      <c r="G253" s="37"/>
      <c r="H253" s="60">
        <f t="shared" si="23"/>
        <v>0</v>
      </c>
      <c r="I253" s="60"/>
      <c r="J253" s="60"/>
      <c r="K253" s="60"/>
      <c r="L253" s="60"/>
      <c r="M253" s="62"/>
      <c r="N253" s="60"/>
      <c r="O253" s="60"/>
      <c r="P253" s="60"/>
      <c r="Q253" s="60"/>
      <c r="R253" s="60"/>
      <c r="S253" s="60"/>
      <c r="T253" s="60"/>
      <c r="U253" s="60"/>
      <c r="V253" s="60"/>
      <c r="W253" s="60"/>
      <c r="X253" s="60"/>
      <c r="Y253" s="60"/>
      <c r="Z253" s="60"/>
      <c r="AA253" s="60"/>
      <c r="AB253" s="60"/>
      <c r="AC253" s="60"/>
      <c r="AD253" s="60"/>
      <c r="AE253" s="60"/>
      <c r="AF253" s="60"/>
      <c r="AG253" s="60"/>
      <c r="AH253" s="148"/>
      <c r="AI253" s="26"/>
      <c r="AJ253" s="14"/>
      <c r="AK253" s="71"/>
      <c r="AL253" s="16"/>
      <c r="AM253" s="166"/>
      <c r="AO253" s="14"/>
      <c r="AP253" s="14"/>
      <c r="AQ253" s="14"/>
      <c r="AR253" s="19"/>
      <c r="AS253" s="14"/>
      <c r="AT253" s="26"/>
      <c r="AU253" s="167"/>
      <c r="AW253" s="150"/>
    </row>
    <row r="254" spans="1:49" ht="44.4" customHeight="1" x14ac:dyDescent="0.35">
      <c r="A254" s="121">
        <f>A244+1</f>
        <v>122</v>
      </c>
      <c r="B254" s="68" t="s">
        <v>619</v>
      </c>
      <c r="C254" s="121" t="s">
        <v>620</v>
      </c>
      <c r="D254" s="60">
        <f t="shared" si="17"/>
        <v>0.05</v>
      </c>
      <c r="E254" s="127"/>
      <c r="F254" s="36">
        <f t="shared" si="18"/>
        <v>0.05</v>
      </c>
      <c r="G254" s="37" t="s">
        <v>46</v>
      </c>
      <c r="H254" s="60">
        <f t="shared" si="23"/>
        <v>0</v>
      </c>
      <c r="I254" s="127"/>
      <c r="J254" s="127"/>
      <c r="K254" s="127">
        <v>0.05</v>
      </c>
      <c r="L254" s="127"/>
      <c r="M254" s="128"/>
      <c r="N254" s="127"/>
      <c r="O254" s="127"/>
      <c r="P254" s="127"/>
      <c r="Q254" s="127"/>
      <c r="R254" s="127"/>
      <c r="S254" s="127"/>
      <c r="T254" s="127"/>
      <c r="U254" s="127"/>
      <c r="V254" s="127"/>
      <c r="W254" s="127"/>
      <c r="X254" s="127"/>
      <c r="Y254" s="127"/>
      <c r="Z254" s="127"/>
      <c r="AA254" s="127"/>
      <c r="AB254" s="127"/>
      <c r="AC254" s="127"/>
      <c r="AD254" s="127"/>
      <c r="AE254" s="127"/>
      <c r="AF254" s="127"/>
      <c r="AG254" s="127"/>
      <c r="AH254" s="183"/>
      <c r="AI254" s="129"/>
      <c r="AJ254" s="26" t="s">
        <v>230</v>
      </c>
      <c r="AK254" s="278" t="s">
        <v>621</v>
      </c>
      <c r="AL254" s="67"/>
      <c r="AM254" s="100"/>
      <c r="AN254" s="12"/>
      <c r="AO254" s="184" t="s">
        <v>622</v>
      </c>
      <c r="AP254" s="109"/>
      <c r="AQ254" s="109"/>
      <c r="AR254" s="129"/>
      <c r="AS254" s="109"/>
      <c r="AT254" s="106"/>
      <c r="AU254" s="79"/>
      <c r="AV254" s="12" t="s">
        <v>623</v>
      </c>
      <c r="AW254" s="10"/>
    </row>
    <row r="255" spans="1:49" ht="52.95" customHeight="1" x14ac:dyDescent="0.35">
      <c r="A255" s="121">
        <f t="shared" ref="A255:A271" si="25">A254+1</f>
        <v>123</v>
      </c>
      <c r="B255" s="68" t="s">
        <v>624</v>
      </c>
      <c r="C255" s="121" t="s">
        <v>620</v>
      </c>
      <c r="D255" s="60">
        <f t="shared" si="17"/>
        <v>0.05</v>
      </c>
      <c r="E255" s="127"/>
      <c r="F255" s="36">
        <f t="shared" si="18"/>
        <v>0.05</v>
      </c>
      <c r="G255" s="37" t="s">
        <v>46</v>
      </c>
      <c r="H255" s="60">
        <f t="shared" si="23"/>
        <v>0</v>
      </c>
      <c r="I255" s="127"/>
      <c r="J255" s="127"/>
      <c r="K255" s="127">
        <v>0.05</v>
      </c>
      <c r="L255" s="127"/>
      <c r="M255" s="128"/>
      <c r="N255" s="127"/>
      <c r="O255" s="127"/>
      <c r="P255" s="127"/>
      <c r="Q255" s="127"/>
      <c r="R255" s="127"/>
      <c r="S255" s="127"/>
      <c r="T255" s="127"/>
      <c r="U255" s="127"/>
      <c r="V255" s="127"/>
      <c r="W255" s="127"/>
      <c r="X255" s="127"/>
      <c r="Y255" s="127"/>
      <c r="Z255" s="127"/>
      <c r="AA255" s="127"/>
      <c r="AB255" s="127"/>
      <c r="AC255" s="127"/>
      <c r="AD255" s="127"/>
      <c r="AE255" s="127"/>
      <c r="AF255" s="127"/>
      <c r="AG255" s="127"/>
      <c r="AH255" s="183"/>
      <c r="AI255" s="109"/>
      <c r="AJ255" s="121" t="s">
        <v>140</v>
      </c>
      <c r="AK255" s="279"/>
      <c r="AL255" s="67"/>
      <c r="AM255" s="100"/>
      <c r="AN255" s="12"/>
      <c r="AO255" s="109"/>
      <c r="AS255" s="109"/>
      <c r="AT255" s="106"/>
      <c r="AU255" s="79"/>
      <c r="AW255" s="10"/>
    </row>
    <row r="256" spans="1:49" s="192" customFormat="1" ht="109.8" customHeight="1" x14ac:dyDescent="0.35">
      <c r="A256" s="121">
        <f t="shared" si="25"/>
        <v>124</v>
      </c>
      <c r="B256" s="168" t="s">
        <v>625</v>
      </c>
      <c r="C256" s="185" t="s">
        <v>620</v>
      </c>
      <c r="D256" s="60">
        <f t="shared" si="17"/>
        <v>0.05</v>
      </c>
      <c r="E256" s="186"/>
      <c r="F256" s="36">
        <f t="shared" si="18"/>
        <v>0.05</v>
      </c>
      <c r="G256" s="37" t="s">
        <v>46</v>
      </c>
      <c r="H256" s="60">
        <f t="shared" si="23"/>
        <v>0</v>
      </c>
      <c r="I256" s="186"/>
      <c r="J256" s="186"/>
      <c r="K256" s="186">
        <v>0.05</v>
      </c>
      <c r="L256" s="186"/>
      <c r="M256" s="187"/>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8"/>
      <c r="AI256" s="189"/>
      <c r="AJ256" s="185" t="s">
        <v>123</v>
      </c>
      <c r="AK256" s="173" t="s">
        <v>626</v>
      </c>
      <c r="AL256" s="190"/>
      <c r="AM256" s="191"/>
      <c r="AO256" s="189"/>
      <c r="AP256" s="189"/>
      <c r="AS256" s="189"/>
      <c r="AT256" s="193"/>
      <c r="AU256" s="194"/>
      <c r="AV256" s="12"/>
      <c r="AW256" s="195"/>
    </row>
    <row r="257" spans="1:49" s="192" customFormat="1" ht="79.2" customHeight="1" x14ac:dyDescent="0.35">
      <c r="A257" s="121">
        <f t="shared" si="25"/>
        <v>125</v>
      </c>
      <c r="B257" s="168" t="s">
        <v>627</v>
      </c>
      <c r="C257" s="185" t="s">
        <v>620</v>
      </c>
      <c r="D257" s="60">
        <f t="shared" si="17"/>
        <v>0.04</v>
      </c>
      <c r="E257" s="186"/>
      <c r="F257" s="36">
        <f t="shared" si="18"/>
        <v>0.04</v>
      </c>
      <c r="G257" s="37" t="s">
        <v>628</v>
      </c>
      <c r="H257" s="60">
        <f t="shared" si="23"/>
        <v>0</v>
      </c>
      <c r="I257" s="186"/>
      <c r="J257" s="186"/>
      <c r="K257" s="186"/>
      <c r="L257" s="186"/>
      <c r="M257" s="187"/>
      <c r="N257" s="186"/>
      <c r="O257" s="186"/>
      <c r="P257" s="186"/>
      <c r="Q257" s="186"/>
      <c r="R257" s="186"/>
      <c r="S257" s="186"/>
      <c r="T257" s="186"/>
      <c r="U257" s="186"/>
      <c r="V257" s="186"/>
      <c r="W257" s="186"/>
      <c r="X257" s="186"/>
      <c r="Y257" s="186"/>
      <c r="Z257" s="186"/>
      <c r="AA257" s="186"/>
      <c r="AB257" s="186"/>
      <c r="AC257" s="186"/>
      <c r="AD257" s="186"/>
      <c r="AE257" s="186"/>
      <c r="AF257" s="186"/>
      <c r="AG257" s="186">
        <v>0.04</v>
      </c>
      <c r="AH257" s="188"/>
      <c r="AI257" s="189"/>
      <c r="AJ257" s="185" t="s">
        <v>193</v>
      </c>
      <c r="AK257" s="71" t="s">
        <v>629</v>
      </c>
      <c r="AL257" s="190"/>
      <c r="AM257" s="191"/>
      <c r="AO257" s="189" t="s">
        <v>630</v>
      </c>
      <c r="AP257" s="189"/>
      <c r="AS257" s="189"/>
      <c r="AT257" s="193"/>
      <c r="AU257" s="194"/>
      <c r="AV257" s="12"/>
      <c r="AW257" s="195"/>
    </row>
    <row r="258" spans="1:49" s="192" customFormat="1" ht="39" customHeight="1" x14ac:dyDescent="0.35">
      <c r="A258" s="121">
        <f t="shared" si="25"/>
        <v>126</v>
      </c>
      <c r="B258" s="168" t="s">
        <v>631</v>
      </c>
      <c r="C258" s="185" t="s">
        <v>620</v>
      </c>
      <c r="D258" s="60">
        <f t="shared" si="17"/>
        <v>0.05</v>
      </c>
      <c r="E258" s="186"/>
      <c r="F258" s="36">
        <f t="shared" si="18"/>
        <v>0.05</v>
      </c>
      <c r="G258" s="37" t="s">
        <v>46</v>
      </c>
      <c r="H258" s="60">
        <f t="shared" si="23"/>
        <v>0</v>
      </c>
      <c r="I258" s="186"/>
      <c r="J258" s="186"/>
      <c r="K258" s="186">
        <v>0.05</v>
      </c>
      <c r="L258" s="186"/>
      <c r="M258" s="187"/>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8"/>
      <c r="AI258" s="189"/>
      <c r="AJ258" s="189" t="s">
        <v>81</v>
      </c>
      <c r="AK258" s="272" t="s">
        <v>626</v>
      </c>
      <c r="AL258" s="190"/>
      <c r="AM258" s="191"/>
      <c r="AO258" s="189" t="s">
        <v>632</v>
      </c>
      <c r="AP258" s="189"/>
      <c r="AS258" s="189"/>
      <c r="AT258" s="193"/>
      <c r="AU258" s="194"/>
      <c r="AV258" s="12"/>
      <c r="AW258" s="195"/>
    </row>
    <row r="259" spans="1:49" s="192" customFormat="1" ht="39" customHeight="1" x14ac:dyDescent="0.35">
      <c r="A259" s="121">
        <f t="shared" si="25"/>
        <v>127</v>
      </c>
      <c r="B259" s="168" t="s">
        <v>633</v>
      </c>
      <c r="C259" s="185" t="s">
        <v>620</v>
      </c>
      <c r="D259" s="60">
        <f t="shared" si="17"/>
        <v>0.1</v>
      </c>
      <c r="E259" s="186"/>
      <c r="F259" s="36">
        <f t="shared" si="18"/>
        <v>0.1</v>
      </c>
      <c r="G259" s="37" t="s">
        <v>46</v>
      </c>
      <c r="H259" s="60">
        <f t="shared" si="23"/>
        <v>0</v>
      </c>
      <c r="I259" s="186"/>
      <c r="J259" s="186"/>
      <c r="K259" s="186">
        <v>0.1</v>
      </c>
      <c r="L259" s="186"/>
      <c r="M259" s="187"/>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8"/>
      <c r="AI259" s="189"/>
      <c r="AJ259" s="189" t="s">
        <v>81</v>
      </c>
      <c r="AK259" s="273"/>
      <c r="AL259" s="190"/>
      <c r="AM259" s="191"/>
      <c r="AO259" s="189" t="s">
        <v>634</v>
      </c>
      <c r="AP259" s="189"/>
      <c r="AS259" s="189"/>
      <c r="AT259" s="193"/>
      <c r="AU259" s="194"/>
      <c r="AV259" s="12"/>
      <c r="AW259" s="195"/>
    </row>
    <row r="260" spans="1:49" s="80" customFormat="1" ht="31.2" customHeight="1" x14ac:dyDescent="0.35">
      <c r="A260" s="121">
        <f t="shared" si="25"/>
        <v>128</v>
      </c>
      <c r="B260" s="68" t="s">
        <v>635</v>
      </c>
      <c r="C260" s="121" t="s">
        <v>620</v>
      </c>
      <c r="D260" s="60">
        <f t="shared" si="17"/>
        <v>0.2</v>
      </c>
      <c r="E260" s="160"/>
      <c r="F260" s="36">
        <f t="shared" si="18"/>
        <v>0.2</v>
      </c>
      <c r="G260" s="37" t="s">
        <v>79</v>
      </c>
      <c r="H260" s="60">
        <f t="shared" si="23"/>
        <v>0</v>
      </c>
      <c r="I260" s="160"/>
      <c r="J260" s="160"/>
      <c r="K260" s="160">
        <v>0.1</v>
      </c>
      <c r="L260" s="160">
        <v>0.1</v>
      </c>
      <c r="M260" s="89"/>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1"/>
      <c r="AI260" s="196"/>
      <c r="AJ260" s="100" t="s">
        <v>126</v>
      </c>
      <c r="AK260" s="274"/>
      <c r="AL260" s="67"/>
      <c r="AM260" s="100"/>
      <c r="AO260" s="101" t="s">
        <v>636</v>
      </c>
      <c r="AP260" s="100"/>
      <c r="AQ260" s="100"/>
      <c r="AR260" s="196"/>
      <c r="AS260" s="76"/>
      <c r="AT260" s="67"/>
      <c r="AU260" s="79"/>
      <c r="AV260" s="12"/>
      <c r="AW260" s="9"/>
    </row>
    <row r="261" spans="1:49" s="80" customFormat="1" ht="34.200000000000003" customHeight="1" x14ac:dyDescent="0.35">
      <c r="A261" s="121">
        <f t="shared" si="25"/>
        <v>129</v>
      </c>
      <c r="B261" s="68" t="s">
        <v>637</v>
      </c>
      <c r="C261" s="121" t="s">
        <v>620</v>
      </c>
      <c r="D261" s="60">
        <f t="shared" si="17"/>
        <v>0.06</v>
      </c>
      <c r="E261" s="160"/>
      <c r="F261" s="36">
        <f t="shared" si="18"/>
        <v>0.06</v>
      </c>
      <c r="G261" s="37" t="s">
        <v>79</v>
      </c>
      <c r="H261" s="60"/>
      <c r="I261" s="160"/>
      <c r="J261" s="160"/>
      <c r="K261" s="160">
        <v>0.03</v>
      </c>
      <c r="L261" s="160">
        <v>0.03</v>
      </c>
      <c r="M261" s="89"/>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1"/>
      <c r="AI261" s="196"/>
      <c r="AJ261" s="100" t="s">
        <v>126</v>
      </c>
      <c r="AK261" s="178" t="s">
        <v>638</v>
      </c>
      <c r="AL261" s="67"/>
      <c r="AM261" s="100"/>
      <c r="AO261" s="101"/>
      <c r="AP261" s="100"/>
      <c r="AQ261" s="100"/>
      <c r="AR261" s="196"/>
      <c r="AS261" s="76"/>
      <c r="AT261" s="67"/>
      <c r="AU261" s="79"/>
      <c r="AV261" s="12"/>
      <c r="AW261" s="9"/>
    </row>
    <row r="262" spans="1:49" s="80" customFormat="1" ht="66" customHeight="1" x14ac:dyDescent="0.35">
      <c r="A262" s="121">
        <f t="shared" si="25"/>
        <v>130</v>
      </c>
      <c r="B262" s="68" t="s">
        <v>639</v>
      </c>
      <c r="C262" s="121" t="s">
        <v>620</v>
      </c>
      <c r="D262" s="60">
        <f t="shared" si="17"/>
        <v>0.9</v>
      </c>
      <c r="E262" s="160"/>
      <c r="F262" s="36">
        <f t="shared" si="18"/>
        <v>0.9</v>
      </c>
      <c r="G262" s="37" t="s">
        <v>48</v>
      </c>
      <c r="H262" s="60">
        <f t="shared" ref="H262:H307" si="26">I262+J262</f>
        <v>0</v>
      </c>
      <c r="I262" s="160"/>
      <c r="J262" s="160"/>
      <c r="K262" s="160"/>
      <c r="L262" s="160"/>
      <c r="M262" s="89">
        <v>0.9</v>
      </c>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1"/>
      <c r="AI262" s="196"/>
      <c r="AJ262" s="100" t="s">
        <v>106</v>
      </c>
      <c r="AK262" s="71" t="s">
        <v>640</v>
      </c>
      <c r="AL262" s="67"/>
      <c r="AM262" s="100"/>
      <c r="AO262" s="101"/>
      <c r="AP262" s="100"/>
      <c r="AQ262" s="100"/>
      <c r="AR262" s="196"/>
      <c r="AS262" s="76"/>
      <c r="AT262" s="67"/>
      <c r="AU262" s="79"/>
      <c r="AV262" s="12" t="s">
        <v>641</v>
      </c>
      <c r="AW262" s="9"/>
    </row>
    <row r="263" spans="1:49" s="80" customFormat="1" x14ac:dyDescent="0.3">
      <c r="A263" s="121">
        <f t="shared" si="25"/>
        <v>131</v>
      </c>
      <c r="B263" s="68" t="s">
        <v>642</v>
      </c>
      <c r="C263" s="121" t="s">
        <v>620</v>
      </c>
      <c r="D263" s="60">
        <f t="shared" si="17"/>
        <v>0.01</v>
      </c>
      <c r="E263" s="160"/>
      <c r="F263" s="36">
        <f t="shared" si="18"/>
        <v>0.01</v>
      </c>
      <c r="G263" s="37" t="s">
        <v>46</v>
      </c>
      <c r="H263" s="62"/>
      <c r="I263" s="89"/>
      <c r="J263" s="89"/>
      <c r="K263" s="89">
        <v>0.01</v>
      </c>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90"/>
      <c r="AI263" s="100"/>
      <c r="AJ263" s="100" t="s">
        <v>91</v>
      </c>
      <c r="AK263" s="258" t="s">
        <v>643</v>
      </c>
      <c r="AL263" s="67"/>
      <c r="AM263" s="100"/>
      <c r="AN263" s="101"/>
      <c r="AO263" s="67" t="s">
        <v>644</v>
      </c>
      <c r="AP263" s="101"/>
      <c r="AQ263" s="100"/>
      <c r="AR263" s="100"/>
      <c r="AS263" s="196"/>
      <c r="AT263" s="67"/>
      <c r="AU263" s="79"/>
    </row>
    <row r="264" spans="1:49" s="80" customFormat="1" x14ac:dyDescent="0.3">
      <c r="A264" s="121">
        <f t="shared" si="25"/>
        <v>132</v>
      </c>
      <c r="B264" s="68" t="s">
        <v>645</v>
      </c>
      <c r="C264" s="121" t="s">
        <v>620</v>
      </c>
      <c r="D264" s="60">
        <f t="shared" si="17"/>
        <v>0.01</v>
      </c>
      <c r="E264" s="160"/>
      <c r="F264" s="36">
        <f t="shared" si="18"/>
        <v>0.01</v>
      </c>
      <c r="G264" s="37" t="s">
        <v>46</v>
      </c>
      <c r="H264" s="62"/>
      <c r="I264" s="89"/>
      <c r="J264" s="89"/>
      <c r="K264" s="89">
        <v>0.01</v>
      </c>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90"/>
      <c r="AI264" s="100"/>
      <c r="AJ264" s="100" t="s">
        <v>91</v>
      </c>
      <c r="AK264" s="258"/>
      <c r="AL264" s="67"/>
      <c r="AM264" s="100"/>
      <c r="AN264" s="101"/>
      <c r="AO264" s="67" t="s">
        <v>646</v>
      </c>
      <c r="AP264" s="101"/>
      <c r="AQ264" s="100"/>
      <c r="AR264" s="100"/>
      <c r="AS264" s="196"/>
      <c r="AT264" s="67"/>
      <c r="AU264" s="79"/>
    </row>
    <row r="265" spans="1:49" s="80" customFormat="1" x14ac:dyDescent="0.3">
      <c r="A265" s="121">
        <f t="shared" si="25"/>
        <v>133</v>
      </c>
      <c r="B265" s="68" t="s">
        <v>647</v>
      </c>
      <c r="C265" s="121" t="s">
        <v>620</v>
      </c>
      <c r="D265" s="60">
        <f t="shared" si="17"/>
        <v>0.01</v>
      </c>
      <c r="E265" s="160"/>
      <c r="F265" s="36">
        <f t="shared" si="18"/>
        <v>0.01</v>
      </c>
      <c r="G265" s="37" t="s">
        <v>46</v>
      </c>
      <c r="H265" s="62">
        <f t="shared" ref="H265:H271" si="27">I265+J265</f>
        <v>0</v>
      </c>
      <c r="I265" s="89"/>
      <c r="J265" s="89"/>
      <c r="K265" s="89">
        <v>0.01</v>
      </c>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90"/>
      <c r="AI265" s="100"/>
      <c r="AJ265" s="100" t="s">
        <v>91</v>
      </c>
      <c r="AK265" s="258"/>
      <c r="AL265" s="67"/>
      <c r="AM265" s="100"/>
      <c r="AN265" s="101"/>
      <c r="AO265" s="67" t="s">
        <v>648</v>
      </c>
      <c r="AP265" s="101"/>
      <c r="AQ265" s="100"/>
      <c r="AR265" s="100"/>
      <c r="AS265" s="196"/>
      <c r="AT265" s="67"/>
      <c r="AU265" s="79"/>
    </row>
    <row r="266" spans="1:49" s="80" customFormat="1" x14ac:dyDescent="0.3">
      <c r="A266" s="121">
        <f t="shared" si="25"/>
        <v>134</v>
      </c>
      <c r="B266" s="68" t="s">
        <v>649</v>
      </c>
      <c r="C266" s="121" t="s">
        <v>620</v>
      </c>
      <c r="D266" s="60">
        <f t="shared" si="17"/>
        <v>0.01</v>
      </c>
      <c r="E266" s="160"/>
      <c r="F266" s="36">
        <f t="shared" si="18"/>
        <v>0.01</v>
      </c>
      <c r="G266" s="37" t="s">
        <v>48</v>
      </c>
      <c r="H266" s="62">
        <f t="shared" si="27"/>
        <v>0</v>
      </c>
      <c r="I266" s="89"/>
      <c r="J266" s="89"/>
      <c r="K266" s="89"/>
      <c r="L266" s="89"/>
      <c r="M266" s="89">
        <v>0.01</v>
      </c>
      <c r="N266" s="89"/>
      <c r="O266" s="89"/>
      <c r="P266" s="89"/>
      <c r="Q266" s="89"/>
      <c r="R266" s="89"/>
      <c r="S266" s="89"/>
      <c r="T266" s="89"/>
      <c r="U266" s="89"/>
      <c r="V266" s="89"/>
      <c r="W266" s="89"/>
      <c r="X266" s="89"/>
      <c r="Y266" s="89"/>
      <c r="Z266" s="89"/>
      <c r="AA266" s="89"/>
      <c r="AB266" s="89"/>
      <c r="AC266" s="89"/>
      <c r="AD266" s="89"/>
      <c r="AE266" s="89"/>
      <c r="AF266" s="89"/>
      <c r="AG266" s="89"/>
      <c r="AH266" s="90"/>
      <c r="AI266" s="100"/>
      <c r="AJ266" s="100" t="s">
        <v>91</v>
      </c>
      <c r="AK266" s="258"/>
      <c r="AL266" s="67"/>
      <c r="AM266" s="100"/>
      <c r="AN266" s="101"/>
      <c r="AO266" s="67" t="s">
        <v>650</v>
      </c>
      <c r="AP266" s="101"/>
      <c r="AQ266" s="100"/>
      <c r="AR266" s="100"/>
      <c r="AS266" s="196"/>
      <c r="AT266" s="67"/>
      <c r="AU266" s="79"/>
    </row>
    <row r="267" spans="1:49" s="80" customFormat="1" x14ac:dyDescent="0.3">
      <c r="A267" s="121">
        <f t="shared" si="25"/>
        <v>135</v>
      </c>
      <c r="B267" s="68" t="s">
        <v>651</v>
      </c>
      <c r="C267" s="121" t="s">
        <v>620</v>
      </c>
      <c r="D267" s="60">
        <f t="shared" si="17"/>
        <v>0.01</v>
      </c>
      <c r="E267" s="160"/>
      <c r="F267" s="36">
        <f t="shared" si="18"/>
        <v>0.01</v>
      </c>
      <c r="G267" s="37" t="s">
        <v>46</v>
      </c>
      <c r="H267" s="62">
        <f t="shared" si="27"/>
        <v>0</v>
      </c>
      <c r="I267" s="89"/>
      <c r="J267" s="89"/>
      <c r="K267" s="89">
        <v>0.01</v>
      </c>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90"/>
      <c r="AI267" s="100"/>
      <c r="AJ267" s="100" t="s">
        <v>193</v>
      </c>
      <c r="AK267" s="258"/>
      <c r="AL267" s="67"/>
      <c r="AM267" s="100"/>
      <c r="AN267" s="101"/>
      <c r="AO267" s="67" t="s">
        <v>652</v>
      </c>
      <c r="AP267" s="101"/>
      <c r="AQ267" s="100"/>
      <c r="AR267" s="100"/>
      <c r="AS267" s="196"/>
      <c r="AT267" s="67"/>
      <c r="AU267" s="79"/>
    </row>
    <row r="268" spans="1:49" s="80" customFormat="1" x14ac:dyDescent="0.3">
      <c r="A268" s="121">
        <f t="shared" si="25"/>
        <v>136</v>
      </c>
      <c r="B268" s="68" t="s">
        <v>653</v>
      </c>
      <c r="C268" s="121" t="s">
        <v>620</v>
      </c>
      <c r="D268" s="60">
        <f t="shared" si="17"/>
        <v>0.01</v>
      </c>
      <c r="E268" s="160">
        <v>0.01</v>
      </c>
      <c r="F268" s="36">
        <f t="shared" si="18"/>
        <v>0</v>
      </c>
      <c r="G268" s="37"/>
      <c r="H268" s="62">
        <f t="shared" si="27"/>
        <v>0</v>
      </c>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90"/>
      <c r="AI268" s="100"/>
      <c r="AJ268" s="100" t="s">
        <v>91</v>
      </c>
      <c r="AK268" s="258"/>
      <c r="AL268" s="67"/>
      <c r="AM268" s="100"/>
      <c r="AN268" s="101"/>
      <c r="AO268" s="67" t="s">
        <v>654</v>
      </c>
      <c r="AP268" s="101"/>
      <c r="AQ268" s="100"/>
      <c r="AR268" s="100"/>
      <c r="AS268" s="196"/>
      <c r="AT268" s="67"/>
      <c r="AU268" s="79"/>
    </row>
    <row r="269" spans="1:49" s="80" customFormat="1" x14ac:dyDescent="0.3">
      <c r="A269" s="121">
        <f t="shared" si="25"/>
        <v>137</v>
      </c>
      <c r="B269" s="68" t="s">
        <v>655</v>
      </c>
      <c r="C269" s="121" t="s">
        <v>620</v>
      </c>
      <c r="D269" s="60">
        <f t="shared" si="17"/>
        <v>0.01</v>
      </c>
      <c r="E269" s="160"/>
      <c r="F269" s="36">
        <f t="shared" si="18"/>
        <v>0.01</v>
      </c>
      <c r="G269" s="37" t="s">
        <v>68</v>
      </c>
      <c r="H269" s="62">
        <f t="shared" si="27"/>
        <v>0</v>
      </c>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v>0.01</v>
      </c>
      <c r="AH269" s="90"/>
      <c r="AI269" s="100"/>
      <c r="AJ269" s="100" t="s">
        <v>98</v>
      </c>
      <c r="AK269" s="258"/>
      <c r="AL269" s="67"/>
      <c r="AM269" s="100"/>
      <c r="AN269" s="101"/>
      <c r="AO269" s="67" t="s">
        <v>291</v>
      </c>
      <c r="AP269" s="101"/>
      <c r="AQ269" s="100"/>
      <c r="AR269" s="100"/>
      <c r="AS269" s="196"/>
      <c r="AT269" s="67"/>
      <c r="AU269" s="79"/>
    </row>
    <row r="270" spans="1:49" s="80" customFormat="1" x14ac:dyDescent="0.3">
      <c r="A270" s="121">
        <f t="shared" si="25"/>
        <v>138</v>
      </c>
      <c r="B270" s="68" t="s">
        <v>656</v>
      </c>
      <c r="C270" s="121" t="s">
        <v>620</v>
      </c>
      <c r="D270" s="60">
        <f t="shared" ref="D270:D282" si="28">E270+F270</f>
        <v>0.01</v>
      </c>
      <c r="E270" s="160"/>
      <c r="F270" s="36">
        <f t="shared" si="18"/>
        <v>0.01</v>
      </c>
      <c r="G270" s="37" t="s">
        <v>48</v>
      </c>
      <c r="H270" s="62">
        <f t="shared" si="27"/>
        <v>0</v>
      </c>
      <c r="I270" s="89"/>
      <c r="J270" s="89"/>
      <c r="K270" s="89"/>
      <c r="L270" s="89"/>
      <c r="M270" s="89">
        <v>0.01</v>
      </c>
      <c r="N270" s="89"/>
      <c r="O270" s="89"/>
      <c r="P270" s="89"/>
      <c r="Q270" s="89"/>
      <c r="R270" s="89"/>
      <c r="S270" s="89"/>
      <c r="T270" s="89"/>
      <c r="U270" s="89"/>
      <c r="V270" s="89"/>
      <c r="W270" s="89"/>
      <c r="X270" s="89"/>
      <c r="Y270" s="89"/>
      <c r="Z270" s="89"/>
      <c r="AA270" s="89"/>
      <c r="AB270" s="89"/>
      <c r="AC270" s="89"/>
      <c r="AD270" s="89"/>
      <c r="AE270" s="89"/>
      <c r="AF270" s="89"/>
      <c r="AG270" s="89"/>
      <c r="AH270" s="90"/>
      <c r="AI270" s="100"/>
      <c r="AJ270" s="100" t="s">
        <v>98</v>
      </c>
      <c r="AK270" s="258"/>
      <c r="AL270" s="67"/>
      <c r="AM270" s="100"/>
      <c r="AN270" s="101"/>
      <c r="AO270" s="67" t="s">
        <v>292</v>
      </c>
      <c r="AP270" s="101"/>
      <c r="AQ270" s="100"/>
      <c r="AR270" s="100"/>
      <c r="AS270" s="196"/>
      <c r="AT270" s="67"/>
      <c r="AU270" s="79"/>
    </row>
    <row r="271" spans="1:49" s="80" customFormat="1" x14ac:dyDescent="0.3">
      <c r="A271" s="121">
        <f t="shared" si="25"/>
        <v>139</v>
      </c>
      <c r="B271" s="68" t="s">
        <v>657</v>
      </c>
      <c r="C271" s="121" t="s">
        <v>66</v>
      </c>
      <c r="D271" s="60">
        <f t="shared" si="28"/>
        <v>0.01</v>
      </c>
      <c r="E271" s="160">
        <v>0.01</v>
      </c>
      <c r="F271" s="36">
        <f t="shared" si="18"/>
        <v>0</v>
      </c>
      <c r="G271" s="37"/>
      <c r="H271" s="62">
        <f t="shared" si="27"/>
        <v>0</v>
      </c>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90"/>
      <c r="AI271" s="100"/>
      <c r="AJ271" s="100" t="s">
        <v>106</v>
      </c>
      <c r="AK271" s="258"/>
      <c r="AL271" s="67"/>
      <c r="AM271" s="100"/>
      <c r="AN271" s="101"/>
      <c r="AO271" s="67" t="s">
        <v>658</v>
      </c>
      <c r="AP271" s="101"/>
      <c r="AQ271" s="100"/>
      <c r="AR271" s="100"/>
      <c r="AS271" s="196"/>
      <c r="AT271" s="67"/>
      <c r="AU271" s="79"/>
    </row>
    <row r="272" spans="1:49" s="43" customFormat="1" x14ac:dyDescent="0.3">
      <c r="A272" s="44" t="s">
        <v>659</v>
      </c>
      <c r="B272" s="34" t="s">
        <v>660</v>
      </c>
      <c r="C272" s="14"/>
      <c r="D272" s="60">
        <f t="shared" si="28"/>
        <v>0</v>
      </c>
      <c r="E272" s="60"/>
      <c r="F272" s="36">
        <f t="shared" si="18"/>
        <v>0</v>
      </c>
      <c r="G272" s="37"/>
      <c r="H272" s="62">
        <f t="shared" si="26"/>
        <v>0</v>
      </c>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v>0</v>
      </c>
      <c r="AH272" s="27">
        <v>0</v>
      </c>
      <c r="AI272" s="14"/>
      <c r="AJ272" s="14"/>
      <c r="AK272" s="66"/>
      <c r="AL272" s="16"/>
      <c r="AM272" s="29"/>
      <c r="AN272" s="30"/>
      <c r="AO272" s="14"/>
      <c r="AP272" s="14"/>
      <c r="AQ272" s="14"/>
      <c r="AR272" s="14"/>
      <c r="AS272" s="19"/>
      <c r="AT272" s="14"/>
      <c r="AU272" s="151"/>
    </row>
    <row r="273" spans="1:48" s="43" customFormat="1" x14ac:dyDescent="0.3">
      <c r="A273" s="14" t="s">
        <v>661</v>
      </c>
      <c r="B273" s="34" t="s">
        <v>662</v>
      </c>
      <c r="C273" s="14"/>
      <c r="D273" s="60">
        <f t="shared" si="28"/>
        <v>0</v>
      </c>
      <c r="E273" s="60"/>
      <c r="F273" s="36">
        <f t="shared" si="18"/>
        <v>0</v>
      </c>
      <c r="G273" s="37"/>
      <c r="H273" s="62">
        <f t="shared" si="26"/>
        <v>0</v>
      </c>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v>0</v>
      </c>
      <c r="AH273" s="27">
        <v>0</v>
      </c>
      <c r="AI273" s="26"/>
      <c r="AJ273" s="14"/>
      <c r="AK273" s="66"/>
      <c r="AL273" s="16"/>
      <c r="AM273" s="29"/>
      <c r="AN273" s="30"/>
      <c r="AO273" s="14"/>
      <c r="AP273" s="14"/>
      <c r="AQ273" s="14"/>
      <c r="AR273" s="14"/>
      <c r="AS273" s="19"/>
      <c r="AT273" s="26"/>
      <c r="AU273" s="151"/>
    </row>
    <row r="274" spans="1:48" s="57" customFormat="1" ht="36" x14ac:dyDescent="0.35">
      <c r="A274" s="14"/>
      <c r="B274" s="46" t="s">
        <v>77</v>
      </c>
      <c r="C274" s="95"/>
      <c r="D274" s="60">
        <f t="shared" si="28"/>
        <v>0</v>
      </c>
      <c r="E274" s="60"/>
      <c r="F274" s="36">
        <f t="shared" si="18"/>
        <v>0</v>
      </c>
      <c r="G274" s="37"/>
      <c r="H274" s="62">
        <f t="shared" si="26"/>
        <v>0</v>
      </c>
      <c r="I274" s="62"/>
      <c r="J274" s="62"/>
      <c r="K274" s="63"/>
      <c r="L274" s="62"/>
      <c r="M274" s="62"/>
      <c r="N274" s="62"/>
      <c r="O274" s="62"/>
      <c r="P274" s="62"/>
      <c r="Q274" s="62"/>
      <c r="R274" s="62"/>
      <c r="S274" s="62"/>
      <c r="T274" s="62"/>
      <c r="U274" s="62"/>
      <c r="V274" s="62"/>
      <c r="W274" s="62"/>
      <c r="X274" s="62"/>
      <c r="Y274" s="62"/>
      <c r="Z274" s="62"/>
      <c r="AA274" s="62"/>
      <c r="AB274" s="62"/>
      <c r="AC274" s="62"/>
      <c r="AD274" s="62"/>
      <c r="AE274" s="64"/>
      <c r="AF274" s="62"/>
      <c r="AG274" s="62"/>
      <c r="AH274" s="27"/>
      <c r="AI274" s="47"/>
      <c r="AJ274" s="47"/>
      <c r="AK274" s="66"/>
      <c r="AL274" s="52"/>
      <c r="AM274" s="53"/>
      <c r="AN274" s="54"/>
      <c r="AO274" s="153"/>
      <c r="AP274" s="47"/>
      <c r="AQ274" s="47"/>
      <c r="AR274" s="47"/>
      <c r="AS274" s="55"/>
      <c r="AT274" s="98"/>
      <c r="AU274" s="56"/>
    </row>
    <row r="275" spans="1:48" ht="36" x14ac:dyDescent="0.35">
      <c r="A275" s="152">
        <f>A271+1</f>
        <v>140</v>
      </c>
      <c r="B275" s="73" t="s">
        <v>663</v>
      </c>
      <c r="C275" s="59" t="s">
        <v>198</v>
      </c>
      <c r="D275" s="60">
        <f t="shared" si="28"/>
        <v>20</v>
      </c>
      <c r="E275" s="60">
        <v>20</v>
      </c>
      <c r="F275" s="36">
        <f t="shared" si="18"/>
        <v>0</v>
      </c>
      <c r="G275" s="59" t="s">
        <v>198</v>
      </c>
      <c r="H275" s="62">
        <f t="shared" si="26"/>
        <v>0</v>
      </c>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v>0</v>
      </c>
      <c r="AH275" s="27"/>
      <c r="AI275" s="65" t="s">
        <v>80</v>
      </c>
      <c r="AJ275" s="26" t="s">
        <v>106</v>
      </c>
      <c r="AK275" s="258"/>
      <c r="AL275" s="67"/>
      <c r="AM275" s="76"/>
      <c r="AN275" s="264"/>
      <c r="AO275" s="65" t="s">
        <v>664</v>
      </c>
      <c r="AP275" s="26" t="s">
        <v>86</v>
      </c>
      <c r="AQ275" s="26"/>
      <c r="AR275" s="26"/>
      <c r="AS275" s="31"/>
      <c r="AT275" s="72"/>
      <c r="AU275" s="32"/>
      <c r="AV275" s="12" t="s">
        <v>665</v>
      </c>
    </row>
    <row r="276" spans="1:48" ht="36" x14ac:dyDescent="0.35">
      <c r="A276" s="152">
        <f>A275+1</f>
        <v>141</v>
      </c>
      <c r="B276" s="73" t="s">
        <v>666</v>
      </c>
      <c r="C276" s="59" t="s">
        <v>198</v>
      </c>
      <c r="D276" s="60">
        <f t="shared" si="28"/>
        <v>20</v>
      </c>
      <c r="E276" s="60">
        <v>20</v>
      </c>
      <c r="F276" s="36">
        <f t="shared" si="18"/>
        <v>0</v>
      </c>
      <c r="G276" s="59" t="s">
        <v>198</v>
      </c>
      <c r="H276" s="62">
        <f t="shared" si="26"/>
        <v>0</v>
      </c>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v>0</v>
      </c>
      <c r="AH276" s="27"/>
      <c r="AI276" s="65" t="s">
        <v>80</v>
      </c>
      <c r="AJ276" s="26" t="s">
        <v>106</v>
      </c>
      <c r="AK276" s="258"/>
      <c r="AL276" s="67"/>
      <c r="AM276" s="76"/>
      <c r="AN276" s="264"/>
      <c r="AO276" s="65" t="s">
        <v>667</v>
      </c>
      <c r="AP276" s="26" t="s">
        <v>86</v>
      </c>
      <c r="AQ276" s="26"/>
      <c r="AR276" s="26"/>
      <c r="AS276" s="31"/>
      <c r="AT276" s="72"/>
      <c r="AU276" s="32"/>
      <c r="AV276" s="12" t="s">
        <v>665</v>
      </c>
    </row>
    <row r="277" spans="1:48" ht="36" x14ac:dyDescent="0.35">
      <c r="A277" s="152">
        <f>A276+1</f>
        <v>142</v>
      </c>
      <c r="B277" s="73" t="s">
        <v>668</v>
      </c>
      <c r="C277" s="59" t="s">
        <v>198</v>
      </c>
      <c r="D277" s="60">
        <f t="shared" si="28"/>
        <v>20</v>
      </c>
      <c r="E277" s="60">
        <v>20</v>
      </c>
      <c r="F277" s="36">
        <f t="shared" si="18"/>
        <v>0</v>
      </c>
      <c r="G277" s="59" t="s">
        <v>198</v>
      </c>
      <c r="H277" s="62">
        <f t="shared" si="26"/>
        <v>0</v>
      </c>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v>0</v>
      </c>
      <c r="AH277" s="27"/>
      <c r="AI277" s="65" t="s">
        <v>80</v>
      </c>
      <c r="AJ277" s="26" t="s">
        <v>106</v>
      </c>
      <c r="AK277" s="258"/>
      <c r="AL277" s="67"/>
      <c r="AM277" s="76"/>
      <c r="AN277" s="264"/>
      <c r="AO277" s="65" t="s">
        <v>669</v>
      </c>
      <c r="AP277" s="26" t="s">
        <v>86</v>
      </c>
      <c r="AQ277" s="26"/>
      <c r="AR277" s="26"/>
      <c r="AS277" s="31"/>
      <c r="AT277" s="72"/>
      <c r="AU277" s="32"/>
      <c r="AV277" s="12" t="s">
        <v>665</v>
      </c>
    </row>
    <row r="278" spans="1:48" ht="36" x14ac:dyDescent="0.35">
      <c r="A278" s="152">
        <f>A277+1</f>
        <v>143</v>
      </c>
      <c r="B278" s="73" t="s">
        <v>670</v>
      </c>
      <c r="C278" s="59" t="s">
        <v>198</v>
      </c>
      <c r="D278" s="60">
        <f t="shared" si="28"/>
        <v>5</v>
      </c>
      <c r="E278" s="60">
        <v>5</v>
      </c>
      <c r="F278" s="36">
        <f t="shared" si="18"/>
        <v>0</v>
      </c>
      <c r="G278" s="59" t="s">
        <v>198</v>
      </c>
      <c r="H278" s="62">
        <f t="shared" si="26"/>
        <v>0</v>
      </c>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v>0</v>
      </c>
      <c r="AH278" s="27"/>
      <c r="AI278" s="65" t="s">
        <v>80</v>
      </c>
      <c r="AJ278" s="26" t="s">
        <v>106</v>
      </c>
      <c r="AK278" s="258"/>
      <c r="AL278" s="67"/>
      <c r="AM278" s="76"/>
      <c r="AN278" s="265"/>
      <c r="AO278" s="65" t="s">
        <v>671</v>
      </c>
      <c r="AP278" s="26" t="s">
        <v>86</v>
      </c>
      <c r="AQ278" s="26"/>
      <c r="AR278" s="26"/>
      <c r="AS278" s="31"/>
      <c r="AT278" s="72"/>
      <c r="AU278" s="32"/>
      <c r="AV278" s="12" t="s">
        <v>665</v>
      </c>
    </row>
    <row r="279" spans="1:48" s="57" customFormat="1" x14ac:dyDescent="0.35">
      <c r="A279" s="14"/>
      <c r="B279" s="94" t="s">
        <v>132</v>
      </c>
      <c r="C279" s="95"/>
      <c r="D279" s="60">
        <f t="shared" si="28"/>
        <v>0</v>
      </c>
      <c r="E279" s="60"/>
      <c r="F279" s="36">
        <f t="shared" si="18"/>
        <v>0</v>
      </c>
      <c r="G279" s="37"/>
      <c r="H279" s="62">
        <f t="shared" si="26"/>
        <v>0</v>
      </c>
      <c r="I279" s="62"/>
      <c r="J279" s="62"/>
      <c r="K279" s="63"/>
      <c r="L279" s="62"/>
      <c r="M279" s="62"/>
      <c r="N279" s="62"/>
      <c r="O279" s="62"/>
      <c r="P279" s="62"/>
      <c r="Q279" s="62"/>
      <c r="R279" s="62"/>
      <c r="S279" s="62"/>
      <c r="T279" s="62"/>
      <c r="U279" s="62"/>
      <c r="V279" s="62"/>
      <c r="W279" s="62"/>
      <c r="X279" s="62"/>
      <c r="Y279" s="62"/>
      <c r="Z279" s="62"/>
      <c r="AA279" s="62"/>
      <c r="AB279" s="62"/>
      <c r="AC279" s="62"/>
      <c r="AD279" s="62"/>
      <c r="AE279" s="64"/>
      <c r="AF279" s="62"/>
      <c r="AG279" s="62"/>
      <c r="AH279" s="27"/>
      <c r="AI279" s="47"/>
      <c r="AJ279" s="47"/>
      <c r="AK279" s="66"/>
      <c r="AL279" s="52"/>
      <c r="AM279" s="96"/>
      <c r="AN279" s="97"/>
      <c r="AO279" s="153"/>
      <c r="AP279" s="47"/>
      <c r="AQ279" s="47"/>
      <c r="AR279" s="47"/>
      <c r="AS279" s="55"/>
      <c r="AT279" s="98"/>
      <c r="AU279" s="56"/>
    </row>
    <row r="280" spans="1:48" ht="45" customHeight="1" x14ac:dyDescent="0.35">
      <c r="A280" s="26">
        <f>A278+1</f>
        <v>144</v>
      </c>
      <c r="B280" s="68" t="s">
        <v>672</v>
      </c>
      <c r="C280" s="121" t="s">
        <v>47</v>
      </c>
      <c r="D280" s="60">
        <f t="shared" si="28"/>
        <v>12</v>
      </c>
      <c r="E280" s="61">
        <v>12</v>
      </c>
      <c r="F280" s="36">
        <f t="shared" si="18"/>
        <v>0</v>
      </c>
      <c r="G280" s="121" t="s">
        <v>47</v>
      </c>
      <c r="H280" s="62">
        <f t="shared" si="26"/>
        <v>0</v>
      </c>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36"/>
      <c r="AI280" s="109"/>
      <c r="AJ280" s="121" t="s">
        <v>123</v>
      </c>
      <c r="AK280" s="67" t="s">
        <v>673</v>
      </c>
      <c r="AL280" s="67"/>
      <c r="AM280" s="100"/>
      <c r="AN280" s="101"/>
      <c r="AO280" s="121" t="s">
        <v>674</v>
      </c>
      <c r="AP280" s="109"/>
      <c r="AQ280" s="109"/>
      <c r="AR280" s="109"/>
      <c r="AS280" s="109"/>
      <c r="AT280" s="106"/>
      <c r="AU280" s="70"/>
    </row>
    <row r="281" spans="1:48" ht="40.799999999999997" customHeight="1" x14ac:dyDescent="0.35">
      <c r="A281" s="280">
        <f>A280+1</f>
        <v>145</v>
      </c>
      <c r="B281" s="281" t="s">
        <v>675</v>
      </c>
      <c r="C281" s="59" t="s">
        <v>432</v>
      </c>
      <c r="D281" s="60">
        <f t="shared" si="28"/>
        <v>70</v>
      </c>
      <c r="E281" s="127">
        <v>70</v>
      </c>
      <c r="F281" s="36">
        <f t="shared" si="18"/>
        <v>0</v>
      </c>
      <c r="G281" s="37"/>
      <c r="H281" s="62">
        <f t="shared" si="26"/>
        <v>0</v>
      </c>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36"/>
      <c r="AI281" s="109"/>
      <c r="AJ281" s="109" t="s">
        <v>106</v>
      </c>
      <c r="AK281" s="258" t="s">
        <v>676</v>
      </c>
      <c r="AL281" s="67"/>
      <c r="AM281" s="100"/>
      <c r="AN281" s="101"/>
      <c r="AO281" s="70"/>
      <c r="AP281" s="109"/>
      <c r="AQ281" s="109"/>
      <c r="AR281" s="109"/>
      <c r="AS281" s="129"/>
      <c r="AT281" s="106"/>
      <c r="AU281" s="32" t="s">
        <v>677</v>
      </c>
    </row>
    <row r="282" spans="1:48" ht="40.799999999999997" customHeight="1" x14ac:dyDescent="0.35">
      <c r="A282" s="280"/>
      <c r="B282" s="281"/>
      <c r="C282" s="59" t="s">
        <v>432</v>
      </c>
      <c r="D282" s="60">
        <f t="shared" si="28"/>
        <v>64.72</v>
      </c>
      <c r="E282" s="127">
        <f>134.72-70</f>
        <v>64.72</v>
      </c>
      <c r="F282" s="36">
        <f t="shared" si="18"/>
        <v>0</v>
      </c>
      <c r="G282" s="37"/>
      <c r="H282" s="62">
        <f t="shared" si="26"/>
        <v>0</v>
      </c>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36"/>
      <c r="AI282" s="109"/>
      <c r="AJ282" s="109" t="s">
        <v>112</v>
      </c>
      <c r="AK282" s="258"/>
      <c r="AL282" s="67"/>
      <c r="AM282" s="100"/>
      <c r="AN282" s="101"/>
      <c r="AO282" s="70"/>
      <c r="AP282" s="109"/>
      <c r="AQ282" s="109"/>
      <c r="AR282" s="109"/>
      <c r="AS282" s="129"/>
      <c r="AT282" s="106"/>
      <c r="AU282" s="32" t="s">
        <v>677</v>
      </c>
    </row>
    <row r="283" spans="1:48" s="43" customFormat="1" x14ac:dyDescent="0.35">
      <c r="A283" s="147"/>
      <c r="B283" s="34" t="s">
        <v>24</v>
      </c>
      <c r="C283" s="197"/>
      <c r="D283" s="198"/>
      <c r="E283" s="198"/>
      <c r="F283" s="199"/>
      <c r="G283" s="197"/>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40"/>
      <c r="AI283" s="47"/>
      <c r="AJ283" s="14"/>
      <c r="AK283" s="200"/>
      <c r="AL283" s="201"/>
      <c r="AM283" s="29"/>
      <c r="AN283" s="30"/>
      <c r="AO283" s="47"/>
      <c r="AP283" s="14"/>
      <c r="AQ283" s="14"/>
      <c r="AR283" s="14"/>
      <c r="AS283" s="19"/>
      <c r="AT283" s="98"/>
      <c r="AU283" s="42"/>
    </row>
    <row r="284" spans="1:48" s="10" customFormat="1" ht="36" x14ac:dyDescent="0.35">
      <c r="A284" s="26">
        <f>A281+1</f>
        <v>146</v>
      </c>
      <c r="B284" s="138" t="s">
        <v>678</v>
      </c>
      <c r="C284" s="59" t="s">
        <v>64</v>
      </c>
      <c r="D284" s="60">
        <f t="shared" ref="D284:D294" si="29">E284+F284</f>
        <v>3.5199999999999996</v>
      </c>
      <c r="E284" s="60">
        <v>3.5199999999999996</v>
      </c>
      <c r="F284" s="36">
        <f t="shared" ref="F284:F289" si="30">H284+SUM(K284:O284)+SUM(Q284:AH284)</f>
        <v>0</v>
      </c>
      <c r="G284" s="59" t="s">
        <v>64</v>
      </c>
      <c r="H284" s="62">
        <f>I284+J284</f>
        <v>0</v>
      </c>
      <c r="I284" s="62"/>
      <c r="J284" s="62"/>
      <c r="K284" s="111"/>
      <c r="L284" s="111"/>
      <c r="M284" s="62"/>
      <c r="N284" s="62"/>
      <c r="O284" s="62"/>
      <c r="P284" s="62"/>
      <c r="Q284" s="62"/>
      <c r="R284" s="62"/>
      <c r="S284" s="62"/>
      <c r="T284" s="62"/>
      <c r="U284" s="62"/>
      <c r="V284" s="62"/>
      <c r="W284" s="62"/>
      <c r="X284" s="62"/>
      <c r="Y284" s="62"/>
      <c r="Z284" s="62"/>
      <c r="AA284" s="62"/>
      <c r="AB284" s="62"/>
      <c r="AC284" s="62"/>
      <c r="AD284" s="62"/>
      <c r="AE284" s="64"/>
      <c r="AF284" s="62"/>
      <c r="AG284" s="62"/>
      <c r="AH284" s="27"/>
      <c r="AI284" s="65" t="s">
        <v>80</v>
      </c>
      <c r="AJ284" s="66" t="s">
        <v>91</v>
      </c>
      <c r="AK284" s="75" t="s">
        <v>679</v>
      </c>
      <c r="AL284" s="67"/>
      <c r="AM284" s="76"/>
      <c r="AN284" s="92"/>
      <c r="AO284" s="86" t="s">
        <v>680</v>
      </c>
      <c r="AP284" s="66"/>
      <c r="AQ284" s="66"/>
      <c r="AR284" s="66"/>
      <c r="AS284" s="71"/>
      <c r="AT284" s="72"/>
      <c r="AU284" s="134" t="s">
        <v>681</v>
      </c>
    </row>
    <row r="285" spans="1:48" s="10" customFormat="1" ht="28.2" customHeight="1" x14ac:dyDescent="0.35">
      <c r="A285" s="26">
        <f>A284+1</f>
        <v>147</v>
      </c>
      <c r="B285" s="138" t="s">
        <v>682</v>
      </c>
      <c r="C285" s="59" t="s">
        <v>64</v>
      </c>
      <c r="D285" s="60">
        <f t="shared" si="29"/>
        <v>2.0499999999999998</v>
      </c>
      <c r="E285" s="60">
        <v>2.0499999999999998</v>
      </c>
      <c r="F285" s="36">
        <f t="shared" si="30"/>
        <v>0</v>
      </c>
      <c r="G285" s="59" t="s">
        <v>64</v>
      </c>
      <c r="H285" s="62"/>
      <c r="I285" s="62"/>
      <c r="J285" s="62"/>
      <c r="K285" s="111"/>
      <c r="L285" s="111"/>
      <c r="M285" s="62"/>
      <c r="N285" s="62"/>
      <c r="O285" s="62"/>
      <c r="P285" s="62"/>
      <c r="Q285" s="62"/>
      <c r="R285" s="62"/>
      <c r="S285" s="62"/>
      <c r="T285" s="62"/>
      <c r="U285" s="62"/>
      <c r="V285" s="62"/>
      <c r="W285" s="62"/>
      <c r="X285" s="62"/>
      <c r="Y285" s="62"/>
      <c r="Z285" s="62"/>
      <c r="AA285" s="62"/>
      <c r="AB285" s="62"/>
      <c r="AC285" s="62"/>
      <c r="AD285" s="62"/>
      <c r="AE285" s="64"/>
      <c r="AF285" s="62"/>
      <c r="AG285" s="62"/>
      <c r="AH285" s="27"/>
      <c r="AI285" s="65"/>
      <c r="AJ285" s="66" t="s">
        <v>91</v>
      </c>
      <c r="AK285" s="75" t="s">
        <v>679</v>
      </c>
      <c r="AL285" s="67"/>
      <c r="AM285" s="76"/>
      <c r="AN285" s="92"/>
      <c r="AO285" s="86" t="s">
        <v>683</v>
      </c>
      <c r="AP285" s="66"/>
      <c r="AQ285" s="66"/>
      <c r="AR285" s="66"/>
      <c r="AS285" s="71"/>
      <c r="AT285" s="72"/>
      <c r="AU285" s="134"/>
    </row>
    <row r="286" spans="1:48" ht="33.6" customHeight="1" x14ac:dyDescent="0.35">
      <c r="A286" s="266">
        <f>A285+1</f>
        <v>148</v>
      </c>
      <c r="B286" s="269" t="s">
        <v>684</v>
      </c>
      <c r="C286" s="59" t="s">
        <v>64</v>
      </c>
      <c r="D286" s="60">
        <f t="shared" si="29"/>
        <v>3.3</v>
      </c>
      <c r="E286" s="60">
        <v>3.3</v>
      </c>
      <c r="F286" s="36">
        <f t="shared" si="30"/>
        <v>0</v>
      </c>
      <c r="G286" s="37" t="s">
        <v>79</v>
      </c>
      <c r="H286" s="62">
        <f t="shared" ref="H286:H288" si="31">I286+J286</f>
        <v>0</v>
      </c>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v>0</v>
      </c>
      <c r="AH286" s="27">
        <v>0</v>
      </c>
      <c r="AI286" s="65" t="s">
        <v>80</v>
      </c>
      <c r="AJ286" s="66" t="s">
        <v>91</v>
      </c>
      <c r="AK286" s="272" t="s">
        <v>685</v>
      </c>
      <c r="AL286" s="275"/>
      <c r="AM286" s="76"/>
      <c r="AN286" s="92"/>
      <c r="AO286" s="86" t="s">
        <v>402</v>
      </c>
      <c r="AP286" s="66"/>
      <c r="AQ286" s="66"/>
      <c r="AR286" s="66"/>
      <c r="AS286" s="71" t="s">
        <v>104</v>
      </c>
      <c r="AT286" s="106"/>
      <c r="AU286" s="108"/>
    </row>
    <row r="287" spans="1:48" ht="32.4" customHeight="1" x14ac:dyDescent="0.35">
      <c r="A287" s="267"/>
      <c r="B287" s="270"/>
      <c r="C287" s="59" t="s">
        <v>64</v>
      </c>
      <c r="D287" s="60">
        <f t="shared" si="29"/>
        <v>1.9</v>
      </c>
      <c r="E287" s="60">
        <v>1.9</v>
      </c>
      <c r="F287" s="36">
        <f t="shared" si="30"/>
        <v>0</v>
      </c>
      <c r="G287" s="37" t="s">
        <v>79</v>
      </c>
      <c r="H287" s="62">
        <f t="shared" si="31"/>
        <v>0</v>
      </c>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27"/>
      <c r="AI287" s="65"/>
      <c r="AJ287" s="66" t="s">
        <v>98</v>
      </c>
      <c r="AK287" s="273"/>
      <c r="AL287" s="276"/>
      <c r="AM287" s="76"/>
      <c r="AN287" s="92"/>
      <c r="AO287" s="86"/>
      <c r="AP287" s="66"/>
      <c r="AQ287" s="66"/>
      <c r="AR287" s="66"/>
      <c r="AS287" s="71"/>
      <c r="AT287" s="106"/>
      <c r="AU287" s="108"/>
    </row>
    <row r="288" spans="1:48" ht="29.4" customHeight="1" x14ac:dyDescent="0.35">
      <c r="A288" s="268"/>
      <c r="B288" s="271"/>
      <c r="C288" s="59" t="s">
        <v>64</v>
      </c>
      <c r="D288" s="60">
        <f t="shared" si="29"/>
        <v>1.1000000000000001</v>
      </c>
      <c r="E288" s="60">
        <v>1.1000000000000001</v>
      </c>
      <c r="F288" s="36">
        <f t="shared" si="30"/>
        <v>0</v>
      </c>
      <c r="G288" s="37" t="s">
        <v>79</v>
      </c>
      <c r="H288" s="62">
        <f t="shared" si="31"/>
        <v>0</v>
      </c>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27"/>
      <c r="AI288" s="65"/>
      <c r="AJ288" s="66" t="s">
        <v>106</v>
      </c>
      <c r="AK288" s="274"/>
      <c r="AL288" s="277"/>
      <c r="AM288" s="76"/>
      <c r="AN288" s="92"/>
      <c r="AO288" s="86"/>
      <c r="AP288" s="66"/>
      <c r="AQ288" s="66"/>
      <c r="AR288" s="66"/>
      <c r="AS288" s="71"/>
      <c r="AT288" s="106"/>
      <c r="AU288" s="108"/>
    </row>
    <row r="289" spans="1:47" x14ac:dyDescent="0.35">
      <c r="A289" s="14" t="s">
        <v>686</v>
      </c>
      <c r="B289" s="94" t="s">
        <v>26</v>
      </c>
      <c r="C289" s="59"/>
      <c r="D289" s="60">
        <f t="shared" si="29"/>
        <v>0</v>
      </c>
      <c r="E289" s="60"/>
      <c r="F289" s="36">
        <f t="shared" si="30"/>
        <v>0</v>
      </c>
      <c r="G289" s="59"/>
      <c r="H289" s="62">
        <f t="shared" si="26"/>
        <v>0</v>
      </c>
      <c r="I289" s="62"/>
      <c r="J289" s="62"/>
      <c r="K289" s="63"/>
      <c r="L289" s="62"/>
      <c r="M289" s="62"/>
      <c r="N289" s="62"/>
      <c r="O289" s="62"/>
      <c r="P289" s="62"/>
      <c r="Q289" s="62"/>
      <c r="R289" s="62"/>
      <c r="S289" s="62"/>
      <c r="T289" s="62"/>
      <c r="U289" s="62"/>
      <c r="V289" s="62"/>
      <c r="W289" s="62"/>
      <c r="X289" s="62"/>
      <c r="Y289" s="62"/>
      <c r="Z289" s="62"/>
      <c r="AA289" s="62"/>
      <c r="AB289" s="62"/>
      <c r="AC289" s="62"/>
      <c r="AD289" s="62"/>
      <c r="AE289" s="64"/>
      <c r="AF289" s="62"/>
      <c r="AG289" s="62"/>
      <c r="AH289" s="27"/>
      <c r="AI289" s="65"/>
      <c r="AJ289" s="26"/>
      <c r="AK289" s="66"/>
      <c r="AL289" s="67"/>
      <c r="AM289" s="76"/>
      <c r="AN289" s="92"/>
      <c r="AO289" s="26"/>
      <c r="AP289" s="26"/>
      <c r="AQ289" s="26"/>
      <c r="AR289" s="26"/>
      <c r="AS289" s="31"/>
      <c r="AT289" s="65"/>
      <c r="AU289" s="108"/>
    </row>
    <row r="290" spans="1:47" ht="36" x14ac:dyDescent="0.35">
      <c r="A290" s="14"/>
      <c r="B290" s="46" t="s">
        <v>77</v>
      </c>
      <c r="C290" s="59"/>
      <c r="D290" s="60">
        <f t="shared" si="29"/>
        <v>0</v>
      </c>
      <c r="E290" s="60"/>
      <c r="F290" s="36"/>
      <c r="G290" s="59"/>
      <c r="H290" s="62"/>
      <c r="I290" s="62"/>
      <c r="J290" s="62"/>
      <c r="K290" s="63"/>
      <c r="L290" s="62"/>
      <c r="M290" s="62"/>
      <c r="N290" s="62"/>
      <c r="O290" s="62"/>
      <c r="P290" s="62"/>
      <c r="Q290" s="62"/>
      <c r="R290" s="62"/>
      <c r="S290" s="62"/>
      <c r="T290" s="62"/>
      <c r="U290" s="62"/>
      <c r="V290" s="62"/>
      <c r="W290" s="62"/>
      <c r="X290" s="62"/>
      <c r="Y290" s="62"/>
      <c r="Z290" s="62"/>
      <c r="AA290" s="62"/>
      <c r="AB290" s="62"/>
      <c r="AC290" s="62"/>
      <c r="AD290" s="62"/>
      <c r="AE290" s="64"/>
      <c r="AF290" s="62"/>
      <c r="AG290" s="62"/>
      <c r="AH290" s="27"/>
      <c r="AI290" s="65"/>
      <c r="AJ290" s="26"/>
      <c r="AK290" s="66"/>
      <c r="AL290" s="67"/>
      <c r="AM290" s="76"/>
      <c r="AN290" s="92"/>
      <c r="AO290" s="26"/>
      <c r="AP290" s="26"/>
      <c r="AQ290" s="26"/>
      <c r="AR290" s="26"/>
      <c r="AS290" s="31"/>
      <c r="AT290" s="65"/>
      <c r="AU290" s="108"/>
    </row>
    <row r="291" spans="1:47" ht="82.5" customHeight="1" x14ac:dyDescent="0.35">
      <c r="A291" s="26">
        <f>A286+1</f>
        <v>149</v>
      </c>
      <c r="B291" s="58" t="s">
        <v>687</v>
      </c>
      <c r="C291" s="59" t="s">
        <v>66</v>
      </c>
      <c r="D291" s="60">
        <f t="shared" si="29"/>
        <v>1.47</v>
      </c>
      <c r="E291" s="60">
        <v>1.47</v>
      </c>
      <c r="F291" s="36"/>
      <c r="G291" s="59" t="s">
        <v>66</v>
      </c>
      <c r="H291" s="62"/>
      <c r="I291" s="62"/>
      <c r="J291" s="62"/>
      <c r="K291" s="63"/>
      <c r="L291" s="62"/>
      <c r="M291" s="62"/>
      <c r="N291" s="62"/>
      <c r="O291" s="62"/>
      <c r="P291" s="62"/>
      <c r="Q291" s="62"/>
      <c r="R291" s="62"/>
      <c r="S291" s="62"/>
      <c r="T291" s="62"/>
      <c r="U291" s="62"/>
      <c r="V291" s="62"/>
      <c r="W291" s="62"/>
      <c r="X291" s="62"/>
      <c r="Y291" s="62"/>
      <c r="Z291" s="62"/>
      <c r="AA291" s="62"/>
      <c r="AB291" s="62"/>
      <c r="AC291" s="62"/>
      <c r="AD291" s="62"/>
      <c r="AE291" s="64"/>
      <c r="AF291" s="62"/>
      <c r="AG291" s="62"/>
      <c r="AH291" s="27"/>
      <c r="AI291" s="65"/>
      <c r="AJ291" s="26" t="s">
        <v>81</v>
      </c>
      <c r="AK291" s="66" t="s">
        <v>688</v>
      </c>
      <c r="AL291" s="67"/>
      <c r="AM291" s="76"/>
      <c r="AN291" s="92"/>
      <c r="AO291" s="26" t="s">
        <v>419</v>
      </c>
      <c r="AP291" s="26"/>
      <c r="AQ291" s="26"/>
      <c r="AR291" s="26"/>
      <c r="AS291" s="31"/>
      <c r="AT291" s="65"/>
      <c r="AU291" s="108"/>
    </row>
    <row r="292" spans="1:47" ht="103.8" customHeight="1" x14ac:dyDescent="0.35">
      <c r="A292" s="152">
        <f>A291+1</f>
        <v>150</v>
      </c>
      <c r="B292" s="73" t="s">
        <v>689</v>
      </c>
      <c r="C292" s="59" t="s">
        <v>66</v>
      </c>
      <c r="D292" s="60">
        <f t="shared" si="29"/>
        <v>0.5</v>
      </c>
      <c r="E292" s="60">
        <v>0.5</v>
      </c>
      <c r="F292" s="36"/>
      <c r="G292" s="37"/>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27"/>
      <c r="AI292" s="65"/>
      <c r="AJ292" s="26" t="s">
        <v>118</v>
      </c>
      <c r="AK292" s="66" t="s">
        <v>690</v>
      </c>
      <c r="AL292" s="67"/>
      <c r="AM292" s="76"/>
      <c r="AN292" s="92"/>
      <c r="AO292" s="65"/>
      <c r="AP292" s="26"/>
      <c r="AQ292" s="26"/>
      <c r="AR292" s="26"/>
      <c r="AS292" s="31"/>
      <c r="AT292" s="72"/>
      <c r="AU292" s="32"/>
    </row>
    <row r="293" spans="1:47" s="57" customFormat="1" ht="25.95" customHeight="1" x14ac:dyDescent="0.35">
      <c r="A293" s="14"/>
      <c r="B293" s="94" t="s">
        <v>132</v>
      </c>
      <c r="C293" s="95"/>
      <c r="D293" s="60">
        <f t="shared" si="29"/>
        <v>0</v>
      </c>
      <c r="E293" s="60"/>
      <c r="F293" s="36">
        <f>H293+SUM(K293:O293)+SUM(Q293:AH293)</f>
        <v>0</v>
      </c>
      <c r="G293" s="95"/>
      <c r="H293" s="62">
        <f t="shared" si="26"/>
        <v>0</v>
      </c>
      <c r="I293" s="62"/>
      <c r="J293" s="62"/>
      <c r="K293" s="63"/>
      <c r="L293" s="62"/>
      <c r="M293" s="62"/>
      <c r="N293" s="62"/>
      <c r="O293" s="62"/>
      <c r="P293" s="62"/>
      <c r="Q293" s="62"/>
      <c r="R293" s="62"/>
      <c r="S293" s="62"/>
      <c r="T293" s="62"/>
      <c r="U293" s="62"/>
      <c r="V293" s="62"/>
      <c r="W293" s="62"/>
      <c r="X293" s="62"/>
      <c r="Y293" s="62"/>
      <c r="Z293" s="62"/>
      <c r="AA293" s="62"/>
      <c r="AB293" s="62"/>
      <c r="AC293" s="62"/>
      <c r="AD293" s="62"/>
      <c r="AE293" s="64"/>
      <c r="AF293" s="62"/>
      <c r="AG293" s="62"/>
      <c r="AH293" s="27"/>
      <c r="AI293" s="47"/>
      <c r="AJ293" s="47"/>
      <c r="AK293" s="66"/>
      <c r="AL293" s="52"/>
      <c r="AM293" s="96"/>
      <c r="AN293" s="97"/>
      <c r="AO293" s="153"/>
      <c r="AP293" s="47"/>
      <c r="AQ293" s="47"/>
      <c r="AR293" s="47"/>
      <c r="AS293" s="55"/>
      <c r="AT293" s="98"/>
      <c r="AU293" s="56"/>
    </row>
    <row r="294" spans="1:47" ht="153" customHeight="1" x14ac:dyDescent="0.35">
      <c r="A294" s="26">
        <f>A292+1</f>
        <v>151</v>
      </c>
      <c r="B294" s="58" t="s">
        <v>691</v>
      </c>
      <c r="C294" s="59" t="s">
        <v>66</v>
      </c>
      <c r="D294" s="60">
        <f t="shared" si="29"/>
        <v>0.12</v>
      </c>
      <c r="E294" s="60">
        <v>0.12</v>
      </c>
      <c r="F294" s="36">
        <f>H294+SUM(K294:O294)+SUM(Q294:AH294)</f>
        <v>0</v>
      </c>
      <c r="G294" s="59" t="s">
        <v>66</v>
      </c>
      <c r="H294" s="62">
        <f t="shared" si="26"/>
        <v>0</v>
      </c>
      <c r="I294" s="62"/>
      <c r="J294" s="62"/>
      <c r="K294" s="63"/>
      <c r="L294" s="62"/>
      <c r="M294" s="62"/>
      <c r="N294" s="62"/>
      <c r="O294" s="62"/>
      <c r="P294" s="62"/>
      <c r="Q294" s="62"/>
      <c r="R294" s="62"/>
      <c r="S294" s="62"/>
      <c r="T294" s="62"/>
      <c r="U294" s="62"/>
      <c r="V294" s="62"/>
      <c r="W294" s="62"/>
      <c r="X294" s="62"/>
      <c r="Y294" s="62"/>
      <c r="Z294" s="62"/>
      <c r="AA294" s="62"/>
      <c r="AB294" s="62"/>
      <c r="AC294" s="62"/>
      <c r="AD294" s="62"/>
      <c r="AE294" s="64"/>
      <c r="AF294" s="62"/>
      <c r="AG294" s="62"/>
      <c r="AH294" s="27"/>
      <c r="AI294" s="26"/>
      <c r="AJ294" s="26" t="s">
        <v>193</v>
      </c>
      <c r="AK294" s="66" t="s">
        <v>692</v>
      </c>
      <c r="AL294" s="67"/>
      <c r="AM294" s="100"/>
      <c r="AN294" s="101"/>
      <c r="AO294" s="67" t="s">
        <v>693</v>
      </c>
      <c r="AP294" s="26"/>
      <c r="AQ294" s="26"/>
      <c r="AR294" s="26"/>
      <c r="AS294" s="31"/>
      <c r="AT294" s="106"/>
      <c r="AU294" s="32"/>
    </row>
    <row r="295" spans="1:47" s="57" customFormat="1" x14ac:dyDescent="0.35">
      <c r="A295" s="47"/>
      <c r="B295" s="94" t="s">
        <v>694</v>
      </c>
      <c r="C295" s="95"/>
      <c r="D295" s="202"/>
      <c r="E295" s="202"/>
      <c r="F295" s="203"/>
      <c r="G295" s="95"/>
      <c r="H295" s="50"/>
      <c r="I295" s="50"/>
      <c r="J295" s="50"/>
      <c r="K295" s="204"/>
      <c r="L295" s="50"/>
      <c r="M295" s="50"/>
      <c r="N295" s="50"/>
      <c r="O295" s="50"/>
      <c r="P295" s="50"/>
      <c r="Q295" s="50"/>
      <c r="R295" s="50"/>
      <c r="S295" s="50"/>
      <c r="T295" s="50"/>
      <c r="U295" s="50"/>
      <c r="V295" s="50"/>
      <c r="W295" s="50"/>
      <c r="X295" s="50"/>
      <c r="Y295" s="50"/>
      <c r="Z295" s="50"/>
      <c r="AA295" s="50"/>
      <c r="AB295" s="50"/>
      <c r="AC295" s="50"/>
      <c r="AD295" s="50"/>
      <c r="AE295" s="205"/>
      <c r="AF295" s="50"/>
      <c r="AG295" s="50"/>
      <c r="AH295" s="51"/>
      <c r="AI295" s="47"/>
      <c r="AJ295" s="47"/>
      <c r="AK295" s="206"/>
      <c r="AL295" s="52"/>
      <c r="AM295" s="96"/>
      <c r="AN295" s="207"/>
      <c r="AO295" s="52"/>
      <c r="AP295" s="47"/>
      <c r="AQ295" s="208"/>
      <c r="AR295" s="47"/>
      <c r="AS295" s="55"/>
      <c r="AT295" s="98"/>
      <c r="AU295" s="56"/>
    </row>
    <row r="296" spans="1:47" s="85" customFormat="1" ht="36" x14ac:dyDescent="0.35">
      <c r="A296" s="26"/>
      <c r="B296" s="46" t="s">
        <v>77</v>
      </c>
      <c r="C296" s="65"/>
      <c r="D296" s="60">
        <f t="shared" ref="D296:D359" si="32">E296+F296</f>
        <v>0</v>
      </c>
      <c r="E296" s="60"/>
      <c r="F296" s="36">
        <f>H296+SUM(K296:O296)+SUM(Q296:AH296)</f>
        <v>0</v>
      </c>
      <c r="G296" s="65"/>
      <c r="H296" s="62">
        <f t="shared" ref="H296" si="33">I296+J296</f>
        <v>0</v>
      </c>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27"/>
      <c r="AI296" s="65"/>
      <c r="AJ296" s="65"/>
      <c r="AK296" s="66"/>
      <c r="AL296" s="102"/>
      <c r="AM296" s="78"/>
      <c r="AN296" s="103"/>
      <c r="AO296" s="28"/>
      <c r="AP296" s="65"/>
      <c r="AQ296" s="65"/>
      <c r="AR296" s="65"/>
      <c r="AS296" s="93"/>
      <c r="AT296" s="78"/>
      <c r="AU296" s="104"/>
    </row>
    <row r="297" spans="1:47" s="119" customFormat="1" ht="90" x14ac:dyDescent="0.25">
      <c r="A297" s="152">
        <f>A294+1</f>
        <v>152</v>
      </c>
      <c r="B297" s="58" t="s">
        <v>695</v>
      </c>
      <c r="C297" s="59" t="s">
        <v>415</v>
      </c>
      <c r="D297" s="60">
        <f t="shared" si="32"/>
        <v>7</v>
      </c>
      <c r="E297" s="61">
        <v>7</v>
      </c>
      <c r="F297" s="36"/>
      <c r="G297" s="37"/>
      <c r="H297" s="62"/>
      <c r="I297" s="62"/>
      <c r="J297" s="62"/>
      <c r="K297" s="63"/>
      <c r="L297" s="62"/>
      <c r="M297" s="62"/>
      <c r="N297" s="62"/>
      <c r="O297" s="62"/>
      <c r="P297" s="62"/>
      <c r="Q297" s="62"/>
      <c r="R297" s="62"/>
      <c r="S297" s="62"/>
      <c r="T297" s="62"/>
      <c r="U297" s="62"/>
      <c r="V297" s="62"/>
      <c r="W297" s="62"/>
      <c r="X297" s="62"/>
      <c r="Y297" s="62"/>
      <c r="Z297" s="62"/>
      <c r="AA297" s="62"/>
      <c r="AB297" s="62"/>
      <c r="AC297" s="62"/>
      <c r="AD297" s="62"/>
      <c r="AE297" s="64"/>
      <c r="AF297" s="62"/>
      <c r="AG297" s="62"/>
      <c r="AH297" s="27"/>
      <c r="AI297" s="65"/>
      <c r="AJ297" s="26" t="s">
        <v>81</v>
      </c>
      <c r="AK297" s="76" t="s">
        <v>696</v>
      </c>
      <c r="AL297" s="67"/>
      <c r="AM297" s="209"/>
      <c r="AN297" s="114"/>
      <c r="AO297" s="26"/>
      <c r="AP297" s="26"/>
      <c r="AQ297" s="112"/>
      <c r="AR297" s="26"/>
      <c r="AS297" s="31"/>
      <c r="AT297" s="65"/>
      <c r="AU297" s="115"/>
    </row>
    <row r="298" spans="1:47" s="43" customFormat="1" ht="28.95" customHeight="1" x14ac:dyDescent="0.35">
      <c r="A298" s="147" t="s">
        <v>697</v>
      </c>
      <c r="B298" s="34" t="s">
        <v>19</v>
      </c>
      <c r="C298" s="197"/>
      <c r="D298" s="60">
        <f t="shared" si="32"/>
        <v>0</v>
      </c>
      <c r="E298" s="198"/>
      <c r="F298" s="36">
        <f t="shared" ref="F298:F308" si="34">H298+SUM(K298:O298)+SUM(Q298:AH298)</f>
        <v>0</v>
      </c>
      <c r="G298" s="197"/>
      <c r="H298" s="62">
        <f t="shared" si="26"/>
        <v>0</v>
      </c>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40"/>
      <c r="AI298" s="47"/>
      <c r="AJ298" s="14"/>
      <c r="AK298" s="200"/>
      <c r="AL298" s="16"/>
      <c r="AM298" s="29"/>
      <c r="AN298" s="30"/>
      <c r="AO298" s="47"/>
      <c r="AP298" s="14"/>
      <c r="AQ298" s="14"/>
      <c r="AR298" s="14"/>
      <c r="AS298" s="19"/>
      <c r="AT298" s="98"/>
      <c r="AU298" s="42"/>
    </row>
    <row r="299" spans="1:47" s="85" customFormat="1" ht="36" x14ac:dyDescent="0.35">
      <c r="A299" s="26"/>
      <c r="B299" s="46" t="s">
        <v>77</v>
      </c>
      <c r="C299" s="65"/>
      <c r="D299" s="60">
        <f t="shared" si="32"/>
        <v>0</v>
      </c>
      <c r="E299" s="60"/>
      <c r="F299" s="36">
        <f t="shared" si="34"/>
        <v>0</v>
      </c>
      <c r="G299" s="65"/>
      <c r="H299" s="62">
        <f t="shared" si="26"/>
        <v>0</v>
      </c>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27"/>
      <c r="AI299" s="65"/>
      <c r="AJ299" s="65"/>
      <c r="AK299" s="66"/>
      <c r="AL299" s="102"/>
      <c r="AM299" s="78"/>
      <c r="AN299" s="103"/>
      <c r="AO299" s="28"/>
      <c r="AP299" s="65"/>
      <c r="AQ299" s="65"/>
      <c r="AR299" s="65"/>
      <c r="AS299" s="93"/>
      <c r="AT299" s="78"/>
      <c r="AU299" s="104"/>
    </row>
    <row r="300" spans="1:47" ht="36" x14ac:dyDescent="0.35">
      <c r="A300" s="152">
        <f>A294+1</f>
        <v>152</v>
      </c>
      <c r="B300" s="73" t="s">
        <v>698</v>
      </c>
      <c r="C300" s="26" t="s">
        <v>57</v>
      </c>
      <c r="D300" s="60">
        <f t="shared" si="32"/>
        <v>2.92</v>
      </c>
      <c r="E300" s="60">
        <v>2.92</v>
      </c>
      <c r="F300" s="36">
        <f t="shared" si="34"/>
        <v>0</v>
      </c>
      <c r="G300" s="26" t="s">
        <v>57</v>
      </c>
      <c r="H300" s="62">
        <f t="shared" si="26"/>
        <v>0</v>
      </c>
      <c r="I300" s="62"/>
      <c r="J300" s="62"/>
      <c r="K300" s="63"/>
      <c r="L300" s="62"/>
      <c r="M300" s="62"/>
      <c r="N300" s="62"/>
      <c r="O300" s="62"/>
      <c r="P300" s="62"/>
      <c r="Q300" s="62"/>
      <c r="R300" s="62"/>
      <c r="S300" s="62"/>
      <c r="T300" s="62"/>
      <c r="U300" s="62"/>
      <c r="V300" s="62"/>
      <c r="W300" s="62"/>
      <c r="X300" s="62"/>
      <c r="Y300" s="62"/>
      <c r="Z300" s="62"/>
      <c r="AA300" s="62"/>
      <c r="AB300" s="62"/>
      <c r="AC300" s="62"/>
      <c r="AD300" s="62"/>
      <c r="AE300" s="62"/>
      <c r="AF300" s="62"/>
      <c r="AG300" s="62">
        <v>0</v>
      </c>
      <c r="AH300" s="27"/>
      <c r="AI300" s="65" t="s">
        <v>80</v>
      </c>
      <c r="AJ300" s="66" t="s">
        <v>81</v>
      </c>
      <c r="AK300" s="75" t="s">
        <v>699</v>
      </c>
      <c r="AL300" s="67"/>
      <c r="AM300" s="76"/>
      <c r="AN300" s="92"/>
      <c r="AO300" s="65" t="s">
        <v>700</v>
      </c>
      <c r="AP300" s="26" t="s">
        <v>86</v>
      </c>
      <c r="AQ300" s="26"/>
      <c r="AR300" s="26"/>
      <c r="AS300" s="31"/>
      <c r="AT300" s="72"/>
      <c r="AU300" s="32"/>
    </row>
    <row r="301" spans="1:47" s="57" customFormat="1" x14ac:dyDescent="0.35">
      <c r="A301" s="14"/>
      <c r="B301" s="94" t="s">
        <v>132</v>
      </c>
      <c r="C301" s="95"/>
      <c r="D301" s="60">
        <f t="shared" si="32"/>
        <v>0</v>
      </c>
      <c r="E301" s="60"/>
      <c r="F301" s="36">
        <f t="shared" si="34"/>
        <v>0</v>
      </c>
      <c r="G301" s="95"/>
      <c r="H301" s="62">
        <f t="shared" si="26"/>
        <v>0</v>
      </c>
      <c r="I301" s="62"/>
      <c r="J301" s="62"/>
      <c r="K301" s="63"/>
      <c r="L301" s="62"/>
      <c r="M301" s="62"/>
      <c r="N301" s="62"/>
      <c r="O301" s="62"/>
      <c r="P301" s="62"/>
      <c r="Q301" s="62"/>
      <c r="R301" s="62"/>
      <c r="S301" s="62"/>
      <c r="T301" s="62"/>
      <c r="U301" s="62"/>
      <c r="V301" s="62"/>
      <c r="W301" s="62"/>
      <c r="X301" s="62"/>
      <c r="Y301" s="62"/>
      <c r="Z301" s="62"/>
      <c r="AA301" s="62"/>
      <c r="AB301" s="62"/>
      <c r="AC301" s="62"/>
      <c r="AD301" s="62"/>
      <c r="AE301" s="64"/>
      <c r="AF301" s="62"/>
      <c r="AG301" s="62"/>
      <c r="AH301" s="27"/>
      <c r="AI301" s="47"/>
      <c r="AJ301" s="47"/>
      <c r="AK301" s="66"/>
      <c r="AL301" s="52"/>
      <c r="AM301" s="96"/>
      <c r="AN301" s="97"/>
      <c r="AO301" s="153"/>
      <c r="AP301" s="47"/>
      <c r="AQ301" s="47"/>
      <c r="AR301" s="47"/>
      <c r="AS301" s="55"/>
      <c r="AT301" s="98"/>
      <c r="AU301" s="56"/>
    </row>
    <row r="302" spans="1:47" s="10" customFormat="1" ht="72" x14ac:dyDescent="0.35">
      <c r="A302" s="26">
        <f>A300+1</f>
        <v>153</v>
      </c>
      <c r="B302" s="210" t="s">
        <v>701</v>
      </c>
      <c r="C302" s="26" t="s">
        <v>57</v>
      </c>
      <c r="D302" s="60">
        <f t="shared" si="32"/>
        <v>0.05</v>
      </c>
      <c r="E302" s="60">
        <v>0.05</v>
      </c>
      <c r="F302" s="36">
        <f t="shared" si="34"/>
        <v>0</v>
      </c>
      <c r="G302" s="26" t="s">
        <v>57</v>
      </c>
      <c r="H302" s="62">
        <f t="shared" si="26"/>
        <v>0</v>
      </c>
      <c r="I302" s="62"/>
      <c r="J302" s="62"/>
      <c r="K302" s="63"/>
      <c r="L302" s="62"/>
      <c r="M302" s="62"/>
      <c r="N302" s="62"/>
      <c r="O302" s="62"/>
      <c r="P302" s="62"/>
      <c r="Q302" s="62"/>
      <c r="R302" s="62"/>
      <c r="S302" s="62"/>
      <c r="T302" s="62"/>
      <c r="U302" s="62"/>
      <c r="V302" s="62"/>
      <c r="W302" s="62"/>
      <c r="X302" s="62"/>
      <c r="Y302" s="62"/>
      <c r="Z302" s="62"/>
      <c r="AA302" s="62"/>
      <c r="AB302" s="62"/>
      <c r="AC302" s="62"/>
      <c r="AD302" s="62"/>
      <c r="AE302" s="64"/>
      <c r="AF302" s="62"/>
      <c r="AG302" s="62"/>
      <c r="AH302" s="27"/>
      <c r="AI302" s="65" t="s">
        <v>80</v>
      </c>
      <c r="AJ302" s="66" t="s">
        <v>193</v>
      </c>
      <c r="AK302" s="211" t="s">
        <v>702</v>
      </c>
      <c r="AL302" s="67"/>
      <c r="AM302" s="76"/>
      <c r="AN302" s="92"/>
      <c r="AO302" s="212" t="s">
        <v>703</v>
      </c>
      <c r="AP302" s="66"/>
      <c r="AQ302" s="66"/>
      <c r="AR302" s="66"/>
      <c r="AS302" s="71"/>
      <c r="AT302" s="72"/>
      <c r="AU302" s="134"/>
    </row>
    <row r="303" spans="1:47" s="10" customFormat="1" ht="72" x14ac:dyDescent="0.35">
      <c r="A303" s="26">
        <f>A302+1</f>
        <v>154</v>
      </c>
      <c r="B303" s="210" t="s">
        <v>704</v>
      </c>
      <c r="C303" s="26" t="s">
        <v>57</v>
      </c>
      <c r="D303" s="60">
        <f t="shared" si="32"/>
        <v>0.05</v>
      </c>
      <c r="E303" s="60">
        <v>0.05</v>
      </c>
      <c r="F303" s="36">
        <f t="shared" si="34"/>
        <v>0</v>
      </c>
      <c r="G303" s="26" t="s">
        <v>57</v>
      </c>
      <c r="H303" s="62">
        <f t="shared" si="26"/>
        <v>0</v>
      </c>
      <c r="I303" s="62"/>
      <c r="J303" s="62"/>
      <c r="K303" s="63"/>
      <c r="L303" s="62"/>
      <c r="M303" s="62"/>
      <c r="N303" s="62"/>
      <c r="O303" s="62"/>
      <c r="P303" s="62"/>
      <c r="Q303" s="62"/>
      <c r="R303" s="62"/>
      <c r="S303" s="62"/>
      <c r="T303" s="62"/>
      <c r="U303" s="62"/>
      <c r="V303" s="62"/>
      <c r="W303" s="62"/>
      <c r="X303" s="62"/>
      <c r="Y303" s="62"/>
      <c r="Z303" s="62"/>
      <c r="AA303" s="62"/>
      <c r="AB303" s="62"/>
      <c r="AC303" s="62"/>
      <c r="AD303" s="62"/>
      <c r="AE303" s="64"/>
      <c r="AF303" s="62"/>
      <c r="AG303" s="62">
        <v>0</v>
      </c>
      <c r="AH303" s="27"/>
      <c r="AI303" s="65" t="s">
        <v>80</v>
      </c>
      <c r="AJ303" s="66" t="s">
        <v>193</v>
      </c>
      <c r="AK303" s="211" t="s">
        <v>702</v>
      </c>
      <c r="AL303" s="67"/>
      <c r="AM303" s="76"/>
      <c r="AN303" s="92"/>
      <c r="AO303" s="212" t="s">
        <v>705</v>
      </c>
      <c r="AP303" s="66"/>
      <c r="AQ303" s="66"/>
      <c r="AR303" s="66"/>
      <c r="AS303" s="71"/>
      <c r="AT303" s="72"/>
      <c r="AU303" s="134"/>
    </row>
    <row r="304" spans="1:47" ht="72" x14ac:dyDescent="0.35">
      <c r="A304" s="26">
        <f>A303+1</f>
        <v>155</v>
      </c>
      <c r="B304" s="58" t="s">
        <v>706</v>
      </c>
      <c r="C304" s="59" t="s">
        <v>57</v>
      </c>
      <c r="D304" s="60">
        <f t="shared" si="32"/>
        <v>1.1000000000000001</v>
      </c>
      <c r="E304" s="60">
        <v>1.1000000000000001</v>
      </c>
      <c r="F304" s="36">
        <f t="shared" si="34"/>
        <v>0</v>
      </c>
      <c r="G304" s="59" t="s">
        <v>57</v>
      </c>
      <c r="H304" s="62">
        <f t="shared" si="26"/>
        <v>0</v>
      </c>
      <c r="I304" s="62"/>
      <c r="J304" s="62"/>
      <c r="K304" s="63"/>
      <c r="L304" s="62"/>
      <c r="M304" s="62"/>
      <c r="N304" s="62"/>
      <c r="O304" s="62"/>
      <c r="P304" s="62"/>
      <c r="Q304" s="62"/>
      <c r="R304" s="62"/>
      <c r="S304" s="62"/>
      <c r="T304" s="62"/>
      <c r="U304" s="62"/>
      <c r="V304" s="62"/>
      <c r="W304" s="62"/>
      <c r="X304" s="62"/>
      <c r="Y304" s="62"/>
      <c r="Z304" s="62"/>
      <c r="AA304" s="62"/>
      <c r="AB304" s="62"/>
      <c r="AC304" s="62"/>
      <c r="AD304" s="62"/>
      <c r="AE304" s="64"/>
      <c r="AF304" s="62"/>
      <c r="AG304" s="62"/>
      <c r="AH304" s="27"/>
      <c r="AI304" s="65"/>
      <c r="AJ304" s="26" t="s">
        <v>91</v>
      </c>
      <c r="AK304" s="67" t="s">
        <v>702</v>
      </c>
      <c r="AL304" s="67"/>
      <c r="AM304" s="100"/>
      <c r="AN304" s="114" t="s">
        <v>136</v>
      </c>
      <c r="AO304" s="65"/>
      <c r="AP304" s="26"/>
      <c r="AQ304" s="26"/>
      <c r="AR304" s="26"/>
      <c r="AS304" s="31"/>
      <c r="AT304" s="102"/>
      <c r="AU304" s="32"/>
    </row>
    <row r="305" spans="1:47" ht="54" x14ac:dyDescent="0.35">
      <c r="A305" s="26">
        <f>A304+1</f>
        <v>156</v>
      </c>
      <c r="B305" s="58" t="s">
        <v>707</v>
      </c>
      <c r="C305" s="59" t="s">
        <v>57</v>
      </c>
      <c r="D305" s="60">
        <f t="shared" si="32"/>
        <v>0.6</v>
      </c>
      <c r="E305" s="60">
        <v>0.6</v>
      </c>
      <c r="F305" s="36">
        <f t="shared" si="34"/>
        <v>0</v>
      </c>
      <c r="G305" s="59" t="s">
        <v>57</v>
      </c>
      <c r="H305" s="62">
        <f t="shared" si="26"/>
        <v>0</v>
      </c>
      <c r="I305" s="62"/>
      <c r="J305" s="62"/>
      <c r="K305" s="63"/>
      <c r="L305" s="62"/>
      <c r="M305" s="62"/>
      <c r="N305" s="62"/>
      <c r="O305" s="62"/>
      <c r="P305" s="62"/>
      <c r="Q305" s="62"/>
      <c r="R305" s="62"/>
      <c r="S305" s="62"/>
      <c r="T305" s="62"/>
      <c r="U305" s="62"/>
      <c r="V305" s="62"/>
      <c r="W305" s="62"/>
      <c r="X305" s="62"/>
      <c r="Y305" s="62"/>
      <c r="Z305" s="62"/>
      <c r="AA305" s="62"/>
      <c r="AB305" s="62"/>
      <c r="AC305" s="62"/>
      <c r="AD305" s="62"/>
      <c r="AE305" s="64"/>
      <c r="AF305" s="62"/>
      <c r="AG305" s="62"/>
      <c r="AH305" s="27"/>
      <c r="AI305" s="65"/>
      <c r="AJ305" s="26" t="s">
        <v>106</v>
      </c>
      <c r="AK305" s="76" t="s">
        <v>708</v>
      </c>
      <c r="AL305" s="67"/>
      <c r="AM305" s="100"/>
      <c r="AN305" s="101"/>
      <c r="AO305" s="65"/>
      <c r="AP305" s="26"/>
      <c r="AQ305" s="26"/>
      <c r="AR305" s="26"/>
      <c r="AS305" s="31"/>
      <c r="AT305" s="102"/>
      <c r="AU305" s="32"/>
    </row>
    <row r="306" spans="1:47" s="43" customFormat="1" x14ac:dyDescent="0.35">
      <c r="A306" s="147" t="s">
        <v>709</v>
      </c>
      <c r="B306" s="34" t="s">
        <v>244</v>
      </c>
      <c r="C306" s="197"/>
      <c r="D306" s="60">
        <f t="shared" si="32"/>
        <v>0</v>
      </c>
      <c r="E306" s="198"/>
      <c r="F306" s="36">
        <f t="shared" si="34"/>
        <v>0</v>
      </c>
      <c r="G306" s="197"/>
      <c r="H306" s="62">
        <f t="shared" si="26"/>
        <v>0</v>
      </c>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40"/>
      <c r="AI306" s="47"/>
      <c r="AJ306" s="14"/>
      <c r="AK306" s="75"/>
      <c r="AL306" s="16"/>
      <c r="AM306" s="29"/>
      <c r="AN306" s="30"/>
      <c r="AO306" s="47"/>
      <c r="AP306" s="14"/>
      <c r="AQ306" s="14"/>
      <c r="AR306" s="14"/>
      <c r="AS306" s="19"/>
      <c r="AT306" s="98"/>
      <c r="AU306" s="42"/>
    </row>
    <row r="307" spans="1:47" s="85" customFormat="1" ht="36" x14ac:dyDescent="0.35">
      <c r="A307" s="26"/>
      <c r="B307" s="46" t="s">
        <v>77</v>
      </c>
      <c r="C307" s="65"/>
      <c r="D307" s="60">
        <f t="shared" si="32"/>
        <v>0</v>
      </c>
      <c r="E307" s="60"/>
      <c r="F307" s="36">
        <f t="shared" si="34"/>
        <v>0</v>
      </c>
      <c r="G307" s="65"/>
      <c r="H307" s="62">
        <f t="shared" si="26"/>
        <v>0</v>
      </c>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27"/>
      <c r="AI307" s="65"/>
      <c r="AJ307" s="65"/>
      <c r="AK307" s="66"/>
      <c r="AL307" s="102"/>
      <c r="AM307" s="78"/>
      <c r="AN307" s="103"/>
      <c r="AO307" s="28"/>
      <c r="AP307" s="65"/>
      <c r="AQ307" s="65"/>
      <c r="AR307" s="65"/>
      <c r="AS307" s="93"/>
      <c r="AT307" s="78"/>
      <c r="AU307" s="104"/>
    </row>
    <row r="308" spans="1:47" ht="76.2" customHeight="1" x14ac:dyDescent="0.35">
      <c r="A308" s="26">
        <f>A305+1</f>
        <v>157</v>
      </c>
      <c r="B308" s="58" t="s">
        <v>710</v>
      </c>
      <c r="C308" s="59" t="s">
        <v>55</v>
      </c>
      <c r="D308" s="60">
        <f t="shared" si="32"/>
        <v>0.4</v>
      </c>
      <c r="E308" s="60">
        <v>0.4</v>
      </c>
      <c r="F308" s="36">
        <f t="shared" si="34"/>
        <v>0</v>
      </c>
      <c r="G308" s="59" t="s">
        <v>55</v>
      </c>
      <c r="H308" s="62"/>
      <c r="I308" s="60"/>
      <c r="J308" s="60"/>
      <c r="K308" s="162"/>
      <c r="L308" s="60"/>
      <c r="M308" s="62"/>
      <c r="N308" s="60"/>
      <c r="O308" s="60"/>
      <c r="P308" s="60"/>
      <c r="Q308" s="60"/>
      <c r="R308" s="60"/>
      <c r="S308" s="60"/>
      <c r="T308" s="60"/>
      <c r="U308" s="60"/>
      <c r="V308" s="60"/>
      <c r="W308" s="60"/>
      <c r="X308" s="60"/>
      <c r="Y308" s="60"/>
      <c r="Z308" s="60"/>
      <c r="AA308" s="60"/>
      <c r="AB308" s="60"/>
      <c r="AC308" s="60"/>
      <c r="AD308" s="60"/>
      <c r="AE308" s="172"/>
      <c r="AF308" s="60"/>
      <c r="AG308" s="60"/>
      <c r="AH308" s="148"/>
      <c r="AI308" s="65"/>
      <c r="AJ308" s="26" t="s">
        <v>126</v>
      </c>
      <c r="AK308" s="8" t="s">
        <v>702</v>
      </c>
      <c r="AL308" s="67"/>
      <c r="AM308" s="100"/>
      <c r="AN308" s="31"/>
      <c r="AO308" s="70" t="s">
        <v>711</v>
      </c>
      <c r="AP308" s="26"/>
      <c r="AQ308" s="26"/>
      <c r="AR308" s="26"/>
      <c r="AS308" s="31"/>
      <c r="AT308" s="102"/>
      <c r="AU308" s="93"/>
    </row>
    <row r="309" spans="1:47" s="43" customFormat="1" x14ac:dyDescent="0.35">
      <c r="A309" s="14"/>
      <c r="B309" s="116" t="s">
        <v>239</v>
      </c>
      <c r="C309" s="213"/>
      <c r="D309" s="60">
        <f t="shared" si="32"/>
        <v>0</v>
      </c>
      <c r="E309" s="198"/>
      <c r="F309" s="199"/>
      <c r="G309" s="213"/>
      <c r="H309" s="62">
        <f t="shared" ref="H309:H310" si="35">I309+J309</f>
        <v>0</v>
      </c>
      <c r="I309" s="38"/>
      <c r="J309" s="38"/>
      <c r="K309" s="214"/>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40"/>
      <c r="AI309" s="47"/>
      <c r="AJ309" s="14"/>
      <c r="AK309" s="215"/>
      <c r="AL309" s="16"/>
      <c r="AM309" s="29"/>
      <c r="AN309" s="30"/>
      <c r="AO309" s="47"/>
      <c r="AP309" s="14"/>
      <c r="AQ309" s="14"/>
      <c r="AR309" s="14"/>
      <c r="AS309" s="19"/>
      <c r="AT309" s="98"/>
      <c r="AU309" s="42"/>
    </row>
    <row r="310" spans="1:47" ht="116.25" customHeight="1" x14ac:dyDescent="0.35">
      <c r="A310" s="152">
        <f t="shared" ref="A310" si="36">A308+1</f>
        <v>158</v>
      </c>
      <c r="B310" s="58" t="s">
        <v>712</v>
      </c>
      <c r="C310" s="59" t="s">
        <v>55</v>
      </c>
      <c r="D310" s="60">
        <f t="shared" si="32"/>
        <v>0.3</v>
      </c>
      <c r="E310" s="60">
        <v>0.3</v>
      </c>
      <c r="F310" s="36">
        <f t="shared" ref="F310:F316" si="37">H310+SUM(K310:O310)+SUM(Q310:AH310)</f>
        <v>0</v>
      </c>
      <c r="G310" s="59" t="s">
        <v>55</v>
      </c>
      <c r="H310" s="62">
        <f t="shared" si="35"/>
        <v>0</v>
      </c>
      <c r="I310" s="62"/>
      <c r="J310" s="62"/>
      <c r="K310" s="63"/>
      <c r="L310" s="62"/>
      <c r="M310" s="62"/>
      <c r="N310" s="62"/>
      <c r="O310" s="62"/>
      <c r="P310" s="62"/>
      <c r="Q310" s="62"/>
      <c r="R310" s="62"/>
      <c r="S310" s="62"/>
      <c r="T310" s="62"/>
      <c r="U310" s="62"/>
      <c r="V310" s="62"/>
      <c r="W310" s="62"/>
      <c r="X310" s="62"/>
      <c r="Y310" s="62"/>
      <c r="Z310" s="62"/>
      <c r="AA310" s="62"/>
      <c r="AB310" s="62"/>
      <c r="AC310" s="62"/>
      <c r="AD310" s="62"/>
      <c r="AE310" s="64"/>
      <c r="AF310" s="62"/>
      <c r="AG310" s="62"/>
      <c r="AH310" s="27"/>
      <c r="AI310" s="65"/>
      <c r="AJ310" s="26" t="s">
        <v>173</v>
      </c>
      <c r="AK310" s="67" t="s">
        <v>713</v>
      </c>
      <c r="AL310" s="67"/>
      <c r="AM310" s="100"/>
      <c r="AN310" s="114" t="s">
        <v>136</v>
      </c>
      <c r="AO310" s="65" t="s">
        <v>714</v>
      </c>
      <c r="AP310" s="26"/>
      <c r="AQ310" s="26"/>
      <c r="AR310" s="26"/>
      <c r="AS310" s="31"/>
      <c r="AT310" s="102"/>
      <c r="AU310" s="32"/>
    </row>
    <row r="311" spans="1:47" ht="108" x14ac:dyDescent="0.35">
      <c r="A311" s="26">
        <f>A310+1</f>
        <v>159</v>
      </c>
      <c r="B311" s="216" t="s">
        <v>715</v>
      </c>
      <c r="C311" s="26" t="s">
        <v>55</v>
      </c>
      <c r="D311" s="60">
        <f t="shared" si="32"/>
        <v>1.03</v>
      </c>
      <c r="E311" s="60">
        <v>1.03</v>
      </c>
      <c r="F311" s="36">
        <f t="shared" si="37"/>
        <v>0</v>
      </c>
      <c r="G311" s="26" t="s">
        <v>55</v>
      </c>
      <c r="H311" s="62"/>
      <c r="I311" s="62"/>
      <c r="J311" s="62"/>
      <c r="K311" s="63"/>
      <c r="L311" s="62"/>
      <c r="M311" s="62"/>
      <c r="N311" s="62"/>
      <c r="O311" s="62"/>
      <c r="P311" s="62"/>
      <c r="Q311" s="62"/>
      <c r="R311" s="62"/>
      <c r="S311" s="62"/>
      <c r="T311" s="62"/>
      <c r="U311" s="62"/>
      <c r="V311" s="62"/>
      <c r="W311" s="62"/>
      <c r="X311" s="62"/>
      <c r="Y311" s="62"/>
      <c r="Z311" s="62"/>
      <c r="AA311" s="62"/>
      <c r="AB311" s="62"/>
      <c r="AC311" s="62"/>
      <c r="AD311" s="62"/>
      <c r="AE311" s="64"/>
      <c r="AF311" s="62"/>
      <c r="AG311" s="62">
        <v>0</v>
      </c>
      <c r="AH311" s="27"/>
      <c r="AI311" s="65" t="s">
        <v>80</v>
      </c>
      <c r="AJ311" s="26" t="s">
        <v>173</v>
      </c>
      <c r="AK311" s="75" t="s">
        <v>713</v>
      </c>
      <c r="AL311" s="67"/>
      <c r="AM311" s="76"/>
      <c r="AN311" s="114" t="s">
        <v>136</v>
      </c>
      <c r="AO311" s="65" t="s">
        <v>716</v>
      </c>
      <c r="AP311" s="26"/>
      <c r="AQ311" s="26"/>
      <c r="AR311" s="26"/>
      <c r="AS311" s="31"/>
      <c r="AT311" s="72"/>
      <c r="AU311" s="32"/>
    </row>
    <row r="312" spans="1:47" s="57" customFormat="1" x14ac:dyDescent="0.35">
      <c r="A312" s="14" t="s">
        <v>717</v>
      </c>
      <c r="B312" s="116" t="s">
        <v>256</v>
      </c>
      <c r="C312" s="95"/>
      <c r="D312" s="60">
        <f t="shared" si="32"/>
        <v>0</v>
      </c>
      <c r="E312" s="60"/>
      <c r="F312" s="36">
        <f t="shared" si="37"/>
        <v>0</v>
      </c>
      <c r="G312" s="95"/>
      <c r="H312" s="62"/>
      <c r="I312" s="62"/>
      <c r="J312" s="62"/>
      <c r="K312" s="63"/>
      <c r="L312" s="62"/>
      <c r="M312" s="62"/>
      <c r="N312" s="62"/>
      <c r="O312" s="62"/>
      <c r="P312" s="62"/>
      <c r="Q312" s="62"/>
      <c r="R312" s="62"/>
      <c r="S312" s="62"/>
      <c r="T312" s="62"/>
      <c r="U312" s="62"/>
      <c r="V312" s="62"/>
      <c r="W312" s="62"/>
      <c r="X312" s="62"/>
      <c r="Y312" s="62"/>
      <c r="Z312" s="62"/>
      <c r="AA312" s="62"/>
      <c r="AB312" s="62"/>
      <c r="AC312" s="62"/>
      <c r="AD312" s="62"/>
      <c r="AE312" s="64"/>
      <c r="AF312" s="62"/>
      <c r="AG312" s="62"/>
      <c r="AH312" s="27"/>
      <c r="AI312" s="47"/>
      <c r="AJ312" s="47"/>
      <c r="AK312" s="66"/>
      <c r="AL312" s="52"/>
      <c r="AM312" s="53"/>
      <c r="AN312" s="54"/>
      <c r="AO312" s="47"/>
      <c r="AP312" s="47"/>
      <c r="AQ312" s="47"/>
      <c r="AR312" s="47"/>
      <c r="AS312" s="55"/>
      <c r="AT312" s="72"/>
      <c r="AU312" s="56"/>
    </row>
    <row r="313" spans="1:47" s="85" customFormat="1" ht="36" x14ac:dyDescent="0.35">
      <c r="A313" s="26"/>
      <c r="B313" s="46" t="s">
        <v>77</v>
      </c>
      <c r="C313" s="65"/>
      <c r="D313" s="60">
        <f t="shared" si="32"/>
        <v>0</v>
      </c>
      <c r="E313" s="60"/>
      <c r="F313" s="36">
        <f t="shared" si="37"/>
        <v>0</v>
      </c>
      <c r="G313" s="65"/>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27"/>
      <c r="AI313" s="65"/>
      <c r="AJ313" s="65"/>
      <c r="AK313" s="66"/>
      <c r="AL313" s="102"/>
      <c r="AM313" s="78"/>
      <c r="AN313" s="103"/>
      <c r="AO313" s="28"/>
      <c r="AP313" s="65"/>
      <c r="AQ313" s="65"/>
      <c r="AR313" s="65"/>
      <c r="AS313" s="93"/>
      <c r="AT313" s="78"/>
      <c r="AU313" s="104"/>
    </row>
    <row r="314" spans="1:47" ht="144" x14ac:dyDescent="0.35">
      <c r="A314" s="26">
        <f>A311+1</f>
        <v>160</v>
      </c>
      <c r="B314" s="217" t="s">
        <v>718</v>
      </c>
      <c r="C314" s="26" t="s">
        <v>258</v>
      </c>
      <c r="D314" s="60">
        <f t="shared" si="32"/>
        <v>0.6</v>
      </c>
      <c r="E314" s="60">
        <v>0.6</v>
      </c>
      <c r="F314" s="36">
        <f t="shared" si="37"/>
        <v>0</v>
      </c>
      <c r="G314" s="26" t="s">
        <v>258</v>
      </c>
      <c r="H314" s="62"/>
      <c r="I314" s="62"/>
      <c r="J314" s="62"/>
      <c r="K314" s="63"/>
      <c r="L314" s="111"/>
      <c r="M314" s="62"/>
      <c r="N314" s="62"/>
      <c r="O314" s="62"/>
      <c r="P314" s="62"/>
      <c r="Q314" s="62"/>
      <c r="R314" s="62"/>
      <c r="S314" s="62"/>
      <c r="T314" s="62"/>
      <c r="U314" s="62"/>
      <c r="V314" s="62"/>
      <c r="W314" s="62"/>
      <c r="X314" s="62"/>
      <c r="Y314" s="62"/>
      <c r="Z314" s="62"/>
      <c r="AA314" s="62"/>
      <c r="AB314" s="62"/>
      <c r="AC314" s="62"/>
      <c r="AD314" s="62"/>
      <c r="AE314" s="64"/>
      <c r="AF314" s="62"/>
      <c r="AG314" s="62"/>
      <c r="AH314" s="27"/>
      <c r="AI314" s="65"/>
      <c r="AJ314" s="66" t="s">
        <v>91</v>
      </c>
      <c r="AK314" s="75" t="s">
        <v>249</v>
      </c>
      <c r="AL314" s="67"/>
      <c r="AM314" s="76"/>
      <c r="AN314" s="112" t="s">
        <v>215</v>
      </c>
      <c r="AO314" s="65"/>
      <c r="AP314" s="26"/>
      <c r="AQ314" s="26"/>
      <c r="AR314" s="26"/>
      <c r="AS314" s="31"/>
      <c r="AT314" s="72"/>
      <c r="AU314" s="32"/>
    </row>
    <row r="315" spans="1:47" s="57" customFormat="1" x14ac:dyDescent="0.35">
      <c r="A315" s="14" t="s">
        <v>717</v>
      </c>
      <c r="B315" s="116" t="s">
        <v>719</v>
      </c>
      <c r="C315" s="26"/>
      <c r="D315" s="60">
        <f t="shared" si="32"/>
        <v>0</v>
      </c>
      <c r="E315" s="60"/>
      <c r="F315" s="36">
        <f t="shared" si="37"/>
        <v>0</v>
      </c>
      <c r="G315" s="37"/>
      <c r="H315" s="62"/>
      <c r="I315" s="62"/>
      <c r="J315" s="62"/>
      <c r="K315" s="63"/>
      <c r="L315" s="62"/>
      <c r="M315" s="62"/>
      <c r="N315" s="62"/>
      <c r="O315" s="62"/>
      <c r="P315" s="62"/>
      <c r="Q315" s="62"/>
      <c r="R315" s="62"/>
      <c r="S315" s="62"/>
      <c r="T315" s="62"/>
      <c r="U315" s="62"/>
      <c r="V315" s="62"/>
      <c r="W315" s="62"/>
      <c r="X315" s="62"/>
      <c r="Y315" s="62"/>
      <c r="Z315" s="62"/>
      <c r="AA315" s="62"/>
      <c r="AB315" s="62"/>
      <c r="AC315" s="62"/>
      <c r="AD315" s="62"/>
      <c r="AE315" s="64"/>
      <c r="AF315" s="62"/>
      <c r="AG315" s="62"/>
      <c r="AH315" s="27"/>
      <c r="AI315" s="47"/>
      <c r="AJ315" s="47"/>
      <c r="AK315" s="66"/>
      <c r="AL315" s="52"/>
      <c r="AM315" s="53"/>
      <c r="AN315" s="54"/>
      <c r="AO315" s="47"/>
      <c r="AP315" s="47"/>
      <c r="AQ315" s="47"/>
      <c r="AR315" s="47"/>
      <c r="AS315" s="55"/>
      <c r="AT315" s="72"/>
      <c r="AU315" s="56"/>
    </row>
    <row r="316" spans="1:47" s="85" customFormat="1" x14ac:dyDescent="0.35">
      <c r="A316" s="26"/>
      <c r="B316" s="46" t="s">
        <v>239</v>
      </c>
      <c r="C316" s="26"/>
      <c r="D316" s="60">
        <f t="shared" si="32"/>
        <v>0</v>
      </c>
      <c r="E316" s="60"/>
      <c r="F316" s="36">
        <f t="shared" si="37"/>
        <v>0</v>
      </c>
      <c r="G316" s="37"/>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27"/>
      <c r="AI316" s="65"/>
      <c r="AJ316" s="65"/>
      <c r="AK316" s="66"/>
      <c r="AL316" s="102"/>
      <c r="AM316" s="78"/>
      <c r="AN316" s="103"/>
      <c r="AO316" s="28"/>
      <c r="AP316" s="65"/>
      <c r="AQ316" s="65"/>
      <c r="AR316" s="65"/>
      <c r="AS316" s="93"/>
      <c r="AT316" s="78"/>
      <c r="AU316" s="104"/>
    </row>
    <row r="317" spans="1:47" s="157" customFormat="1" ht="72" x14ac:dyDescent="0.35">
      <c r="A317" s="152">
        <f>A314+1</f>
        <v>161</v>
      </c>
      <c r="B317" s="58" t="s">
        <v>720</v>
      </c>
      <c r="C317" s="26" t="s">
        <v>389</v>
      </c>
      <c r="D317" s="60">
        <f t="shared" si="32"/>
        <v>0.2</v>
      </c>
      <c r="E317" s="61">
        <v>0.2</v>
      </c>
      <c r="F317" s="36"/>
      <c r="G317" s="26" t="s">
        <v>389</v>
      </c>
      <c r="H317" s="62"/>
      <c r="I317" s="62"/>
      <c r="J317" s="62"/>
      <c r="K317" s="63"/>
      <c r="L317" s="62"/>
      <c r="M317" s="62"/>
      <c r="N317" s="62"/>
      <c r="O317" s="62"/>
      <c r="P317" s="62"/>
      <c r="Q317" s="62"/>
      <c r="R317" s="62"/>
      <c r="S317" s="62"/>
      <c r="T317" s="62"/>
      <c r="U317" s="62"/>
      <c r="V317" s="62"/>
      <c r="W317" s="62"/>
      <c r="X317" s="62"/>
      <c r="Y317" s="62"/>
      <c r="Z317" s="62"/>
      <c r="AA317" s="62"/>
      <c r="AB317" s="62"/>
      <c r="AC317" s="62"/>
      <c r="AD317" s="62"/>
      <c r="AE317" s="64"/>
      <c r="AF317" s="62"/>
      <c r="AG317" s="62"/>
      <c r="AH317" s="27"/>
      <c r="AI317" s="65"/>
      <c r="AJ317" s="26" t="s">
        <v>112</v>
      </c>
      <c r="AK317" s="66" t="s">
        <v>721</v>
      </c>
      <c r="AL317" s="67"/>
      <c r="AM317" s="218"/>
      <c r="AN317" s="219"/>
      <c r="AO317" s="26"/>
      <c r="AP317" s="26"/>
      <c r="AQ317" s="112"/>
      <c r="AR317" s="26"/>
      <c r="AS317" s="31"/>
      <c r="AT317" s="65"/>
      <c r="AU317" s="108"/>
    </row>
    <row r="318" spans="1:47" s="43" customFormat="1" x14ac:dyDescent="0.35">
      <c r="A318" s="147" t="s">
        <v>722</v>
      </c>
      <c r="B318" s="34" t="s">
        <v>218</v>
      </c>
      <c r="C318" s="197"/>
      <c r="D318" s="60">
        <f t="shared" si="32"/>
        <v>0</v>
      </c>
      <c r="E318" s="198"/>
      <c r="F318" s="36">
        <f>H318+SUM(K318:O318)+SUM(Q318:AH318)</f>
        <v>0</v>
      </c>
      <c r="G318" s="197"/>
      <c r="H318" s="62"/>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40"/>
      <c r="AI318" s="47"/>
      <c r="AJ318" s="14"/>
      <c r="AK318" s="66"/>
      <c r="AL318" s="16"/>
      <c r="AM318" s="29"/>
      <c r="AN318" s="30"/>
      <c r="AO318" s="47"/>
      <c r="AP318" s="14"/>
      <c r="AQ318" s="14"/>
      <c r="AR318" s="14"/>
      <c r="AS318" s="19"/>
      <c r="AT318" s="98"/>
      <c r="AU318" s="42"/>
    </row>
    <row r="319" spans="1:47" s="43" customFormat="1" ht="36" x14ac:dyDescent="0.35">
      <c r="A319" s="14"/>
      <c r="B319" s="46" t="s">
        <v>77</v>
      </c>
      <c r="C319" s="213"/>
      <c r="D319" s="60">
        <f t="shared" si="32"/>
        <v>0</v>
      </c>
      <c r="E319" s="198"/>
      <c r="F319" s="199"/>
      <c r="G319" s="213"/>
      <c r="H319" s="62">
        <f t="shared" ref="H319:H352" si="38">I319+J319</f>
        <v>0</v>
      </c>
      <c r="I319" s="38"/>
      <c r="J319" s="38"/>
      <c r="K319" s="214"/>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40"/>
      <c r="AI319" s="47"/>
      <c r="AJ319" s="14"/>
      <c r="AK319" s="215"/>
      <c r="AL319" s="16"/>
      <c r="AM319" s="29"/>
      <c r="AN319" s="30"/>
      <c r="AO319" s="47"/>
      <c r="AP319" s="14"/>
      <c r="AQ319" s="14"/>
      <c r="AR319" s="14"/>
      <c r="AS319" s="19"/>
      <c r="AT319" s="98"/>
      <c r="AU319" s="42"/>
    </row>
    <row r="320" spans="1:47" x14ac:dyDescent="0.35">
      <c r="A320" s="261">
        <f>A317+1</f>
        <v>162</v>
      </c>
      <c r="B320" s="262" t="s">
        <v>723</v>
      </c>
      <c r="C320" s="26" t="s">
        <v>54</v>
      </c>
      <c r="D320" s="60">
        <f t="shared" si="32"/>
        <v>11</v>
      </c>
      <c r="E320" s="60">
        <v>11</v>
      </c>
      <c r="F320" s="36">
        <f t="shared" ref="F320:F339" si="39">H320+SUM(K320:O320)+SUM(Q320:AH320)</f>
        <v>0</v>
      </c>
      <c r="G320" s="26" t="s">
        <v>54</v>
      </c>
      <c r="H320" s="62">
        <f t="shared" si="38"/>
        <v>0</v>
      </c>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220"/>
      <c r="AH320" s="221"/>
      <c r="AI320" s="66"/>
      <c r="AJ320" s="66" t="s">
        <v>140</v>
      </c>
      <c r="AK320" s="258" t="s">
        <v>724</v>
      </c>
      <c r="AL320" s="260" t="s">
        <v>725</v>
      </c>
      <c r="AM320" s="260" t="s">
        <v>726</v>
      </c>
      <c r="AN320" s="171"/>
      <c r="AO320" s="65" t="s">
        <v>727</v>
      </c>
      <c r="AP320" s="66"/>
      <c r="AQ320" s="65" t="s">
        <v>727</v>
      </c>
      <c r="AR320" s="159"/>
      <c r="AT320" s="106"/>
      <c r="AU320" s="32"/>
    </row>
    <row r="321" spans="1:51" x14ac:dyDescent="0.35">
      <c r="A321" s="261"/>
      <c r="B321" s="262"/>
      <c r="C321" s="26" t="s">
        <v>54</v>
      </c>
      <c r="D321" s="60">
        <f t="shared" si="32"/>
        <v>9.84</v>
      </c>
      <c r="E321" s="60">
        <v>9.84</v>
      </c>
      <c r="F321" s="36">
        <f t="shared" si="39"/>
        <v>0</v>
      </c>
      <c r="G321" s="26" t="s">
        <v>54</v>
      </c>
      <c r="H321" s="62">
        <f t="shared" si="38"/>
        <v>0</v>
      </c>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220"/>
      <c r="AH321" s="221"/>
      <c r="AI321" s="66"/>
      <c r="AJ321" s="66" t="s">
        <v>118</v>
      </c>
      <c r="AK321" s="258"/>
      <c r="AL321" s="260"/>
      <c r="AM321" s="260"/>
      <c r="AN321" s="171"/>
      <c r="AO321" s="65" t="s">
        <v>728</v>
      </c>
      <c r="AP321" s="66"/>
      <c r="AQ321" s="65" t="s">
        <v>728</v>
      </c>
      <c r="AR321" s="159"/>
      <c r="AT321" s="106"/>
      <c r="AU321" s="32"/>
      <c r="AY321" s="12" t="s">
        <v>729</v>
      </c>
    </row>
    <row r="322" spans="1:51" x14ac:dyDescent="0.35">
      <c r="A322" s="261"/>
      <c r="B322" s="262"/>
      <c r="C322" s="26" t="s">
        <v>54</v>
      </c>
      <c r="D322" s="60">
        <f t="shared" si="32"/>
        <v>10.11</v>
      </c>
      <c r="E322" s="60">
        <v>9.61</v>
      </c>
      <c r="F322" s="36">
        <f t="shared" si="39"/>
        <v>0.5</v>
      </c>
      <c r="G322" s="26" t="s">
        <v>54</v>
      </c>
      <c r="H322" s="62">
        <f t="shared" si="38"/>
        <v>0</v>
      </c>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220">
        <v>0.5</v>
      </c>
      <c r="AH322" s="221"/>
      <c r="AI322" s="66"/>
      <c r="AJ322" s="66" t="s">
        <v>112</v>
      </c>
      <c r="AK322" s="258"/>
      <c r="AL322" s="260"/>
      <c r="AM322" s="260"/>
      <c r="AN322" s="171"/>
      <c r="AO322" s="65" t="s">
        <v>730</v>
      </c>
      <c r="AP322" s="66"/>
      <c r="AQ322" s="65" t="s">
        <v>730</v>
      </c>
      <c r="AR322" s="159"/>
      <c r="AT322" s="106"/>
      <c r="AU322" s="32"/>
    </row>
    <row r="323" spans="1:51" x14ac:dyDescent="0.35">
      <c r="A323" s="261"/>
      <c r="B323" s="262"/>
      <c r="C323" s="26" t="s">
        <v>54</v>
      </c>
      <c r="D323" s="60">
        <f t="shared" si="32"/>
        <v>9.9499999999999993</v>
      </c>
      <c r="E323" s="60">
        <v>9.4499999999999993</v>
      </c>
      <c r="F323" s="36">
        <f t="shared" si="39"/>
        <v>0.5</v>
      </c>
      <c r="G323" s="26" t="s">
        <v>54</v>
      </c>
      <c r="H323" s="62">
        <f t="shared" si="38"/>
        <v>0</v>
      </c>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220">
        <v>0.5</v>
      </c>
      <c r="AH323" s="221"/>
      <c r="AI323" s="66"/>
      <c r="AJ323" s="66" t="s">
        <v>173</v>
      </c>
      <c r="AK323" s="258"/>
      <c r="AL323" s="260"/>
      <c r="AM323" s="260"/>
      <c r="AN323" s="171"/>
      <c r="AO323" s="65" t="s">
        <v>731</v>
      </c>
      <c r="AP323" s="66"/>
      <c r="AQ323" s="65" t="s">
        <v>731</v>
      </c>
      <c r="AR323" s="159"/>
      <c r="AT323" s="106"/>
      <c r="AU323" s="32"/>
    </row>
    <row r="324" spans="1:51" ht="37.5" customHeight="1" x14ac:dyDescent="0.35">
      <c r="A324" s="261">
        <f>A320+1</f>
        <v>163</v>
      </c>
      <c r="B324" s="262" t="s">
        <v>732</v>
      </c>
      <c r="C324" s="26" t="s">
        <v>54</v>
      </c>
      <c r="D324" s="60">
        <f t="shared" si="32"/>
        <v>4</v>
      </c>
      <c r="E324" s="60">
        <v>4</v>
      </c>
      <c r="F324" s="36">
        <f t="shared" si="39"/>
        <v>0</v>
      </c>
      <c r="G324" s="26" t="s">
        <v>54</v>
      </c>
      <c r="H324" s="62">
        <f t="shared" si="38"/>
        <v>0</v>
      </c>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27"/>
      <c r="AI324" s="65" t="s">
        <v>80</v>
      </c>
      <c r="AJ324" s="66" t="s">
        <v>81</v>
      </c>
      <c r="AK324" s="258" t="s">
        <v>733</v>
      </c>
      <c r="AL324" s="260"/>
      <c r="AM324" s="76"/>
      <c r="AN324" s="263" t="s">
        <v>215</v>
      </c>
      <c r="AO324" s="65" t="s">
        <v>734</v>
      </c>
      <c r="AP324" s="222" t="s">
        <v>86</v>
      </c>
      <c r="AQ324" s="77"/>
      <c r="AR324" s="77"/>
      <c r="AS324" s="176"/>
      <c r="AT324" s="72"/>
      <c r="AU324" s="32"/>
    </row>
    <row r="325" spans="1:51" ht="37.5" customHeight="1" x14ac:dyDescent="0.35">
      <c r="A325" s="261"/>
      <c r="B325" s="262"/>
      <c r="C325" s="26" t="s">
        <v>54</v>
      </c>
      <c r="D325" s="60">
        <f t="shared" si="32"/>
        <v>18.5</v>
      </c>
      <c r="E325" s="60">
        <v>18.5</v>
      </c>
      <c r="F325" s="36">
        <f t="shared" si="39"/>
        <v>0</v>
      </c>
      <c r="G325" s="26" t="s">
        <v>54</v>
      </c>
      <c r="H325" s="62">
        <f t="shared" si="38"/>
        <v>0</v>
      </c>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27"/>
      <c r="AI325" s="65" t="s">
        <v>80</v>
      </c>
      <c r="AJ325" s="26" t="s">
        <v>230</v>
      </c>
      <c r="AK325" s="258"/>
      <c r="AL325" s="260"/>
      <c r="AM325" s="76"/>
      <c r="AN325" s="264"/>
      <c r="AO325" s="65" t="s">
        <v>735</v>
      </c>
      <c r="AP325" s="222" t="s">
        <v>86</v>
      </c>
      <c r="AQ325" s="81"/>
      <c r="AR325" s="81"/>
      <c r="AS325" s="179"/>
      <c r="AT325" s="72"/>
      <c r="AU325" s="12"/>
    </row>
    <row r="326" spans="1:51" ht="37.5" customHeight="1" x14ac:dyDescent="0.35">
      <c r="A326" s="261"/>
      <c r="B326" s="262"/>
      <c r="C326" s="26" t="s">
        <v>54</v>
      </c>
      <c r="D326" s="60">
        <f t="shared" si="32"/>
        <v>1.25</v>
      </c>
      <c r="E326" s="60">
        <v>1.25</v>
      </c>
      <c r="F326" s="36">
        <f t="shared" si="39"/>
        <v>0</v>
      </c>
      <c r="G326" s="26" t="s">
        <v>54</v>
      </c>
      <c r="H326" s="62">
        <f t="shared" si="38"/>
        <v>0</v>
      </c>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27"/>
      <c r="AI326" s="65" t="s">
        <v>80</v>
      </c>
      <c r="AJ326" s="26" t="s">
        <v>193</v>
      </c>
      <c r="AK326" s="258"/>
      <c r="AL326" s="260"/>
      <c r="AM326" s="76"/>
      <c r="AN326" s="264"/>
      <c r="AO326" s="65" t="s">
        <v>736</v>
      </c>
      <c r="AP326" s="222"/>
      <c r="AQ326" s="81"/>
      <c r="AR326" s="81"/>
      <c r="AS326" s="179"/>
      <c r="AT326" s="72"/>
      <c r="AU326" s="32"/>
    </row>
    <row r="327" spans="1:51" ht="37.5" customHeight="1" x14ac:dyDescent="0.35">
      <c r="A327" s="261"/>
      <c r="B327" s="262"/>
      <c r="C327" s="26" t="s">
        <v>54</v>
      </c>
      <c r="D327" s="60">
        <f t="shared" si="32"/>
        <v>1</v>
      </c>
      <c r="E327" s="60">
        <v>1</v>
      </c>
      <c r="F327" s="36">
        <f t="shared" si="39"/>
        <v>0</v>
      </c>
      <c r="G327" s="26" t="s">
        <v>54</v>
      </c>
      <c r="H327" s="62">
        <f t="shared" si="38"/>
        <v>0</v>
      </c>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27"/>
      <c r="AI327" s="65" t="s">
        <v>80</v>
      </c>
      <c r="AJ327" s="66" t="s">
        <v>98</v>
      </c>
      <c r="AK327" s="258"/>
      <c r="AL327" s="260"/>
      <c r="AM327" s="76"/>
      <c r="AN327" s="265"/>
      <c r="AO327" s="65" t="s">
        <v>737</v>
      </c>
      <c r="AP327" s="222" t="s">
        <v>86</v>
      </c>
      <c r="AQ327" s="91"/>
      <c r="AR327" s="91"/>
      <c r="AS327" s="178"/>
      <c r="AT327" s="72"/>
      <c r="AU327" s="32"/>
    </row>
    <row r="328" spans="1:51" s="157" customFormat="1" ht="66.75" customHeight="1" x14ac:dyDescent="0.35">
      <c r="A328" s="26">
        <f>A324+1</f>
        <v>164</v>
      </c>
      <c r="B328" s="73" t="s">
        <v>738</v>
      </c>
      <c r="C328" s="26" t="s">
        <v>54</v>
      </c>
      <c r="D328" s="60">
        <f t="shared" si="32"/>
        <v>0.6</v>
      </c>
      <c r="E328" s="61">
        <v>0.6</v>
      </c>
      <c r="F328" s="36">
        <f t="shared" si="39"/>
        <v>0</v>
      </c>
      <c r="G328" s="26" t="s">
        <v>54</v>
      </c>
      <c r="H328" s="62">
        <f t="shared" si="38"/>
        <v>0</v>
      </c>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27"/>
      <c r="AI328" s="65" t="s">
        <v>80</v>
      </c>
      <c r="AJ328" s="26" t="s">
        <v>230</v>
      </c>
      <c r="AK328" s="75" t="s">
        <v>739</v>
      </c>
      <c r="AL328" s="67"/>
      <c r="AM328" s="165"/>
      <c r="AN328" s="114" t="s">
        <v>136</v>
      </c>
      <c r="AO328" s="65" t="s">
        <v>740</v>
      </c>
      <c r="AP328" s="26"/>
      <c r="AQ328" s="112" t="s">
        <v>96</v>
      </c>
      <c r="AR328" s="26"/>
      <c r="AS328" s="31"/>
      <c r="AT328" s="106"/>
      <c r="AU328" s="108"/>
    </row>
    <row r="329" spans="1:51" ht="101.4" customHeight="1" x14ac:dyDescent="0.35">
      <c r="A329" s="26">
        <f>A328+1</f>
        <v>165</v>
      </c>
      <c r="B329" s="138" t="s">
        <v>741</v>
      </c>
      <c r="C329" s="26" t="s">
        <v>54</v>
      </c>
      <c r="D329" s="60">
        <f t="shared" si="32"/>
        <v>1.5</v>
      </c>
      <c r="E329" s="60">
        <v>1.5</v>
      </c>
      <c r="F329" s="36">
        <f t="shared" si="39"/>
        <v>0</v>
      </c>
      <c r="G329" s="26" t="s">
        <v>54</v>
      </c>
      <c r="H329" s="62">
        <f t="shared" si="38"/>
        <v>0</v>
      </c>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27"/>
      <c r="AI329" s="65" t="s">
        <v>80</v>
      </c>
      <c r="AJ329" s="26" t="s">
        <v>118</v>
      </c>
      <c r="AK329" s="75" t="s">
        <v>742</v>
      </c>
      <c r="AL329" s="67"/>
      <c r="AM329" s="76"/>
      <c r="AN329" s="92" t="s">
        <v>743</v>
      </c>
      <c r="AO329" s="65" t="s">
        <v>744</v>
      </c>
      <c r="AP329" s="26" t="s">
        <v>86</v>
      </c>
      <c r="AQ329" s="26"/>
      <c r="AR329" s="26"/>
      <c r="AS329" s="31"/>
      <c r="AT329" s="72"/>
      <c r="AU329" s="32"/>
    </row>
    <row r="330" spans="1:51" ht="73.5" customHeight="1" x14ac:dyDescent="0.35">
      <c r="A330" s="26">
        <f>A329+1</f>
        <v>166</v>
      </c>
      <c r="B330" s="138" t="s">
        <v>745</v>
      </c>
      <c r="C330" s="26" t="s">
        <v>54</v>
      </c>
      <c r="D330" s="60">
        <f t="shared" si="32"/>
        <v>2.1</v>
      </c>
      <c r="E330" s="60">
        <v>2.1</v>
      </c>
      <c r="F330" s="36">
        <f t="shared" si="39"/>
        <v>0</v>
      </c>
      <c r="G330" s="26" t="s">
        <v>54</v>
      </c>
      <c r="H330" s="62">
        <f t="shared" si="38"/>
        <v>0</v>
      </c>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27"/>
      <c r="AI330" s="65" t="s">
        <v>80</v>
      </c>
      <c r="AJ330" s="26" t="s">
        <v>118</v>
      </c>
      <c r="AK330" s="66" t="s">
        <v>702</v>
      </c>
      <c r="AL330" s="67"/>
      <c r="AM330" s="76"/>
      <c r="AN330" s="92" t="s">
        <v>743</v>
      </c>
      <c r="AO330" s="65" t="s">
        <v>746</v>
      </c>
      <c r="AP330" s="26">
        <v>2023.2023999999999</v>
      </c>
      <c r="AQ330" s="26"/>
      <c r="AR330" s="26"/>
      <c r="AS330" s="31"/>
      <c r="AT330" s="72"/>
      <c r="AU330" s="32"/>
    </row>
    <row r="331" spans="1:51" ht="121.5" customHeight="1" x14ac:dyDescent="0.35">
      <c r="A331" s="26">
        <f t="shared" ref="A331:A335" si="40">A330+1</f>
        <v>167</v>
      </c>
      <c r="B331" s="73" t="s">
        <v>747</v>
      </c>
      <c r="C331" s="26" t="s">
        <v>54</v>
      </c>
      <c r="D331" s="60">
        <f t="shared" si="32"/>
        <v>0.3</v>
      </c>
      <c r="E331" s="60">
        <v>0.3</v>
      </c>
      <c r="F331" s="36">
        <f t="shared" si="39"/>
        <v>0</v>
      </c>
      <c r="G331" s="26" t="s">
        <v>54</v>
      </c>
      <c r="H331" s="62">
        <f t="shared" si="38"/>
        <v>0</v>
      </c>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27"/>
      <c r="AI331" s="65" t="s">
        <v>80</v>
      </c>
      <c r="AJ331" s="26" t="s">
        <v>118</v>
      </c>
      <c r="AK331" s="75" t="s">
        <v>713</v>
      </c>
      <c r="AL331" s="67"/>
      <c r="AM331" s="76" t="s">
        <v>748</v>
      </c>
      <c r="AN331" s="92" t="s">
        <v>215</v>
      </c>
      <c r="AO331" s="65" t="s">
        <v>749</v>
      </c>
      <c r="AP331" s="26">
        <v>2023.2023999999999</v>
      </c>
      <c r="AQ331" s="26"/>
      <c r="AR331" s="26"/>
      <c r="AS331" s="31"/>
      <c r="AT331" s="72"/>
      <c r="AU331" s="32"/>
    </row>
    <row r="332" spans="1:51" ht="108" x14ac:dyDescent="0.35">
      <c r="A332" s="26">
        <f t="shared" si="40"/>
        <v>168</v>
      </c>
      <c r="B332" s="73" t="s">
        <v>750</v>
      </c>
      <c r="C332" s="26" t="s">
        <v>54</v>
      </c>
      <c r="D332" s="60">
        <f t="shared" si="32"/>
        <v>0.25</v>
      </c>
      <c r="E332" s="60">
        <v>0.25</v>
      </c>
      <c r="F332" s="36">
        <f t="shared" si="39"/>
        <v>0</v>
      </c>
      <c r="G332" s="26" t="s">
        <v>54</v>
      </c>
      <c r="H332" s="62">
        <f t="shared" si="38"/>
        <v>0</v>
      </c>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27"/>
      <c r="AI332" s="65" t="s">
        <v>80</v>
      </c>
      <c r="AJ332" s="26" t="s">
        <v>140</v>
      </c>
      <c r="AK332" s="75" t="s">
        <v>713</v>
      </c>
      <c r="AL332" s="67"/>
      <c r="AM332" s="76"/>
      <c r="AN332" s="112" t="s">
        <v>215</v>
      </c>
      <c r="AO332" s="65" t="s">
        <v>751</v>
      </c>
      <c r="AP332" s="26" t="s">
        <v>96</v>
      </c>
      <c r="AQ332" s="26"/>
      <c r="AR332" s="26"/>
      <c r="AS332" s="31"/>
      <c r="AT332" s="72"/>
      <c r="AU332" s="32"/>
    </row>
    <row r="333" spans="1:51" ht="90" x14ac:dyDescent="0.35">
      <c r="A333" s="26">
        <f t="shared" si="40"/>
        <v>169</v>
      </c>
      <c r="B333" s="73" t="s">
        <v>752</v>
      </c>
      <c r="C333" s="26" t="s">
        <v>54</v>
      </c>
      <c r="D333" s="60">
        <f t="shared" si="32"/>
        <v>0.38</v>
      </c>
      <c r="E333" s="60">
        <v>0.38</v>
      </c>
      <c r="F333" s="36">
        <f t="shared" si="39"/>
        <v>0</v>
      </c>
      <c r="G333" s="26" t="s">
        <v>54</v>
      </c>
      <c r="H333" s="62">
        <f t="shared" si="38"/>
        <v>0</v>
      </c>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27"/>
      <c r="AI333" s="65" t="s">
        <v>80</v>
      </c>
      <c r="AJ333" s="26" t="s">
        <v>140</v>
      </c>
      <c r="AK333" s="75" t="s">
        <v>702</v>
      </c>
      <c r="AL333" s="67"/>
      <c r="AM333" s="76"/>
      <c r="AN333" s="112" t="s">
        <v>215</v>
      </c>
      <c r="AO333" s="65" t="s">
        <v>753</v>
      </c>
      <c r="AP333" s="26">
        <v>2023.2023999999999</v>
      </c>
      <c r="AQ333" s="26"/>
      <c r="AR333" s="26"/>
      <c r="AS333" s="31"/>
      <c r="AT333" s="72"/>
      <c r="AU333" s="32"/>
    </row>
    <row r="334" spans="1:51" s="10" customFormat="1" ht="92.25" customHeight="1" x14ac:dyDescent="0.35">
      <c r="A334" s="26">
        <f t="shared" si="40"/>
        <v>170</v>
      </c>
      <c r="B334" s="73" t="s">
        <v>754</v>
      </c>
      <c r="C334" s="26" t="s">
        <v>54</v>
      </c>
      <c r="D334" s="60">
        <f t="shared" si="32"/>
        <v>0.3</v>
      </c>
      <c r="E334" s="60">
        <v>0.3</v>
      </c>
      <c r="F334" s="36">
        <f t="shared" si="39"/>
        <v>0</v>
      </c>
      <c r="G334" s="26" t="s">
        <v>54</v>
      </c>
      <c r="H334" s="62">
        <f t="shared" si="38"/>
        <v>0</v>
      </c>
      <c r="I334" s="62"/>
      <c r="J334" s="62"/>
      <c r="K334" s="63"/>
      <c r="L334" s="111"/>
      <c r="M334" s="62"/>
      <c r="N334" s="62"/>
      <c r="O334" s="62"/>
      <c r="P334" s="62"/>
      <c r="Q334" s="62"/>
      <c r="R334" s="62"/>
      <c r="S334" s="62"/>
      <c r="T334" s="62"/>
      <c r="U334" s="62"/>
      <c r="V334" s="62"/>
      <c r="W334" s="62"/>
      <c r="X334" s="62"/>
      <c r="Y334" s="62"/>
      <c r="Z334" s="62"/>
      <c r="AA334" s="62"/>
      <c r="AB334" s="62"/>
      <c r="AC334" s="62"/>
      <c r="AD334" s="62"/>
      <c r="AE334" s="64"/>
      <c r="AF334" s="62"/>
      <c r="AG334" s="62"/>
      <c r="AH334" s="27"/>
      <c r="AI334" s="65" t="s">
        <v>80</v>
      </c>
      <c r="AJ334" s="66" t="s">
        <v>193</v>
      </c>
      <c r="AK334" s="258" t="s">
        <v>755</v>
      </c>
      <c r="AL334" s="67" t="s">
        <v>756</v>
      </c>
      <c r="AM334" s="76" t="s">
        <v>757</v>
      </c>
      <c r="AN334" s="112" t="s">
        <v>215</v>
      </c>
      <c r="AO334" s="65" t="s">
        <v>758</v>
      </c>
      <c r="AP334" s="66">
        <v>2023.2023999999999</v>
      </c>
      <c r="AQ334" s="66"/>
      <c r="AR334" s="66"/>
      <c r="AS334" s="71"/>
      <c r="AT334" s="72"/>
      <c r="AU334" s="134"/>
    </row>
    <row r="335" spans="1:51" s="9" customFormat="1" ht="92.25" customHeight="1" x14ac:dyDescent="0.3">
      <c r="A335" s="26">
        <f t="shared" si="40"/>
        <v>171</v>
      </c>
      <c r="B335" s="73" t="s">
        <v>759</v>
      </c>
      <c r="C335" s="26" t="s">
        <v>54</v>
      </c>
      <c r="D335" s="60">
        <f t="shared" si="32"/>
        <v>0.11</v>
      </c>
      <c r="E335" s="60">
        <v>0.11</v>
      </c>
      <c r="F335" s="36">
        <f t="shared" si="39"/>
        <v>0</v>
      </c>
      <c r="G335" s="26" t="s">
        <v>54</v>
      </c>
      <c r="H335" s="62">
        <f t="shared" si="38"/>
        <v>0</v>
      </c>
      <c r="I335" s="62"/>
      <c r="J335" s="62"/>
      <c r="K335" s="63"/>
      <c r="L335" s="111"/>
      <c r="M335" s="62"/>
      <c r="N335" s="62"/>
      <c r="O335" s="62"/>
      <c r="P335" s="62"/>
      <c r="Q335" s="62"/>
      <c r="R335" s="62"/>
      <c r="S335" s="62"/>
      <c r="T335" s="62"/>
      <c r="U335" s="62"/>
      <c r="V335" s="62"/>
      <c r="W335" s="62"/>
      <c r="X335" s="62"/>
      <c r="Y335" s="62"/>
      <c r="Z335" s="62"/>
      <c r="AA335" s="62"/>
      <c r="AB335" s="62"/>
      <c r="AC335" s="62"/>
      <c r="AD335" s="62"/>
      <c r="AE335" s="64"/>
      <c r="AF335" s="62"/>
      <c r="AG335" s="62"/>
      <c r="AH335" s="27"/>
      <c r="AI335" s="65" t="s">
        <v>80</v>
      </c>
      <c r="AJ335" s="66" t="s">
        <v>193</v>
      </c>
      <c r="AK335" s="258"/>
      <c r="AL335" s="67" t="s">
        <v>756</v>
      </c>
      <c r="AM335" s="76" t="s">
        <v>760</v>
      </c>
      <c r="AN335" s="112" t="s">
        <v>215</v>
      </c>
      <c r="AO335" s="65" t="s">
        <v>761</v>
      </c>
      <c r="AP335" s="66">
        <v>2024</v>
      </c>
      <c r="AQ335" s="66"/>
      <c r="AR335" s="66"/>
      <c r="AS335" s="71"/>
      <c r="AT335" s="78"/>
      <c r="AU335" s="120"/>
    </row>
    <row r="336" spans="1:51" s="10" customFormat="1" ht="90" x14ac:dyDescent="0.35">
      <c r="A336" s="26">
        <f>A335+1</f>
        <v>172</v>
      </c>
      <c r="B336" s="73" t="s">
        <v>762</v>
      </c>
      <c r="C336" s="26" t="s">
        <v>54</v>
      </c>
      <c r="D336" s="60">
        <f t="shared" si="32"/>
        <v>0.16</v>
      </c>
      <c r="E336" s="60">
        <v>0.16</v>
      </c>
      <c r="F336" s="36">
        <f t="shared" si="39"/>
        <v>0</v>
      </c>
      <c r="G336" s="26" t="s">
        <v>54</v>
      </c>
      <c r="H336" s="62">
        <f t="shared" si="38"/>
        <v>0</v>
      </c>
      <c r="I336" s="62"/>
      <c r="J336" s="62"/>
      <c r="K336" s="63"/>
      <c r="L336" s="111"/>
      <c r="M336" s="62"/>
      <c r="N336" s="62"/>
      <c r="O336" s="62"/>
      <c r="P336" s="62"/>
      <c r="Q336" s="62"/>
      <c r="R336" s="62"/>
      <c r="S336" s="62"/>
      <c r="T336" s="62"/>
      <c r="U336" s="62"/>
      <c r="V336" s="62"/>
      <c r="W336" s="62"/>
      <c r="X336" s="62"/>
      <c r="Y336" s="62"/>
      <c r="Z336" s="62"/>
      <c r="AA336" s="62"/>
      <c r="AB336" s="62"/>
      <c r="AC336" s="62"/>
      <c r="AD336" s="62"/>
      <c r="AE336" s="64"/>
      <c r="AF336" s="62"/>
      <c r="AG336" s="62"/>
      <c r="AH336" s="27"/>
      <c r="AI336" s="65" t="s">
        <v>80</v>
      </c>
      <c r="AJ336" s="66" t="s">
        <v>193</v>
      </c>
      <c r="AK336" s="258" t="s">
        <v>763</v>
      </c>
      <c r="AL336" s="67"/>
      <c r="AM336" s="76"/>
      <c r="AN336" s="112" t="s">
        <v>764</v>
      </c>
      <c r="AO336" s="65" t="s">
        <v>765</v>
      </c>
      <c r="AP336" s="66">
        <v>2024</v>
      </c>
      <c r="AQ336" s="66"/>
      <c r="AR336" s="66"/>
      <c r="AS336" s="71"/>
      <c r="AT336" s="72"/>
      <c r="AU336" s="134"/>
    </row>
    <row r="337" spans="1:47" ht="90" x14ac:dyDescent="0.35">
      <c r="A337" s="26">
        <f t="shared" ref="A337:A339" si="41">A336+1</f>
        <v>173</v>
      </c>
      <c r="B337" s="73" t="s">
        <v>766</v>
      </c>
      <c r="C337" s="26" t="s">
        <v>54</v>
      </c>
      <c r="D337" s="60">
        <f t="shared" si="32"/>
        <v>0.79999999999999993</v>
      </c>
      <c r="E337" s="60">
        <v>0.79999999999999993</v>
      </c>
      <c r="F337" s="36">
        <f t="shared" si="39"/>
        <v>0</v>
      </c>
      <c r="G337" s="26" t="s">
        <v>54</v>
      </c>
      <c r="H337" s="62">
        <f t="shared" si="38"/>
        <v>0</v>
      </c>
      <c r="I337" s="62"/>
      <c r="J337" s="62"/>
      <c r="K337" s="63"/>
      <c r="L337" s="62"/>
      <c r="M337" s="62"/>
      <c r="N337" s="62"/>
      <c r="O337" s="62"/>
      <c r="P337" s="62"/>
      <c r="Q337" s="62"/>
      <c r="R337" s="62"/>
      <c r="S337" s="62"/>
      <c r="T337" s="62"/>
      <c r="U337" s="62"/>
      <c r="V337" s="62"/>
      <c r="W337" s="62"/>
      <c r="X337" s="62"/>
      <c r="Y337" s="62"/>
      <c r="Z337" s="62"/>
      <c r="AA337" s="62"/>
      <c r="AB337" s="62"/>
      <c r="AC337" s="62"/>
      <c r="AD337" s="62"/>
      <c r="AE337" s="64"/>
      <c r="AF337" s="62"/>
      <c r="AG337" s="62"/>
      <c r="AH337" s="27"/>
      <c r="AI337" s="65" t="s">
        <v>80</v>
      </c>
      <c r="AJ337" s="66" t="s">
        <v>193</v>
      </c>
      <c r="AK337" s="258"/>
      <c r="AL337" s="67" t="s">
        <v>756</v>
      </c>
      <c r="AM337" s="76" t="s">
        <v>767</v>
      </c>
      <c r="AN337" s="112" t="s">
        <v>215</v>
      </c>
      <c r="AO337" s="130" t="s">
        <v>768</v>
      </c>
      <c r="AP337" s="66">
        <v>2024</v>
      </c>
      <c r="AQ337" s="66"/>
      <c r="AR337" s="66"/>
      <c r="AS337" s="71"/>
      <c r="AT337" s="72"/>
      <c r="AU337" s="32"/>
    </row>
    <row r="338" spans="1:47" s="80" customFormat="1" ht="74.25" customHeight="1" x14ac:dyDescent="0.3">
      <c r="A338" s="26">
        <f t="shared" si="41"/>
        <v>174</v>
      </c>
      <c r="B338" s="73" t="s">
        <v>769</v>
      </c>
      <c r="C338" s="86" t="s">
        <v>54</v>
      </c>
      <c r="D338" s="60">
        <f t="shared" si="32"/>
        <v>0.26</v>
      </c>
      <c r="E338" s="87">
        <v>0.26</v>
      </c>
      <c r="F338" s="36">
        <f t="shared" si="39"/>
        <v>0</v>
      </c>
      <c r="G338" s="86" t="s">
        <v>54</v>
      </c>
      <c r="H338" s="62">
        <f t="shared" si="38"/>
        <v>0</v>
      </c>
      <c r="I338" s="88"/>
      <c r="J338" s="88"/>
      <c r="K338" s="88"/>
      <c r="L338" s="89"/>
      <c r="M338" s="88"/>
      <c r="N338" s="88"/>
      <c r="O338" s="88"/>
      <c r="P338" s="88"/>
      <c r="Q338" s="88"/>
      <c r="R338" s="88"/>
      <c r="S338" s="88"/>
      <c r="T338" s="89"/>
      <c r="U338" s="88"/>
      <c r="V338" s="88"/>
      <c r="W338" s="88"/>
      <c r="X338" s="88"/>
      <c r="Y338" s="88"/>
      <c r="Z338" s="88"/>
      <c r="AA338" s="88"/>
      <c r="AB338" s="88"/>
      <c r="AC338" s="88"/>
      <c r="AD338" s="88"/>
      <c r="AE338" s="88"/>
      <c r="AF338" s="88"/>
      <c r="AG338" s="89"/>
      <c r="AH338" s="90"/>
      <c r="AI338" s="26" t="s">
        <v>80</v>
      </c>
      <c r="AJ338" s="26" t="s">
        <v>126</v>
      </c>
      <c r="AK338" s="258" t="s">
        <v>770</v>
      </c>
      <c r="AL338" s="67">
        <v>0</v>
      </c>
      <c r="AM338" s="76"/>
      <c r="AN338" s="112" t="s">
        <v>215</v>
      </c>
      <c r="AO338" s="65" t="s">
        <v>771</v>
      </c>
      <c r="AP338" s="26">
        <v>2024</v>
      </c>
      <c r="AQ338" s="26"/>
      <c r="AR338" s="26"/>
      <c r="AS338" s="93"/>
      <c r="AT338" s="135"/>
      <c r="AU338" s="79"/>
    </row>
    <row r="339" spans="1:47" s="80" customFormat="1" ht="51.6" customHeight="1" x14ac:dyDescent="0.3">
      <c r="A339" s="26">
        <f t="shared" si="41"/>
        <v>175</v>
      </c>
      <c r="B339" s="73" t="s">
        <v>772</v>
      </c>
      <c r="C339" s="86" t="s">
        <v>54</v>
      </c>
      <c r="D339" s="60">
        <f t="shared" si="32"/>
        <v>0.05</v>
      </c>
      <c r="E339" s="87">
        <v>0.05</v>
      </c>
      <c r="F339" s="36">
        <f t="shared" si="39"/>
        <v>0</v>
      </c>
      <c r="G339" s="86" t="s">
        <v>54</v>
      </c>
      <c r="H339" s="62">
        <f t="shared" si="38"/>
        <v>0</v>
      </c>
      <c r="I339" s="88"/>
      <c r="J339" s="88"/>
      <c r="K339" s="88"/>
      <c r="L339" s="89"/>
      <c r="M339" s="88"/>
      <c r="N339" s="88"/>
      <c r="O339" s="88"/>
      <c r="P339" s="88"/>
      <c r="Q339" s="88"/>
      <c r="R339" s="88"/>
      <c r="S339" s="88"/>
      <c r="T339" s="89"/>
      <c r="U339" s="88"/>
      <c r="V339" s="88"/>
      <c r="W339" s="88"/>
      <c r="X339" s="88"/>
      <c r="Y339" s="88"/>
      <c r="Z339" s="88"/>
      <c r="AA339" s="88"/>
      <c r="AB339" s="88"/>
      <c r="AC339" s="88"/>
      <c r="AD339" s="88"/>
      <c r="AE339" s="88"/>
      <c r="AF339" s="88"/>
      <c r="AG339" s="89"/>
      <c r="AH339" s="90"/>
      <c r="AI339" s="26" t="s">
        <v>80</v>
      </c>
      <c r="AJ339" s="26" t="s">
        <v>126</v>
      </c>
      <c r="AK339" s="258"/>
      <c r="AL339" s="67">
        <v>0</v>
      </c>
      <c r="AM339" s="76"/>
      <c r="AN339" s="112" t="s">
        <v>215</v>
      </c>
      <c r="AO339" s="65" t="s">
        <v>773</v>
      </c>
      <c r="AP339" s="26">
        <v>2024</v>
      </c>
      <c r="AQ339" s="26"/>
      <c r="AR339" s="26"/>
      <c r="AS339" s="93"/>
      <c r="AT339" s="135"/>
      <c r="AU339" s="79"/>
    </row>
    <row r="340" spans="1:47" s="43" customFormat="1" x14ac:dyDescent="0.35">
      <c r="A340" s="14"/>
      <c r="B340" s="116" t="s">
        <v>239</v>
      </c>
      <c r="C340" s="213"/>
      <c r="D340" s="60">
        <f t="shared" si="32"/>
        <v>0</v>
      </c>
      <c r="E340" s="198"/>
      <c r="F340" s="199"/>
      <c r="G340" s="213"/>
      <c r="H340" s="62">
        <f t="shared" si="38"/>
        <v>0</v>
      </c>
      <c r="I340" s="38"/>
      <c r="J340" s="38"/>
      <c r="K340" s="214"/>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40"/>
      <c r="AI340" s="47"/>
      <c r="AJ340" s="14"/>
      <c r="AK340" s="215"/>
      <c r="AL340" s="16"/>
      <c r="AM340" s="29"/>
      <c r="AN340" s="30"/>
      <c r="AO340" s="47"/>
      <c r="AP340" s="14"/>
      <c r="AQ340" s="14"/>
      <c r="AR340" s="14"/>
      <c r="AS340" s="19"/>
      <c r="AT340" s="98"/>
      <c r="AU340" s="42"/>
    </row>
    <row r="341" spans="1:47" ht="144" x14ac:dyDescent="0.35">
      <c r="A341" s="152">
        <f>A339+1</f>
        <v>176</v>
      </c>
      <c r="B341" s="73" t="s">
        <v>774</v>
      </c>
      <c r="C341" s="59" t="s">
        <v>54</v>
      </c>
      <c r="D341" s="60">
        <f t="shared" si="32"/>
        <v>0.5</v>
      </c>
      <c r="E341" s="60">
        <v>0.5</v>
      </c>
      <c r="F341" s="36"/>
      <c r="G341" s="59" t="s">
        <v>54</v>
      </c>
      <c r="H341" s="62">
        <f t="shared" si="38"/>
        <v>0</v>
      </c>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27"/>
      <c r="AI341" s="65"/>
      <c r="AJ341" s="26" t="s">
        <v>118</v>
      </c>
      <c r="AK341" s="66" t="s">
        <v>249</v>
      </c>
      <c r="AL341" s="67"/>
      <c r="AM341" s="76"/>
      <c r="AN341" s="92"/>
      <c r="AO341" s="65" t="s">
        <v>775</v>
      </c>
      <c r="AP341" s="26"/>
      <c r="AQ341" s="26"/>
      <c r="AR341" s="26"/>
      <c r="AS341" s="31"/>
      <c r="AT341" s="72"/>
      <c r="AU341" s="32"/>
    </row>
    <row r="342" spans="1:47" ht="108" x14ac:dyDescent="0.35">
      <c r="A342" s="26">
        <f>A341+1</f>
        <v>177</v>
      </c>
      <c r="B342" s="223" t="s">
        <v>776</v>
      </c>
      <c r="C342" s="121" t="s">
        <v>54</v>
      </c>
      <c r="D342" s="60">
        <f t="shared" si="32"/>
        <v>2.5</v>
      </c>
      <c r="E342" s="143">
        <v>2.5</v>
      </c>
      <c r="F342" s="36">
        <f t="shared" ref="F342:F352" si="42">H342+SUM(K342:O342)+SUM(Q342:AH342)</f>
        <v>0</v>
      </c>
      <c r="G342" s="121" t="s">
        <v>54</v>
      </c>
      <c r="H342" s="62">
        <f t="shared" si="38"/>
        <v>0</v>
      </c>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36"/>
      <c r="AI342" s="109"/>
      <c r="AJ342" s="121" t="s">
        <v>81</v>
      </c>
      <c r="AK342" s="75" t="s">
        <v>713</v>
      </c>
      <c r="AL342" s="67"/>
      <c r="AM342" s="224"/>
      <c r="AN342" s="225"/>
      <c r="AO342" s="121" t="s">
        <v>777</v>
      </c>
      <c r="AP342" s="109"/>
      <c r="AQ342" s="109"/>
      <c r="AR342" s="109"/>
      <c r="AS342" s="109"/>
      <c r="AT342" s="109"/>
      <c r="AU342" s="109"/>
    </row>
    <row r="343" spans="1:47" ht="195" customHeight="1" x14ac:dyDescent="0.35">
      <c r="A343" s="26">
        <f t="shared" ref="A343:A354" si="43">A342+1</f>
        <v>178</v>
      </c>
      <c r="B343" s="223" t="s">
        <v>778</v>
      </c>
      <c r="C343" s="121" t="s">
        <v>54</v>
      </c>
      <c r="D343" s="60">
        <f t="shared" si="32"/>
        <v>0.7</v>
      </c>
      <c r="E343" s="143">
        <v>0.7</v>
      </c>
      <c r="F343" s="36">
        <f t="shared" si="42"/>
        <v>0</v>
      </c>
      <c r="G343" s="121" t="s">
        <v>54</v>
      </c>
      <c r="H343" s="62">
        <f t="shared" si="38"/>
        <v>0</v>
      </c>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36"/>
      <c r="AI343" s="109"/>
      <c r="AJ343" s="121" t="s">
        <v>81</v>
      </c>
      <c r="AK343" s="75" t="s">
        <v>249</v>
      </c>
      <c r="AL343" s="67"/>
      <c r="AM343" s="224"/>
      <c r="AN343" s="114" t="s">
        <v>136</v>
      </c>
      <c r="AO343" s="121" t="s">
        <v>779</v>
      </c>
      <c r="AP343" s="109"/>
      <c r="AQ343" s="109"/>
      <c r="AR343" s="109"/>
      <c r="AS343" s="129"/>
      <c r="AT343" s="109"/>
      <c r="AU343" s="129"/>
    </row>
    <row r="344" spans="1:47" ht="72" x14ac:dyDescent="0.35">
      <c r="A344" s="26">
        <f t="shared" si="43"/>
        <v>179</v>
      </c>
      <c r="B344" s="58" t="s">
        <v>780</v>
      </c>
      <c r="C344" s="59" t="s">
        <v>54</v>
      </c>
      <c r="D344" s="60">
        <f t="shared" si="32"/>
        <v>2.2999999999999998</v>
      </c>
      <c r="E344" s="60">
        <v>2.2999999999999998</v>
      </c>
      <c r="F344" s="36">
        <f t="shared" si="42"/>
        <v>0</v>
      </c>
      <c r="G344" s="59" t="s">
        <v>781</v>
      </c>
      <c r="H344" s="62">
        <f t="shared" si="38"/>
        <v>0</v>
      </c>
      <c r="I344" s="62"/>
      <c r="J344" s="62"/>
      <c r="K344" s="63"/>
      <c r="L344" s="62"/>
      <c r="M344" s="62"/>
      <c r="N344" s="62"/>
      <c r="O344" s="62"/>
      <c r="P344" s="62"/>
      <c r="Q344" s="62"/>
      <c r="R344" s="62"/>
      <c r="S344" s="62"/>
      <c r="T344" s="62"/>
      <c r="U344" s="62"/>
      <c r="V344" s="62"/>
      <c r="W344" s="62"/>
      <c r="X344" s="62"/>
      <c r="Y344" s="62"/>
      <c r="Z344" s="62"/>
      <c r="AA344" s="62"/>
      <c r="AB344" s="62"/>
      <c r="AC344" s="62"/>
      <c r="AD344" s="62"/>
      <c r="AE344" s="64"/>
      <c r="AF344" s="62"/>
      <c r="AG344" s="62"/>
      <c r="AH344" s="27"/>
      <c r="AI344" s="65"/>
      <c r="AJ344" s="26" t="s">
        <v>98</v>
      </c>
      <c r="AK344" s="66" t="s">
        <v>782</v>
      </c>
      <c r="AL344" s="67"/>
      <c r="AM344" s="100"/>
      <c r="AN344" s="114" t="s">
        <v>136</v>
      </c>
      <c r="AO344" s="65" t="s">
        <v>783</v>
      </c>
      <c r="AP344" s="26"/>
      <c r="AQ344" s="26"/>
      <c r="AR344" s="26"/>
      <c r="AS344" s="31"/>
      <c r="AT344" s="65"/>
      <c r="AU344" s="115"/>
    </row>
    <row r="345" spans="1:47" s="157" customFormat="1" ht="72" x14ac:dyDescent="0.35">
      <c r="A345" s="26">
        <f t="shared" si="43"/>
        <v>180</v>
      </c>
      <c r="B345" s="58" t="s">
        <v>784</v>
      </c>
      <c r="C345" s="59" t="s">
        <v>54</v>
      </c>
      <c r="D345" s="60">
        <f t="shared" si="32"/>
        <v>0.15000000000000002</v>
      </c>
      <c r="E345" s="61">
        <v>0.14000000000000001</v>
      </c>
      <c r="F345" s="36">
        <f t="shared" si="42"/>
        <v>0.01</v>
      </c>
      <c r="G345" s="59" t="s">
        <v>54</v>
      </c>
      <c r="H345" s="62">
        <f t="shared" si="38"/>
        <v>0</v>
      </c>
      <c r="I345" s="62"/>
      <c r="J345" s="62"/>
      <c r="K345" s="63"/>
      <c r="L345" s="62"/>
      <c r="M345" s="62"/>
      <c r="N345" s="62"/>
      <c r="O345" s="62"/>
      <c r="P345" s="62"/>
      <c r="Q345" s="62"/>
      <c r="R345" s="62"/>
      <c r="S345" s="62"/>
      <c r="T345" s="62"/>
      <c r="U345" s="62"/>
      <c r="V345" s="62"/>
      <c r="W345" s="62"/>
      <c r="X345" s="62"/>
      <c r="Y345" s="62"/>
      <c r="Z345" s="62"/>
      <c r="AA345" s="62"/>
      <c r="AB345" s="62"/>
      <c r="AC345" s="62">
        <v>0.01</v>
      </c>
      <c r="AD345" s="62"/>
      <c r="AE345" s="64"/>
      <c r="AF345" s="62"/>
      <c r="AG345" s="62"/>
      <c r="AH345" s="27"/>
      <c r="AI345" s="47"/>
      <c r="AJ345" s="26" t="s">
        <v>230</v>
      </c>
      <c r="AK345" s="66" t="s">
        <v>785</v>
      </c>
      <c r="AL345" s="67"/>
      <c r="AM345" s="218"/>
      <c r="AN345" s="114" t="s">
        <v>136</v>
      </c>
      <c r="AO345" s="65" t="s">
        <v>786</v>
      </c>
      <c r="AP345" s="47"/>
      <c r="AQ345" s="208"/>
      <c r="AR345" s="47"/>
      <c r="AS345" s="55"/>
      <c r="AT345" s="47"/>
      <c r="AU345" s="226"/>
    </row>
    <row r="346" spans="1:47" s="157" customFormat="1" ht="72" x14ac:dyDescent="0.3">
      <c r="A346" s="26">
        <f t="shared" si="43"/>
        <v>181</v>
      </c>
      <c r="B346" s="58" t="s">
        <v>787</v>
      </c>
      <c r="C346" s="59" t="s">
        <v>54</v>
      </c>
      <c r="D346" s="60">
        <f t="shared" si="32"/>
        <v>2.8</v>
      </c>
      <c r="E346" s="61">
        <v>2.8</v>
      </c>
      <c r="F346" s="36">
        <f t="shared" si="42"/>
        <v>0</v>
      </c>
      <c r="G346" s="59" t="s">
        <v>54</v>
      </c>
      <c r="H346" s="62">
        <f t="shared" si="38"/>
        <v>0</v>
      </c>
      <c r="I346" s="62"/>
      <c r="J346" s="62"/>
      <c r="K346" s="63"/>
      <c r="L346" s="62"/>
      <c r="M346" s="62"/>
      <c r="N346" s="62"/>
      <c r="O346" s="62"/>
      <c r="P346" s="62"/>
      <c r="Q346" s="62"/>
      <c r="R346" s="62"/>
      <c r="S346" s="62"/>
      <c r="T346" s="62"/>
      <c r="U346" s="62"/>
      <c r="V346" s="62"/>
      <c r="W346" s="62"/>
      <c r="X346" s="62"/>
      <c r="Y346" s="62"/>
      <c r="Z346" s="62"/>
      <c r="AA346" s="62"/>
      <c r="AB346" s="62"/>
      <c r="AC346" s="62"/>
      <c r="AD346" s="62"/>
      <c r="AE346" s="64"/>
      <c r="AF346" s="62"/>
      <c r="AG346" s="62"/>
      <c r="AH346" s="27"/>
      <c r="AI346" s="65"/>
      <c r="AJ346" s="26" t="s">
        <v>230</v>
      </c>
      <c r="AK346" s="76" t="s">
        <v>702</v>
      </c>
      <c r="AL346" s="67"/>
      <c r="AM346" s="218"/>
      <c r="AN346" s="114" t="s">
        <v>136</v>
      </c>
      <c r="AO346" s="26" t="s">
        <v>788</v>
      </c>
      <c r="AP346" s="26"/>
      <c r="AQ346" s="112"/>
      <c r="AR346" s="26"/>
      <c r="AS346" s="31"/>
      <c r="AT346" s="65"/>
      <c r="AU346" s="115"/>
    </row>
    <row r="347" spans="1:47" s="157" customFormat="1" ht="72" x14ac:dyDescent="0.3">
      <c r="A347" s="26">
        <f t="shared" si="43"/>
        <v>182</v>
      </c>
      <c r="B347" s="58" t="s">
        <v>789</v>
      </c>
      <c r="C347" s="59" t="s">
        <v>54</v>
      </c>
      <c r="D347" s="60">
        <f t="shared" si="32"/>
        <v>1.1000000000000001</v>
      </c>
      <c r="E347" s="61">
        <v>1.1000000000000001</v>
      </c>
      <c r="F347" s="36">
        <f t="shared" si="42"/>
        <v>0</v>
      </c>
      <c r="G347" s="59" t="s">
        <v>54</v>
      </c>
      <c r="H347" s="62">
        <f t="shared" si="38"/>
        <v>0</v>
      </c>
      <c r="I347" s="62"/>
      <c r="J347" s="62"/>
      <c r="K347" s="63"/>
      <c r="L347" s="62"/>
      <c r="M347" s="62"/>
      <c r="N347" s="62"/>
      <c r="O347" s="62"/>
      <c r="P347" s="62"/>
      <c r="Q347" s="62"/>
      <c r="R347" s="62"/>
      <c r="S347" s="62"/>
      <c r="T347" s="62"/>
      <c r="U347" s="62"/>
      <c r="V347" s="62"/>
      <c r="W347" s="62"/>
      <c r="X347" s="62"/>
      <c r="Y347" s="62"/>
      <c r="Z347" s="62"/>
      <c r="AA347" s="62"/>
      <c r="AB347" s="62"/>
      <c r="AC347" s="62"/>
      <c r="AD347" s="62"/>
      <c r="AE347" s="64"/>
      <c r="AF347" s="62"/>
      <c r="AG347" s="62"/>
      <c r="AH347" s="27"/>
      <c r="AI347" s="65"/>
      <c r="AJ347" s="26" t="s">
        <v>230</v>
      </c>
      <c r="AK347" s="75" t="s">
        <v>702</v>
      </c>
      <c r="AL347" s="67"/>
      <c r="AM347" s="218"/>
      <c r="AN347" s="114" t="s">
        <v>136</v>
      </c>
      <c r="AO347" s="26" t="s">
        <v>790</v>
      </c>
      <c r="AP347" s="26"/>
      <c r="AQ347" s="112"/>
      <c r="AR347" s="26"/>
      <c r="AS347" s="31"/>
      <c r="AT347" s="65"/>
      <c r="AU347" s="115"/>
    </row>
    <row r="348" spans="1:47" ht="108" x14ac:dyDescent="0.35">
      <c r="A348" s="26">
        <f t="shared" si="43"/>
        <v>183</v>
      </c>
      <c r="B348" s="68" t="s">
        <v>791</v>
      </c>
      <c r="C348" s="121" t="s">
        <v>54</v>
      </c>
      <c r="D348" s="60">
        <f t="shared" si="32"/>
        <v>0.41000000000000003</v>
      </c>
      <c r="E348" s="61">
        <v>0.41000000000000003</v>
      </c>
      <c r="F348" s="36">
        <f t="shared" si="42"/>
        <v>0</v>
      </c>
      <c r="G348" s="121" t="s">
        <v>54</v>
      </c>
      <c r="H348" s="62">
        <f t="shared" si="38"/>
        <v>0</v>
      </c>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36"/>
      <c r="AI348" s="109"/>
      <c r="AJ348" s="121" t="s">
        <v>112</v>
      </c>
      <c r="AK348" s="67" t="s">
        <v>713</v>
      </c>
      <c r="AL348" s="67"/>
      <c r="AM348" s="100"/>
      <c r="AN348" s="227"/>
      <c r="AO348" s="121" t="s">
        <v>792</v>
      </c>
      <c r="AP348" s="109"/>
      <c r="AQ348" s="109"/>
      <c r="AR348" s="109"/>
      <c r="AS348" s="129"/>
      <c r="AT348" s="106"/>
      <c r="AU348" s="32"/>
    </row>
    <row r="349" spans="1:47" ht="144" x14ac:dyDescent="0.35">
      <c r="A349" s="26">
        <f t="shared" si="43"/>
        <v>184</v>
      </c>
      <c r="B349" s="68" t="s">
        <v>793</v>
      </c>
      <c r="C349" s="121" t="s">
        <v>54</v>
      </c>
      <c r="D349" s="60">
        <f t="shared" si="32"/>
        <v>0.7</v>
      </c>
      <c r="E349" s="61">
        <v>0.7</v>
      </c>
      <c r="F349" s="36">
        <f t="shared" si="42"/>
        <v>0</v>
      </c>
      <c r="G349" s="121" t="s">
        <v>54</v>
      </c>
      <c r="H349" s="62">
        <f t="shared" si="38"/>
        <v>0</v>
      </c>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36"/>
      <c r="AI349" s="109"/>
      <c r="AJ349" s="121" t="s">
        <v>112</v>
      </c>
      <c r="AK349" s="66" t="s">
        <v>249</v>
      </c>
      <c r="AL349" s="67"/>
      <c r="AM349" s="100"/>
      <c r="AN349" s="227"/>
      <c r="AO349" s="121" t="s">
        <v>794</v>
      </c>
      <c r="AP349" s="109"/>
      <c r="AQ349" s="109"/>
      <c r="AR349" s="109"/>
      <c r="AS349" s="129"/>
      <c r="AT349" s="106"/>
      <c r="AU349" s="32"/>
    </row>
    <row r="350" spans="1:47" ht="72" x14ac:dyDescent="0.35">
      <c r="A350" s="26">
        <f t="shared" si="43"/>
        <v>185</v>
      </c>
      <c r="B350" s="58" t="s">
        <v>795</v>
      </c>
      <c r="C350" s="59" t="s">
        <v>54</v>
      </c>
      <c r="D350" s="60">
        <f t="shared" si="32"/>
        <v>0.60000000000000009</v>
      </c>
      <c r="E350" s="60">
        <v>0.60000000000000009</v>
      </c>
      <c r="F350" s="36">
        <f t="shared" si="42"/>
        <v>0</v>
      </c>
      <c r="G350" s="59" t="s">
        <v>54</v>
      </c>
      <c r="H350" s="62">
        <f t="shared" si="38"/>
        <v>0</v>
      </c>
      <c r="I350" s="62"/>
      <c r="J350" s="62"/>
      <c r="K350" s="63"/>
      <c r="L350" s="62"/>
      <c r="M350" s="62"/>
      <c r="N350" s="62"/>
      <c r="O350" s="62"/>
      <c r="P350" s="62"/>
      <c r="Q350" s="62"/>
      <c r="R350" s="62"/>
      <c r="S350" s="62"/>
      <c r="T350" s="62"/>
      <c r="U350" s="62"/>
      <c r="V350" s="62"/>
      <c r="W350" s="62"/>
      <c r="X350" s="62"/>
      <c r="Y350" s="62"/>
      <c r="Z350" s="62"/>
      <c r="AA350" s="62"/>
      <c r="AB350" s="62"/>
      <c r="AC350" s="62"/>
      <c r="AD350" s="62"/>
      <c r="AE350" s="64"/>
      <c r="AF350" s="62"/>
      <c r="AG350" s="62"/>
      <c r="AH350" s="27"/>
      <c r="AI350" s="65"/>
      <c r="AJ350" s="26" t="s">
        <v>118</v>
      </c>
      <c r="AK350" s="76" t="s">
        <v>702</v>
      </c>
      <c r="AL350" s="67"/>
      <c r="AM350" s="100"/>
      <c r="AN350" s="114" t="s">
        <v>136</v>
      </c>
      <c r="AO350" s="121" t="s">
        <v>796</v>
      </c>
      <c r="AP350" s="26"/>
      <c r="AQ350" s="26"/>
      <c r="AR350" s="26"/>
      <c r="AS350" s="31"/>
      <c r="AT350" s="102"/>
      <c r="AU350" s="93"/>
    </row>
    <row r="351" spans="1:47" s="85" customFormat="1" ht="72" x14ac:dyDescent="0.35">
      <c r="A351" s="26">
        <f t="shared" si="43"/>
        <v>186</v>
      </c>
      <c r="B351" s="58" t="s">
        <v>797</v>
      </c>
      <c r="C351" s="59" t="s">
        <v>54</v>
      </c>
      <c r="D351" s="60">
        <f t="shared" si="32"/>
        <v>7.0000000000000007E-2</v>
      </c>
      <c r="E351" s="60">
        <v>7.0000000000000007E-2</v>
      </c>
      <c r="F351" s="36">
        <f t="shared" si="42"/>
        <v>0</v>
      </c>
      <c r="G351" s="59" t="s">
        <v>54</v>
      </c>
      <c r="H351" s="62">
        <f t="shared" si="38"/>
        <v>0</v>
      </c>
      <c r="I351" s="62"/>
      <c r="J351" s="62"/>
      <c r="K351" s="63"/>
      <c r="L351" s="62"/>
      <c r="M351" s="62"/>
      <c r="N351" s="62"/>
      <c r="O351" s="62"/>
      <c r="P351" s="62"/>
      <c r="Q351" s="62"/>
      <c r="R351" s="62"/>
      <c r="S351" s="62"/>
      <c r="T351" s="62"/>
      <c r="U351" s="62"/>
      <c r="V351" s="62"/>
      <c r="W351" s="62"/>
      <c r="X351" s="62"/>
      <c r="Y351" s="62"/>
      <c r="Z351" s="62"/>
      <c r="AA351" s="62"/>
      <c r="AB351" s="62"/>
      <c r="AC351" s="62"/>
      <c r="AD351" s="62"/>
      <c r="AE351" s="64"/>
      <c r="AF351" s="62"/>
      <c r="AG351" s="62"/>
      <c r="AH351" s="27"/>
      <c r="AI351" s="65"/>
      <c r="AJ351" s="26" t="s">
        <v>123</v>
      </c>
      <c r="AK351" s="66" t="s">
        <v>702</v>
      </c>
      <c r="AL351" s="102"/>
      <c r="AM351" s="228"/>
      <c r="AN351" s="114" t="s">
        <v>136</v>
      </c>
      <c r="AO351" s="26"/>
      <c r="AP351" s="83"/>
      <c r="AQ351" s="26"/>
      <c r="AR351" s="26"/>
      <c r="AS351" s="31"/>
      <c r="AT351" s="65"/>
      <c r="AU351" s="108"/>
    </row>
    <row r="352" spans="1:47" ht="72" x14ac:dyDescent="0.35">
      <c r="A352" s="26">
        <f t="shared" si="43"/>
        <v>187</v>
      </c>
      <c r="B352" s="58" t="s">
        <v>798</v>
      </c>
      <c r="C352" s="59" t="s">
        <v>54</v>
      </c>
      <c r="D352" s="60">
        <f t="shared" si="32"/>
        <v>0.1</v>
      </c>
      <c r="E352" s="60">
        <v>0.1</v>
      </c>
      <c r="F352" s="36">
        <f t="shared" si="42"/>
        <v>0</v>
      </c>
      <c r="G352" s="59" t="s">
        <v>54</v>
      </c>
      <c r="H352" s="62">
        <f t="shared" si="38"/>
        <v>0</v>
      </c>
      <c r="I352" s="62"/>
      <c r="J352" s="62"/>
      <c r="K352" s="63"/>
      <c r="L352" s="62"/>
      <c r="M352" s="62"/>
      <c r="N352" s="62"/>
      <c r="O352" s="62"/>
      <c r="P352" s="62"/>
      <c r="Q352" s="62"/>
      <c r="R352" s="62"/>
      <c r="S352" s="62"/>
      <c r="T352" s="62"/>
      <c r="U352" s="62"/>
      <c r="V352" s="62"/>
      <c r="W352" s="62"/>
      <c r="X352" s="62"/>
      <c r="Y352" s="62"/>
      <c r="Z352" s="62"/>
      <c r="AA352" s="62"/>
      <c r="AB352" s="62"/>
      <c r="AC352" s="62"/>
      <c r="AD352" s="62"/>
      <c r="AE352" s="64"/>
      <c r="AF352" s="62"/>
      <c r="AG352" s="62"/>
      <c r="AH352" s="27"/>
      <c r="AI352" s="65"/>
      <c r="AJ352" s="26" t="s">
        <v>98</v>
      </c>
      <c r="AK352" s="66" t="s">
        <v>702</v>
      </c>
      <c r="AL352" s="67"/>
      <c r="AM352" s="100"/>
      <c r="AN352" s="114" t="s">
        <v>136</v>
      </c>
      <c r="AO352" s="26"/>
      <c r="AP352" s="26"/>
      <c r="AQ352" s="26"/>
      <c r="AR352" s="26"/>
      <c r="AS352" s="31"/>
      <c r="AT352" s="65"/>
      <c r="AU352" s="115"/>
    </row>
    <row r="353" spans="1:48" ht="36" x14ac:dyDescent="0.35">
      <c r="A353" s="26">
        <f t="shared" si="43"/>
        <v>188</v>
      </c>
      <c r="B353" s="58" t="s">
        <v>799</v>
      </c>
      <c r="C353" s="59" t="s">
        <v>54</v>
      </c>
      <c r="D353" s="60">
        <f t="shared" si="32"/>
        <v>0.5</v>
      </c>
      <c r="E353" s="60">
        <v>0.5</v>
      </c>
      <c r="F353" s="36"/>
      <c r="G353" s="59" t="s">
        <v>54</v>
      </c>
      <c r="H353" s="62"/>
      <c r="I353" s="62"/>
      <c r="J353" s="62"/>
      <c r="K353" s="63"/>
      <c r="L353" s="62"/>
      <c r="M353" s="62"/>
      <c r="N353" s="62"/>
      <c r="O353" s="62"/>
      <c r="P353" s="62"/>
      <c r="Q353" s="62"/>
      <c r="R353" s="62"/>
      <c r="S353" s="62"/>
      <c r="T353" s="62"/>
      <c r="U353" s="62"/>
      <c r="V353" s="62"/>
      <c r="W353" s="62"/>
      <c r="X353" s="62"/>
      <c r="Y353" s="62"/>
      <c r="Z353" s="62"/>
      <c r="AA353" s="62"/>
      <c r="AB353" s="62"/>
      <c r="AC353" s="62"/>
      <c r="AD353" s="62"/>
      <c r="AE353" s="64"/>
      <c r="AF353" s="62"/>
      <c r="AG353" s="62"/>
      <c r="AH353" s="27"/>
      <c r="AI353" s="65"/>
      <c r="AJ353" s="26" t="s">
        <v>173</v>
      </c>
      <c r="AK353" s="66" t="s">
        <v>247</v>
      </c>
      <c r="AL353" s="67"/>
      <c r="AM353" s="100"/>
      <c r="AN353" s="101"/>
      <c r="AO353" s="65"/>
      <c r="AP353" s="26"/>
      <c r="AQ353" s="26"/>
      <c r="AR353" s="26"/>
      <c r="AS353" s="31"/>
      <c r="AT353" s="102"/>
      <c r="AU353" s="32"/>
    </row>
    <row r="354" spans="1:48" ht="66" customHeight="1" x14ac:dyDescent="0.35">
      <c r="A354" s="26">
        <f t="shared" si="43"/>
        <v>189</v>
      </c>
      <c r="B354" s="58" t="s">
        <v>800</v>
      </c>
      <c r="C354" s="59" t="s">
        <v>54</v>
      </c>
      <c r="D354" s="60">
        <f t="shared" si="32"/>
        <v>0.2</v>
      </c>
      <c r="E354" s="60">
        <v>0.2</v>
      </c>
      <c r="F354" s="36">
        <f>H354+SUM(K354:O354)+SUM(Q354:AH354)</f>
        <v>0</v>
      </c>
      <c r="G354" s="59" t="s">
        <v>54</v>
      </c>
      <c r="H354" s="62">
        <f t="shared" ref="H354" si="44">I354+J354</f>
        <v>0</v>
      </c>
      <c r="I354" s="62"/>
      <c r="J354" s="62"/>
      <c r="K354" s="63"/>
      <c r="L354" s="62"/>
      <c r="M354" s="62"/>
      <c r="N354" s="62"/>
      <c r="O354" s="62"/>
      <c r="P354" s="62"/>
      <c r="Q354" s="62"/>
      <c r="R354" s="62"/>
      <c r="S354" s="62"/>
      <c r="T354" s="62"/>
      <c r="U354" s="62"/>
      <c r="V354" s="62"/>
      <c r="W354" s="62"/>
      <c r="X354" s="62"/>
      <c r="Y354" s="62"/>
      <c r="Z354" s="62"/>
      <c r="AA354" s="62"/>
      <c r="AB354" s="62"/>
      <c r="AC354" s="62"/>
      <c r="AD354" s="62"/>
      <c r="AE354" s="64"/>
      <c r="AF354" s="62"/>
      <c r="AG354" s="62"/>
      <c r="AH354" s="27"/>
      <c r="AI354" s="65"/>
      <c r="AJ354" s="26" t="s">
        <v>173</v>
      </c>
      <c r="AK354" s="66" t="s">
        <v>247</v>
      </c>
      <c r="AL354" s="67"/>
      <c r="AM354" s="100"/>
      <c r="AN354" s="114" t="s">
        <v>136</v>
      </c>
      <c r="AO354" s="65" t="s">
        <v>801</v>
      </c>
      <c r="AP354" s="26"/>
      <c r="AQ354" s="26"/>
      <c r="AR354" s="26"/>
      <c r="AS354" s="31"/>
      <c r="AT354" s="102"/>
      <c r="AU354" s="32"/>
    </row>
    <row r="355" spans="1:48" ht="90" customHeight="1" x14ac:dyDescent="0.35">
      <c r="A355" s="26">
        <f>A354+1</f>
        <v>190</v>
      </c>
      <c r="B355" s="58" t="s">
        <v>802</v>
      </c>
      <c r="C355" s="59" t="s">
        <v>54</v>
      </c>
      <c r="D355" s="60">
        <f t="shared" si="32"/>
        <v>7.2</v>
      </c>
      <c r="E355" s="60">
        <v>7.2</v>
      </c>
      <c r="F355" s="36"/>
      <c r="G355" s="59" t="s">
        <v>54</v>
      </c>
      <c r="H355" s="62"/>
      <c r="I355" s="62"/>
      <c r="J355" s="62"/>
      <c r="K355" s="63"/>
      <c r="L355" s="62"/>
      <c r="M355" s="62"/>
      <c r="N355" s="62"/>
      <c r="O355" s="62"/>
      <c r="P355" s="62"/>
      <c r="Q355" s="62"/>
      <c r="R355" s="62"/>
      <c r="S355" s="62"/>
      <c r="T355" s="62"/>
      <c r="U355" s="62"/>
      <c r="V355" s="62"/>
      <c r="W355" s="62"/>
      <c r="X355" s="62"/>
      <c r="Y355" s="62"/>
      <c r="Z355" s="62"/>
      <c r="AA355" s="62"/>
      <c r="AB355" s="62"/>
      <c r="AC355" s="62"/>
      <c r="AD355" s="62"/>
      <c r="AE355" s="64"/>
      <c r="AF355" s="62"/>
      <c r="AG355" s="62"/>
      <c r="AH355" s="27"/>
      <c r="AI355" s="65"/>
      <c r="AJ355" s="26" t="s">
        <v>803</v>
      </c>
      <c r="AK355" s="66" t="s">
        <v>721</v>
      </c>
      <c r="AL355" s="67"/>
      <c r="AM355" s="100"/>
      <c r="AN355" s="114"/>
      <c r="AO355" s="65"/>
      <c r="AP355" s="26"/>
      <c r="AQ355" s="26"/>
      <c r="AR355" s="26"/>
      <c r="AS355" s="31"/>
      <c r="AT355" s="102"/>
      <c r="AU355" s="32"/>
      <c r="AV355" s="12" t="s">
        <v>804</v>
      </c>
    </row>
    <row r="356" spans="1:48" s="43" customFormat="1" ht="34.799999999999997" x14ac:dyDescent="0.35">
      <c r="A356" s="147" t="s">
        <v>805</v>
      </c>
      <c r="B356" s="34" t="s">
        <v>806</v>
      </c>
      <c r="C356" s="197"/>
      <c r="D356" s="60">
        <f t="shared" si="32"/>
        <v>0</v>
      </c>
      <c r="E356" s="198"/>
      <c r="F356" s="36">
        <f>H356+SUM(K356:O356)+SUM(Q356:AH356)</f>
        <v>0</v>
      </c>
      <c r="G356" s="197"/>
      <c r="H356" s="62">
        <f t="shared" ref="H356:H357" si="45">I356+J356</f>
        <v>0</v>
      </c>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40"/>
      <c r="AI356" s="47"/>
      <c r="AJ356" s="14"/>
      <c r="AK356" s="66"/>
      <c r="AL356" s="16"/>
      <c r="AM356" s="29"/>
      <c r="AN356" s="30"/>
      <c r="AO356" s="47"/>
      <c r="AP356" s="14"/>
      <c r="AQ356" s="14"/>
      <c r="AR356" s="14"/>
      <c r="AS356" s="19"/>
      <c r="AT356" s="98"/>
      <c r="AU356" s="42"/>
    </row>
    <row r="357" spans="1:48" s="43" customFormat="1" x14ac:dyDescent="0.35">
      <c r="A357" s="14"/>
      <c r="B357" s="116" t="s">
        <v>239</v>
      </c>
      <c r="C357" s="213"/>
      <c r="D357" s="60">
        <f t="shared" si="32"/>
        <v>0</v>
      </c>
      <c r="E357" s="198"/>
      <c r="F357" s="199"/>
      <c r="G357" s="213"/>
      <c r="H357" s="62">
        <f t="shared" si="45"/>
        <v>0</v>
      </c>
      <c r="I357" s="38"/>
      <c r="J357" s="38"/>
      <c r="K357" s="214"/>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40"/>
      <c r="AI357" s="47"/>
      <c r="AJ357" s="14"/>
      <c r="AK357" s="215"/>
      <c r="AL357" s="16"/>
      <c r="AM357" s="29"/>
      <c r="AN357" s="30"/>
      <c r="AO357" s="47"/>
      <c r="AP357" s="14"/>
      <c r="AQ357" s="14"/>
      <c r="AR357" s="14"/>
      <c r="AS357" s="19"/>
      <c r="AT357" s="98"/>
      <c r="AU357" s="42"/>
    </row>
    <row r="358" spans="1:48" ht="158.25" customHeight="1" x14ac:dyDescent="0.35">
      <c r="A358" s="26">
        <f>A355+1</f>
        <v>191</v>
      </c>
      <c r="B358" s="58" t="s">
        <v>807</v>
      </c>
      <c r="C358" s="59" t="s">
        <v>63</v>
      </c>
      <c r="D358" s="60">
        <f t="shared" si="32"/>
        <v>0.03</v>
      </c>
      <c r="E358" s="60">
        <v>0.03</v>
      </c>
      <c r="F358" s="36"/>
      <c r="G358" s="59" t="s">
        <v>63</v>
      </c>
      <c r="H358" s="62"/>
      <c r="I358" s="62"/>
      <c r="J358" s="62"/>
      <c r="K358" s="63"/>
      <c r="L358" s="62"/>
      <c r="M358" s="62"/>
      <c r="N358" s="62"/>
      <c r="O358" s="62"/>
      <c r="P358" s="62"/>
      <c r="Q358" s="62"/>
      <c r="R358" s="62"/>
      <c r="S358" s="62"/>
      <c r="T358" s="62"/>
      <c r="U358" s="62"/>
      <c r="V358" s="62"/>
      <c r="W358" s="62"/>
      <c r="X358" s="62"/>
      <c r="Y358" s="62"/>
      <c r="Z358" s="62"/>
      <c r="AA358" s="62"/>
      <c r="AB358" s="62"/>
      <c r="AC358" s="62"/>
      <c r="AD358" s="62"/>
      <c r="AE358" s="64"/>
      <c r="AF358" s="62"/>
      <c r="AG358" s="62"/>
      <c r="AH358" s="27"/>
      <c r="AI358" s="65"/>
      <c r="AJ358" s="26" t="s">
        <v>81</v>
      </c>
      <c r="AK358" s="137" t="s">
        <v>249</v>
      </c>
      <c r="AL358" s="67"/>
      <c r="AM358" s="100"/>
      <c r="AN358" s="114"/>
      <c r="AO358" s="86"/>
      <c r="AP358" s="26"/>
      <c r="AQ358" s="26"/>
      <c r="AR358" s="26"/>
      <c r="AS358" s="31"/>
      <c r="AT358" s="102"/>
      <c r="AU358" s="32"/>
    </row>
    <row r="359" spans="1:48" ht="33.75" customHeight="1" x14ac:dyDescent="0.35">
      <c r="A359" s="26">
        <f t="shared" ref="A359" si="46">A358+1</f>
        <v>192</v>
      </c>
      <c r="B359" s="58" t="s">
        <v>808</v>
      </c>
      <c r="C359" s="59" t="s">
        <v>63</v>
      </c>
      <c r="D359" s="60">
        <f t="shared" si="32"/>
        <v>0.30000000000000004</v>
      </c>
      <c r="E359" s="60">
        <v>0.30000000000000004</v>
      </c>
      <c r="F359" s="36"/>
      <c r="G359" s="59" t="s">
        <v>63</v>
      </c>
      <c r="H359" s="62"/>
      <c r="I359" s="62"/>
      <c r="J359" s="62"/>
      <c r="K359" s="63"/>
      <c r="L359" s="62"/>
      <c r="M359" s="62"/>
      <c r="N359" s="62"/>
      <c r="O359" s="62"/>
      <c r="P359" s="62"/>
      <c r="Q359" s="62"/>
      <c r="R359" s="62"/>
      <c r="S359" s="62"/>
      <c r="T359" s="62"/>
      <c r="U359" s="62"/>
      <c r="V359" s="62"/>
      <c r="W359" s="62"/>
      <c r="X359" s="62"/>
      <c r="Y359" s="62"/>
      <c r="Z359" s="62"/>
      <c r="AA359" s="62"/>
      <c r="AB359" s="62"/>
      <c r="AC359" s="62"/>
      <c r="AD359" s="62"/>
      <c r="AE359" s="64"/>
      <c r="AF359" s="62"/>
      <c r="AG359" s="62"/>
      <c r="AH359" s="27"/>
      <c r="AI359" s="65"/>
      <c r="AJ359" s="26" t="s">
        <v>91</v>
      </c>
      <c r="AK359" s="258" t="s">
        <v>702</v>
      </c>
      <c r="AL359" s="67"/>
      <c r="AM359" s="100"/>
      <c r="AN359" s="101"/>
      <c r="AO359" s="86"/>
      <c r="AP359" s="26"/>
      <c r="AQ359" s="26"/>
      <c r="AR359" s="26"/>
      <c r="AS359" s="31"/>
      <c r="AT359" s="102"/>
      <c r="AU359" s="32"/>
    </row>
    <row r="360" spans="1:48" ht="33.75" customHeight="1" x14ac:dyDescent="0.35">
      <c r="A360" s="26">
        <f>A359+1</f>
        <v>193</v>
      </c>
      <c r="B360" s="58" t="s">
        <v>809</v>
      </c>
      <c r="C360" s="59" t="s">
        <v>63</v>
      </c>
      <c r="D360" s="60">
        <f t="shared" ref="D360:D366" si="47">E360+F360</f>
        <v>0.30000000000000004</v>
      </c>
      <c r="E360" s="60">
        <v>0.30000000000000004</v>
      </c>
      <c r="F360" s="36"/>
      <c r="G360" s="59" t="s">
        <v>63</v>
      </c>
      <c r="H360" s="62"/>
      <c r="I360" s="62"/>
      <c r="J360" s="62"/>
      <c r="K360" s="63"/>
      <c r="L360" s="62"/>
      <c r="M360" s="62"/>
      <c r="N360" s="62"/>
      <c r="O360" s="62"/>
      <c r="P360" s="62"/>
      <c r="Q360" s="62"/>
      <c r="R360" s="62"/>
      <c r="S360" s="62"/>
      <c r="T360" s="62"/>
      <c r="U360" s="62"/>
      <c r="V360" s="62"/>
      <c r="W360" s="62"/>
      <c r="X360" s="62"/>
      <c r="Y360" s="62"/>
      <c r="Z360" s="62"/>
      <c r="AA360" s="62"/>
      <c r="AB360" s="62"/>
      <c r="AC360" s="62"/>
      <c r="AD360" s="62"/>
      <c r="AE360" s="64"/>
      <c r="AF360" s="62"/>
      <c r="AG360" s="62"/>
      <c r="AH360" s="27"/>
      <c r="AI360" s="65"/>
      <c r="AJ360" s="26" t="s">
        <v>91</v>
      </c>
      <c r="AK360" s="258"/>
      <c r="AL360" s="67"/>
      <c r="AM360" s="100"/>
      <c r="AN360" s="114" t="s">
        <v>136</v>
      </c>
      <c r="AO360" s="86"/>
      <c r="AP360" s="26"/>
      <c r="AQ360" s="26"/>
      <c r="AR360" s="26"/>
      <c r="AS360" s="31"/>
      <c r="AT360" s="102"/>
      <c r="AU360" s="32"/>
    </row>
    <row r="361" spans="1:48" ht="33.75" customHeight="1" x14ac:dyDescent="0.35">
      <c r="A361" s="26">
        <f>A360+1</f>
        <v>194</v>
      </c>
      <c r="B361" s="58" t="s">
        <v>810</v>
      </c>
      <c r="C361" s="59" t="s">
        <v>63</v>
      </c>
      <c r="D361" s="60">
        <f t="shared" si="47"/>
        <v>0.1</v>
      </c>
      <c r="E361" s="60">
        <v>0.1</v>
      </c>
      <c r="F361" s="36"/>
      <c r="G361" s="59" t="s">
        <v>63</v>
      </c>
      <c r="H361" s="62"/>
      <c r="I361" s="62"/>
      <c r="J361" s="62"/>
      <c r="K361" s="63"/>
      <c r="L361" s="62"/>
      <c r="M361" s="62"/>
      <c r="N361" s="62"/>
      <c r="O361" s="62"/>
      <c r="P361" s="62"/>
      <c r="Q361" s="62"/>
      <c r="R361" s="62"/>
      <c r="S361" s="62"/>
      <c r="T361" s="62"/>
      <c r="U361" s="62"/>
      <c r="V361" s="62"/>
      <c r="W361" s="62"/>
      <c r="X361" s="62"/>
      <c r="Y361" s="62"/>
      <c r="Z361" s="62"/>
      <c r="AA361" s="62"/>
      <c r="AB361" s="62"/>
      <c r="AC361" s="62"/>
      <c r="AD361" s="62"/>
      <c r="AE361" s="64"/>
      <c r="AF361" s="62"/>
      <c r="AG361" s="62"/>
      <c r="AH361" s="27"/>
      <c r="AI361" s="65"/>
      <c r="AJ361" s="26" t="s">
        <v>98</v>
      </c>
      <c r="AK361" s="258"/>
      <c r="AL361" s="67"/>
      <c r="AM361" s="100"/>
      <c r="AN361" s="114" t="s">
        <v>136</v>
      </c>
      <c r="AO361" s="86" t="s">
        <v>811</v>
      </c>
      <c r="AP361" s="26"/>
      <c r="AQ361" s="26"/>
      <c r="AR361" s="26"/>
      <c r="AS361" s="31"/>
      <c r="AT361" s="65"/>
      <c r="AU361" s="115"/>
    </row>
    <row r="362" spans="1:48" s="80" customFormat="1" ht="35.25" customHeight="1" x14ac:dyDescent="0.3">
      <c r="A362" s="26">
        <f>A361+1</f>
        <v>195</v>
      </c>
      <c r="B362" s="58" t="s">
        <v>812</v>
      </c>
      <c r="C362" s="86" t="s">
        <v>63</v>
      </c>
      <c r="D362" s="60">
        <f t="shared" si="47"/>
        <v>0.05</v>
      </c>
      <c r="E362" s="87">
        <v>0.05</v>
      </c>
      <c r="F362" s="36"/>
      <c r="G362" s="86" t="s">
        <v>63</v>
      </c>
      <c r="H362" s="62"/>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170"/>
      <c r="AI362" s="26">
        <v>0</v>
      </c>
      <c r="AJ362" s="26" t="s">
        <v>126</v>
      </c>
      <c r="AK362" s="258" t="s">
        <v>702</v>
      </c>
      <c r="AL362" s="67"/>
      <c r="AM362" s="100"/>
      <c r="AN362" s="114" t="s">
        <v>136</v>
      </c>
      <c r="AO362" s="140"/>
      <c r="AP362" s="26">
        <v>0</v>
      </c>
      <c r="AQ362" s="26"/>
      <c r="AR362" s="26"/>
      <c r="AS362" s="93"/>
      <c r="AT362" s="135">
        <v>0</v>
      </c>
      <c r="AU362" s="79"/>
    </row>
    <row r="363" spans="1:48" ht="35.25" customHeight="1" x14ac:dyDescent="0.35">
      <c r="A363" s="26">
        <f t="shared" ref="A363:A366" si="48">A362+1</f>
        <v>196</v>
      </c>
      <c r="B363" s="58" t="s">
        <v>813</v>
      </c>
      <c r="C363" s="59" t="s">
        <v>63</v>
      </c>
      <c r="D363" s="60">
        <f t="shared" si="47"/>
        <v>0.05</v>
      </c>
      <c r="E363" s="60">
        <v>0.05</v>
      </c>
      <c r="F363" s="36"/>
      <c r="G363" s="59" t="s">
        <v>63</v>
      </c>
      <c r="H363" s="62"/>
      <c r="I363" s="62"/>
      <c r="J363" s="62"/>
      <c r="K363" s="63"/>
      <c r="L363" s="62"/>
      <c r="M363" s="62"/>
      <c r="N363" s="62"/>
      <c r="O363" s="62"/>
      <c r="P363" s="62"/>
      <c r="Q363" s="62"/>
      <c r="R363" s="62"/>
      <c r="S363" s="62"/>
      <c r="T363" s="62"/>
      <c r="U363" s="62"/>
      <c r="V363" s="62"/>
      <c r="W363" s="62"/>
      <c r="X363" s="62"/>
      <c r="Y363" s="62"/>
      <c r="Z363" s="62"/>
      <c r="AA363" s="62"/>
      <c r="AB363" s="62"/>
      <c r="AC363" s="62"/>
      <c r="AD363" s="62"/>
      <c r="AE363" s="64"/>
      <c r="AF363" s="62"/>
      <c r="AG363" s="62"/>
      <c r="AH363" s="27"/>
      <c r="AI363" s="65"/>
      <c r="AJ363" s="26" t="s">
        <v>106</v>
      </c>
      <c r="AK363" s="258"/>
      <c r="AL363" s="67"/>
      <c r="AM363" s="100"/>
      <c r="AN363" s="114" t="s">
        <v>136</v>
      </c>
      <c r="AO363" s="86"/>
      <c r="AP363" s="26"/>
      <c r="AQ363" s="26"/>
      <c r="AR363" s="26"/>
      <c r="AS363" s="31"/>
      <c r="AT363" s="102"/>
      <c r="AU363" s="32"/>
    </row>
    <row r="364" spans="1:48" ht="35.25" customHeight="1" x14ac:dyDescent="0.35">
      <c r="A364" s="26">
        <f t="shared" si="48"/>
        <v>197</v>
      </c>
      <c r="B364" s="58" t="s">
        <v>814</v>
      </c>
      <c r="C364" s="59" t="s">
        <v>63</v>
      </c>
      <c r="D364" s="60">
        <f t="shared" si="47"/>
        <v>0.05</v>
      </c>
      <c r="E364" s="60">
        <v>0.05</v>
      </c>
      <c r="F364" s="36"/>
      <c r="G364" s="59" t="s">
        <v>63</v>
      </c>
      <c r="H364" s="62"/>
      <c r="I364" s="62"/>
      <c r="J364" s="62"/>
      <c r="K364" s="63"/>
      <c r="L364" s="62"/>
      <c r="M364" s="62"/>
      <c r="N364" s="62"/>
      <c r="O364" s="62"/>
      <c r="P364" s="62"/>
      <c r="Q364" s="62"/>
      <c r="R364" s="62"/>
      <c r="S364" s="62"/>
      <c r="T364" s="62"/>
      <c r="U364" s="62"/>
      <c r="V364" s="62"/>
      <c r="W364" s="62"/>
      <c r="X364" s="62"/>
      <c r="Y364" s="62"/>
      <c r="Z364" s="62"/>
      <c r="AA364" s="62"/>
      <c r="AB364" s="62"/>
      <c r="AC364" s="62"/>
      <c r="AD364" s="62"/>
      <c r="AE364" s="64"/>
      <c r="AF364" s="62"/>
      <c r="AG364" s="62"/>
      <c r="AH364" s="27"/>
      <c r="AI364" s="65"/>
      <c r="AJ364" s="26" t="s">
        <v>106</v>
      </c>
      <c r="AK364" s="258"/>
      <c r="AL364" s="67"/>
      <c r="AM364" s="100"/>
      <c r="AN364" s="114" t="s">
        <v>136</v>
      </c>
      <c r="AO364" s="86"/>
      <c r="AP364" s="26"/>
      <c r="AQ364" s="26"/>
      <c r="AR364" s="26"/>
      <c r="AS364" s="31"/>
      <c r="AT364" s="102"/>
      <c r="AU364" s="32"/>
    </row>
    <row r="365" spans="1:48" ht="144" x14ac:dyDescent="0.35">
      <c r="A365" s="26">
        <f t="shared" si="48"/>
        <v>198</v>
      </c>
      <c r="B365" s="58" t="s">
        <v>815</v>
      </c>
      <c r="C365" s="59" t="s">
        <v>63</v>
      </c>
      <c r="D365" s="60">
        <f t="shared" si="47"/>
        <v>0.05</v>
      </c>
      <c r="E365" s="60">
        <v>0.05</v>
      </c>
      <c r="F365" s="36"/>
      <c r="G365" s="59" t="s">
        <v>63</v>
      </c>
      <c r="H365" s="62"/>
      <c r="I365" s="62"/>
      <c r="J365" s="62"/>
      <c r="K365" s="63"/>
      <c r="L365" s="62"/>
      <c r="M365" s="62"/>
      <c r="N365" s="62"/>
      <c r="O365" s="62"/>
      <c r="P365" s="62"/>
      <c r="Q365" s="62"/>
      <c r="R365" s="62"/>
      <c r="S365" s="62"/>
      <c r="T365" s="62"/>
      <c r="U365" s="62"/>
      <c r="V365" s="62"/>
      <c r="W365" s="62"/>
      <c r="X365" s="62"/>
      <c r="Y365" s="62"/>
      <c r="Z365" s="62"/>
      <c r="AA365" s="62"/>
      <c r="AB365" s="62"/>
      <c r="AC365" s="62"/>
      <c r="AD365" s="62"/>
      <c r="AE365" s="64"/>
      <c r="AF365" s="62"/>
      <c r="AG365" s="62"/>
      <c r="AH365" s="27"/>
      <c r="AI365" s="65"/>
      <c r="AJ365" s="26" t="s">
        <v>173</v>
      </c>
      <c r="AK365" s="66" t="s">
        <v>249</v>
      </c>
      <c r="AL365" s="67"/>
      <c r="AM365" s="100"/>
      <c r="AN365" s="114" t="s">
        <v>136</v>
      </c>
      <c r="AO365" s="86"/>
      <c r="AP365" s="26"/>
      <c r="AQ365" s="26"/>
      <c r="AR365" s="26"/>
      <c r="AS365" s="31"/>
      <c r="AT365" s="102"/>
      <c r="AU365" s="32"/>
    </row>
    <row r="366" spans="1:48" ht="36" x14ac:dyDescent="0.35">
      <c r="A366" s="26">
        <f t="shared" si="48"/>
        <v>199</v>
      </c>
      <c r="B366" s="58" t="s">
        <v>816</v>
      </c>
      <c r="C366" s="59" t="s">
        <v>63</v>
      </c>
      <c r="D366" s="60">
        <f t="shared" si="47"/>
        <v>0.05</v>
      </c>
      <c r="E366" s="60">
        <v>0.05</v>
      </c>
      <c r="F366" s="36"/>
      <c r="G366" s="59" t="s">
        <v>63</v>
      </c>
      <c r="H366" s="62"/>
      <c r="I366" s="62"/>
      <c r="J366" s="62"/>
      <c r="K366" s="63"/>
      <c r="L366" s="62"/>
      <c r="M366" s="62"/>
      <c r="N366" s="62"/>
      <c r="O366" s="62"/>
      <c r="P366" s="62"/>
      <c r="Q366" s="62"/>
      <c r="R366" s="62"/>
      <c r="S366" s="62"/>
      <c r="T366" s="62"/>
      <c r="U366" s="62"/>
      <c r="V366" s="62"/>
      <c r="W366" s="62"/>
      <c r="X366" s="62"/>
      <c r="Y366" s="62"/>
      <c r="Z366" s="62"/>
      <c r="AA366" s="62"/>
      <c r="AB366" s="62"/>
      <c r="AC366" s="62"/>
      <c r="AD366" s="62"/>
      <c r="AE366" s="64"/>
      <c r="AF366" s="62"/>
      <c r="AG366" s="62"/>
      <c r="AH366" s="27"/>
      <c r="AI366" s="65"/>
      <c r="AJ366" s="26" t="s">
        <v>173</v>
      </c>
      <c r="AK366" s="66" t="s">
        <v>817</v>
      </c>
      <c r="AL366" s="67"/>
      <c r="AM366" s="100"/>
      <c r="AN366" s="114"/>
      <c r="AO366" s="86"/>
      <c r="AP366" s="26"/>
      <c r="AQ366" s="26"/>
      <c r="AR366" s="26"/>
      <c r="AS366" s="31"/>
      <c r="AT366" s="102"/>
      <c r="AU366" s="32"/>
    </row>
    <row r="367" spans="1:48" x14ac:dyDescent="0.35">
      <c r="A367" s="147" t="s">
        <v>818</v>
      </c>
      <c r="B367" s="116" t="s">
        <v>694</v>
      </c>
      <c r="C367" s="59"/>
      <c r="D367" s="60"/>
      <c r="E367" s="60"/>
      <c r="F367" s="36"/>
      <c r="G367" s="59"/>
      <c r="H367" s="62"/>
      <c r="I367" s="62"/>
      <c r="J367" s="62"/>
      <c r="K367" s="63"/>
      <c r="L367" s="62"/>
      <c r="M367" s="62"/>
      <c r="N367" s="62"/>
      <c r="O367" s="62"/>
      <c r="P367" s="62"/>
      <c r="Q367" s="62"/>
      <c r="R367" s="62"/>
      <c r="S367" s="62"/>
      <c r="T367" s="62"/>
      <c r="U367" s="62"/>
      <c r="V367" s="62"/>
      <c r="W367" s="62"/>
      <c r="X367" s="62"/>
      <c r="Y367" s="62"/>
      <c r="Z367" s="62"/>
      <c r="AA367" s="62"/>
      <c r="AB367" s="62"/>
      <c r="AC367" s="62"/>
      <c r="AD367" s="62"/>
      <c r="AE367" s="64"/>
      <c r="AF367" s="62"/>
      <c r="AG367" s="62"/>
      <c r="AH367" s="27"/>
      <c r="AI367" s="65"/>
      <c r="AJ367" s="26"/>
      <c r="AK367" s="66"/>
      <c r="AL367" s="67"/>
      <c r="AM367" s="100"/>
      <c r="AN367" s="114"/>
      <c r="AO367" s="86"/>
      <c r="AP367" s="26"/>
      <c r="AQ367" s="26"/>
      <c r="AR367" s="26"/>
      <c r="AS367" s="31"/>
      <c r="AT367" s="102"/>
      <c r="AU367" s="32"/>
    </row>
    <row r="368" spans="1:48" ht="36" x14ac:dyDescent="0.35">
      <c r="A368" s="26"/>
      <c r="B368" s="46" t="s">
        <v>77</v>
      </c>
      <c r="C368" s="59"/>
      <c r="D368" s="60"/>
      <c r="E368" s="60"/>
      <c r="F368" s="36"/>
      <c r="G368" s="59"/>
      <c r="H368" s="62"/>
      <c r="I368" s="62"/>
      <c r="J368" s="62"/>
      <c r="K368" s="63"/>
      <c r="L368" s="62"/>
      <c r="M368" s="62"/>
      <c r="N368" s="62"/>
      <c r="O368" s="62"/>
      <c r="P368" s="62"/>
      <c r="Q368" s="62"/>
      <c r="R368" s="62"/>
      <c r="S368" s="62"/>
      <c r="T368" s="62"/>
      <c r="U368" s="62"/>
      <c r="V368" s="62"/>
      <c r="W368" s="62"/>
      <c r="X368" s="62"/>
      <c r="Y368" s="62"/>
      <c r="Z368" s="62"/>
      <c r="AA368" s="62"/>
      <c r="AB368" s="62"/>
      <c r="AC368" s="62"/>
      <c r="AD368" s="62"/>
      <c r="AE368" s="64"/>
      <c r="AF368" s="62"/>
      <c r="AG368" s="62"/>
      <c r="AH368" s="27"/>
      <c r="AI368" s="65"/>
      <c r="AJ368" s="26"/>
      <c r="AK368" s="66"/>
      <c r="AL368" s="67"/>
      <c r="AM368" s="100"/>
      <c r="AN368" s="114"/>
      <c r="AO368" s="86"/>
      <c r="AP368" s="26"/>
      <c r="AQ368" s="26"/>
      <c r="AR368" s="26"/>
      <c r="AS368" s="31"/>
      <c r="AT368" s="102"/>
      <c r="AU368" s="32"/>
    </row>
    <row r="369" spans="1:47" ht="90" x14ac:dyDescent="0.35">
      <c r="A369" s="26">
        <f>A366+1</f>
        <v>200</v>
      </c>
      <c r="B369" s="58" t="s">
        <v>695</v>
      </c>
      <c r="C369" s="59" t="s">
        <v>415</v>
      </c>
      <c r="D369" s="60">
        <f>E369+F369</f>
        <v>6.75</v>
      </c>
      <c r="E369" s="60">
        <v>6.75</v>
      </c>
      <c r="F369" s="36"/>
      <c r="G369" s="59" t="s">
        <v>415</v>
      </c>
      <c r="H369" s="62"/>
      <c r="I369" s="62"/>
      <c r="J369" s="62"/>
      <c r="K369" s="63"/>
      <c r="L369" s="62"/>
      <c r="M369" s="62"/>
      <c r="N369" s="62"/>
      <c r="O369" s="62"/>
      <c r="P369" s="62"/>
      <c r="Q369" s="62"/>
      <c r="R369" s="62"/>
      <c r="S369" s="62"/>
      <c r="T369" s="62"/>
      <c r="U369" s="62"/>
      <c r="V369" s="62"/>
      <c r="W369" s="62"/>
      <c r="X369" s="62"/>
      <c r="Y369" s="62"/>
      <c r="Z369" s="62"/>
      <c r="AA369" s="62"/>
      <c r="AB369" s="62"/>
      <c r="AC369" s="62"/>
      <c r="AD369" s="62"/>
      <c r="AE369" s="64"/>
      <c r="AF369" s="62"/>
      <c r="AG369" s="62"/>
      <c r="AH369" s="27"/>
      <c r="AI369" s="65"/>
      <c r="AJ369" s="121" t="s">
        <v>81</v>
      </c>
      <c r="AK369" s="66" t="s">
        <v>696</v>
      </c>
      <c r="AL369" s="67"/>
      <c r="AM369" s="100"/>
      <c r="AN369" s="114"/>
      <c r="AO369" s="86" t="s">
        <v>819</v>
      </c>
      <c r="AP369" s="26"/>
      <c r="AQ369" s="26"/>
      <c r="AR369" s="26"/>
      <c r="AS369" s="31"/>
      <c r="AT369" s="102"/>
      <c r="AU369" s="32"/>
    </row>
    <row r="370" spans="1:47" s="43" customFormat="1" ht="34.799999999999997" x14ac:dyDescent="0.35">
      <c r="A370" s="147" t="s">
        <v>820</v>
      </c>
      <c r="B370" s="34" t="s">
        <v>283</v>
      </c>
      <c r="C370" s="197"/>
      <c r="D370" s="60">
        <f t="shared" ref="D370:D371" si="49">E370+F370</f>
        <v>0</v>
      </c>
      <c r="E370" s="198"/>
      <c r="F370" s="36">
        <f>H370+SUM(K370:O370)+SUM(Q370:AH370)</f>
        <v>0</v>
      </c>
      <c r="G370" s="229"/>
      <c r="H370" s="62">
        <f t="shared" ref="H370:H371" si="50">I370+J370</f>
        <v>0</v>
      </c>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40"/>
      <c r="AI370" s="47"/>
      <c r="AJ370" s="14"/>
      <c r="AK370" s="66"/>
      <c r="AL370" s="16"/>
      <c r="AM370" s="29"/>
      <c r="AN370" s="30"/>
      <c r="AO370" s="47"/>
      <c r="AP370" s="14"/>
      <c r="AQ370" s="14"/>
      <c r="AR370" s="14"/>
      <c r="AS370" s="19"/>
      <c r="AT370" s="98"/>
      <c r="AU370" s="42"/>
    </row>
    <row r="371" spans="1:47" s="57" customFormat="1" ht="54" x14ac:dyDescent="0.35">
      <c r="A371" s="26">
        <f>A369+1</f>
        <v>201</v>
      </c>
      <c r="B371" s="58" t="s">
        <v>821</v>
      </c>
      <c r="C371" s="59" t="s">
        <v>61</v>
      </c>
      <c r="D371" s="60">
        <f t="shared" si="49"/>
        <v>129.55000000000001</v>
      </c>
      <c r="E371" s="60">
        <v>129.55000000000001</v>
      </c>
      <c r="F371" s="36">
        <f>H371+SUM(K371:O371)+SUM(Q371:AH371)</f>
        <v>0</v>
      </c>
      <c r="G371" s="37"/>
      <c r="H371" s="62">
        <f t="shared" si="50"/>
        <v>0</v>
      </c>
      <c r="I371" s="62"/>
      <c r="J371" s="62"/>
      <c r="K371" s="63"/>
      <c r="L371" s="62"/>
      <c r="M371" s="62"/>
      <c r="N371" s="62"/>
      <c r="O371" s="62"/>
      <c r="P371" s="62"/>
      <c r="Q371" s="62"/>
      <c r="R371" s="62"/>
      <c r="S371" s="62"/>
      <c r="T371" s="62"/>
      <c r="U371" s="62"/>
      <c r="V371" s="62"/>
      <c r="W371" s="62"/>
      <c r="X371" s="62"/>
      <c r="Y371" s="62"/>
      <c r="Z371" s="62"/>
      <c r="AA371" s="62"/>
      <c r="AB371" s="62"/>
      <c r="AC371" s="62"/>
      <c r="AD371" s="62"/>
      <c r="AE371" s="64"/>
      <c r="AF371" s="62"/>
      <c r="AG371" s="62"/>
      <c r="AH371" s="27"/>
      <c r="AI371" s="47"/>
      <c r="AJ371" s="26" t="s">
        <v>81</v>
      </c>
      <c r="AK371" s="66" t="s">
        <v>822</v>
      </c>
      <c r="AL371" s="52"/>
      <c r="AM371" s="96"/>
      <c r="AN371" s="97"/>
      <c r="AO371" s="47"/>
      <c r="AP371" s="47"/>
      <c r="AQ371" s="47"/>
      <c r="AR371" s="47"/>
      <c r="AS371" s="55"/>
      <c r="AT371" s="98"/>
      <c r="AU371" s="56"/>
    </row>
    <row r="372" spans="1:47" s="43" customFormat="1" x14ac:dyDescent="0.3">
      <c r="A372" s="147" t="s">
        <v>823</v>
      </c>
      <c r="B372" s="116" t="s">
        <v>618</v>
      </c>
      <c r="C372" s="197"/>
      <c r="D372" s="60">
        <f>E372+F372</f>
        <v>0</v>
      </c>
      <c r="E372" s="198"/>
      <c r="F372" s="36"/>
      <c r="G372" s="229"/>
      <c r="H372" s="62"/>
      <c r="I372" s="38"/>
      <c r="J372" s="38"/>
      <c r="K372" s="214"/>
      <c r="L372" s="38"/>
      <c r="M372" s="38"/>
      <c r="N372" s="38"/>
      <c r="O372" s="38"/>
      <c r="P372" s="38"/>
      <c r="Q372" s="38"/>
      <c r="R372" s="38"/>
      <c r="S372" s="38"/>
      <c r="T372" s="38"/>
      <c r="U372" s="38"/>
      <c r="V372" s="38"/>
      <c r="W372" s="38"/>
      <c r="X372" s="38"/>
      <c r="Y372" s="38"/>
      <c r="Z372" s="38"/>
      <c r="AA372" s="38"/>
      <c r="AB372" s="38"/>
      <c r="AC372" s="38"/>
      <c r="AD372" s="38"/>
      <c r="AE372" s="230"/>
      <c r="AF372" s="38"/>
      <c r="AG372" s="38"/>
      <c r="AH372" s="40"/>
      <c r="AI372" s="14"/>
      <c r="AJ372" s="14"/>
      <c r="AK372" s="200"/>
      <c r="AL372" s="16"/>
      <c r="AM372" s="166"/>
      <c r="AN372" s="182"/>
      <c r="AO372" s="231"/>
      <c r="AP372" s="14"/>
      <c r="AQ372" s="14"/>
      <c r="AR372" s="14"/>
      <c r="AS372" s="19"/>
      <c r="AT372" s="41"/>
      <c r="AU372" s="42"/>
    </row>
    <row r="373" spans="1:47" s="43" customFormat="1" x14ac:dyDescent="0.35">
      <c r="A373" s="14"/>
      <c r="B373" s="116" t="s">
        <v>239</v>
      </c>
      <c r="C373" s="213"/>
      <c r="D373" s="60">
        <f>E373+F373</f>
        <v>0</v>
      </c>
      <c r="E373" s="198"/>
      <c r="F373" s="199"/>
      <c r="G373" s="229"/>
      <c r="H373" s="62">
        <f t="shared" ref="H373" si="51">I373+J373</f>
        <v>0</v>
      </c>
      <c r="I373" s="38"/>
      <c r="J373" s="38"/>
      <c r="K373" s="214"/>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40"/>
      <c r="AI373" s="47"/>
      <c r="AJ373" s="14"/>
      <c r="AK373" s="215"/>
      <c r="AL373" s="16"/>
      <c r="AM373" s="29"/>
      <c r="AN373" s="30"/>
      <c r="AO373" s="47"/>
      <c r="AP373" s="14"/>
      <c r="AQ373" s="14"/>
      <c r="AR373" s="14"/>
      <c r="AS373" s="19"/>
      <c r="AT373" s="98"/>
      <c r="AU373" s="42"/>
    </row>
    <row r="374" spans="1:47" ht="76.2" customHeight="1" x14ac:dyDescent="0.35">
      <c r="A374" s="26">
        <f>A371+1</f>
        <v>202</v>
      </c>
      <c r="B374" s="58" t="s">
        <v>824</v>
      </c>
      <c r="C374" s="59" t="s">
        <v>620</v>
      </c>
      <c r="D374" s="60">
        <f>E374+F374</f>
        <v>0.15</v>
      </c>
      <c r="E374" s="60">
        <v>0.15</v>
      </c>
      <c r="F374" s="36"/>
      <c r="G374" s="37"/>
      <c r="H374" s="62"/>
      <c r="I374" s="62"/>
      <c r="J374" s="62"/>
      <c r="K374" s="63"/>
      <c r="L374" s="62"/>
      <c r="M374" s="62"/>
      <c r="N374" s="62"/>
      <c r="O374" s="62"/>
      <c r="P374" s="62"/>
      <c r="Q374" s="62"/>
      <c r="R374" s="62"/>
      <c r="S374" s="62"/>
      <c r="T374" s="62"/>
      <c r="U374" s="62"/>
      <c r="V374" s="62"/>
      <c r="W374" s="62"/>
      <c r="X374" s="62"/>
      <c r="Y374" s="62"/>
      <c r="Z374" s="62"/>
      <c r="AA374" s="62"/>
      <c r="AB374" s="62"/>
      <c r="AC374" s="62"/>
      <c r="AD374" s="62"/>
      <c r="AE374" s="64"/>
      <c r="AF374" s="62"/>
      <c r="AG374" s="62"/>
      <c r="AH374" s="27"/>
      <c r="AI374" s="26"/>
      <c r="AJ374" s="26" t="s">
        <v>98</v>
      </c>
      <c r="AK374" s="66" t="s">
        <v>825</v>
      </c>
      <c r="AL374" s="67"/>
      <c r="AM374" s="100"/>
      <c r="AN374" s="101"/>
      <c r="AO374" s="232"/>
      <c r="AP374" s="26"/>
      <c r="AQ374" s="26"/>
      <c r="AR374" s="26"/>
      <c r="AS374" s="31"/>
      <c r="AT374" s="106"/>
      <c r="AU374" s="32"/>
    </row>
    <row r="375" spans="1:47" s="57" customFormat="1" x14ac:dyDescent="0.35">
      <c r="A375" s="259" t="s">
        <v>826</v>
      </c>
      <c r="B375" s="259"/>
      <c r="C375" s="95"/>
      <c r="D375" s="198">
        <f>E375+F375</f>
        <v>6381.5300000000079</v>
      </c>
      <c r="E375" s="198">
        <f>SUM(E10:E374)</f>
        <v>3129.9400000000032</v>
      </c>
      <c r="F375" s="198">
        <f>SUM(F10:F374)</f>
        <v>3251.5900000000042</v>
      </c>
      <c r="G375" s="198"/>
      <c r="H375" s="198">
        <f t="shared" ref="H375:AH375" si="52">SUM(H10:H374)</f>
        <v>39.97999999999999</v>
      </c>
      <c r="I375" s="198">
        <f t="shared" si="52"/>
        <v>16.019999999999996</v>
      </c>
      <c r="J375" s="198">
        <f t="shared" si="52"/>
        <v>23.959999999999997</v>
      </c>
      <c r="K375" s="198">
        <f t="shared" si="52"/>
        <v>1689.5699999999993</v>
      </c>
      <c r="L375" s="198">
        <f t="shared" si="52"/>
        <v>788.68999999999994</v>
      </c>
      <c r="M375" s="198">
        <f t="shared" si="52"/>
        <v>25.740000000000002</v>
      </c>
      <c r="N375" s="198">
        <f t="shared" si="52"/>
        <v>45.42</v>
      </c>
      <c r="O375" s="198">
        <f t="shared" si="52"/>
        <v>168.34000000000003</v>
      </c>
      <c r="P375" s="198">
        <f t="shared" si="52"/>
        <v>56.07</v>
      </c>
      <c r="Q375" s="198">
        <f t="shared" si="52"/>
        <v>0.53</v>
      </c>
      <c r="R375" s="198">
        <f t="shared" si="52"/>
        <v>0.01</v>
      </c>
      <c r="S375" s="198">
        <f t="shared" si="52"/>
        <v>3.9599999999999991</v>
      </c>
      <c r="T375" s="198">
        <f t="shared" si="52"/>
        <v>1.45</v>
      </c>
      <c r="U375" s="198">
        <f t="shared" si="52"/>
        <v>0</v>
      </c>
      <c r="V375" s="198">
        <f t="shared" si="52"/>
        <v>0.54</v>
      </c>
      <c r="W375" s="198">
        <f t="shared" si="52"/>
        <v>0</v>
      </c>
      <c r="X375" s="198">
        <f t="shared" si="52"/>
        <v>0.71</v>
      </c>
      <c r="Y375" s="198">
        <f t="shared" si="52"/>
        <v>0.45</v>
      </c>
      <c r="Z375" s="198">
        <f t="shared" si="52"/>
        <v>0.05</v>
      </c>
      <c r="AA375" s="198">
        <f t="shared" si="52"/>
        <v>0.27</v>
      </c>
      <c r="AB375" s="198">
        <f t="shared" si="52"/>
        <v>0.01</v>
      </c>
      <c r="AC375" s="198">
        <f t="shared" si="52"/>
        <v>1.1500000000000001</v>
      </c>
      <c r="AD375" s="198">
        <f t="shared" si="52"/>
        <v>0.75</v>
      </c>
      <c r="AE375" s="198">
        <f t="shared" si="52"/>
        <v>0.97</v>
      </c>
      <c r="AF375" s="198">
        <f t="shared" si="52"/>
        <v>76.970000000000013</v>
      </c>
      <c r="AG375" s="198">
        <f t="shared" si="52"/>
        <v>310.26</v>
      </c>
      <c r="AH375" s="198">
        <f t="shared" si="52"/>
        <v>95.72999999999999</v>
      </c>
      <c r="AI375" s="198">
        <f>SUM(AI10:AI294)</f>
        <v>0</v>
      </c>
      <c r="AJ375" s="47"/>
      <c r="AK375" s="14"/>
      <c r="AL375" s="52"/>
      <c r="AM375" s="53"/>
      <c r="AN375" s="54"/>
      <c r="AO375" s="153"/>
      <c r="AP375" s="47"/>
      <c r="AQ375" s="47"/>
      <c r="AR375" s="47"/>
      <c r="AS375" s="55"/>
      <c r="AT375" s="98"/>
      <c r="AU375" s="56"/>
    </row>
    <row r="376" spans="1:47" s="57" customFormat="1" x14ac:dyDescent="0.35">
      <c r="A376" s="233"/>
      <c r="B376" s="234"/>
      <c r="C376" s="235"/>
      <c r="D376" s="236"/>
      <c r="E376" s="237"/>
      <c r="F376" s="236"/>
      <c r="G376" s="238"/>
      <c r="H376" s="239"/>
      <c r="I376" s="240"/>
      <c r="J376" s="240"/>
      <c r="K376" s="241"/>
      <c r="L376" s="240"/>
      <c r="M376" s="240"/>
      <c r="N376" s="240"/>
      <c r="O376" s="240"/>
      <c r="P376" s="240"/>
      <c r="Q376" s="240"/>
      <c r="R376" s="240"/>
      <c r="S376" s="240"/>
      <c r="T376" s="240"/>
      <c r="U376" s="240"/>
      <c r="V376" s="240"/>
      <c r="W376" s="240"/>
      <c r="X376" s="240"/>
      <c r="Y376" s="240"/>
      <c r="Z376" s="240"/>
      <c r="AA376" s="240"/>
      <c r="AB376" s="240"/>
      <c r="AC376" s="240"/>
      <c r="AD376" s="240"/>
      <c r="AE376" s="242"/>
      <c r="AF376" s="240"/>
      <c r="AG376" s="240"/>
      <c r="AH376" s="243"/>
      <c r="AI376" s="244"/>
      <c r="AJ376" s="244"/>
      <c r="AK376" s="233"/>
      <c r="AL376" s="245"/>
      <c r="AM376" s="246"/>
      <c r="AN376" s="246"/>
      <c r="AO376" s="247"/>
      <c r="AP376" s="244"/>
      <c r="AQ376" s="244"/>
      <c r="AR376" s="244"/>
      <c r="AS376" s="244"/>
      <c r="AT376" s="247"/>
      <c r="AU376" s="248"/>
    </row>
    <row r="377" spans="1:47" x14ac:dyDescent="0.35">
      <c r="G377" s="252"/>
    </row>
    <row r="379" spans="1:47" x14ac:dyDescent="0.35">
      <c r="A379" s="21"/>
      <c r="B379" s="255"/>
    </row>
    <row r="380" spans="1:47" x14ac:dyDescent="0.35">
      <c r="F380" s="256"/>
      <c r="G380" s="252"/>
    </row>
    <row r="381" spans="1:47" x14ac:dyDescent="0.35">
      <c r="F381" s="256"/>
    </row>
    <row r="382" spans="1:47" s="253" customFormat="1" x14ac:dyDescent="0.35">
      <c r="A382" s="249"/>
      <c r="B382" s="250"/>
      <c r="C382" s="249"/>
      <c r="D382" s="251"/>
      <c r="E382" s="251"/>
      <c r="F382" s="256"/>
      <c r="G382" s="257"/>
      <c r="AH382" s="254"/>
      <c r="AI382" s="12"/>
      <c r="AJ382" s="12"/>
      <c r="AK382" s="249"/>
      <c r="AL382" s="8"/>
      <c r="AM382" s="9"/>
      <c r="AN382" s="9"/>
      <c r="AO382" s="12"/>
      <c r="AP382" s="12"/>
      <c r="AQ382" s="12"/>
      <c r="AR382" s="12"/>
      <c r="AS382" s="12"/>
      <c r="AT382" s="10"/>
      <c r="AU382" s="11"/>
    </row>
    <row r="383" spans="1:47" s="253" customFormat="1" x14ac:dyDescent="0.35">
      <c r="A383" s="249"/>
      <c r="B383" s="250"/>
      <c r="C383" s="249"/>
      <c r="D383" s="251"/>
      <c r="E383" s="251"/>
      <c r="F383" s="256"/>
      <c r="G383" s="257"/>
      <c r="AH383" s="254"/>
      <c r="AI383" s="12"/>
      <c r="AJ383" s="12"/>
      <c r="AK383" s="249"/>
      <c r="AL383" s="8"/>
      <c r="AM383" s="9"/>
      <c r="AN383" s="9"/>
      <c r="AO383" s="12"/>
      <c r="AP383" s="12"/>
      <c r="AQ383" s="12"/>
      <c r="AR383" s="12"/>
      <c r="AS383" s="12"/>
      <c r="AT383" s="10"/>
      <c r="AU383" s="11"/>
    </row>
    <row r="384" spans="1:47" s="253" customFormat="1" x14ac:dyDescent="0.35">
      <c r="A384" s="249"/>
      <c r="B384" s="250"/>
      <c r="C384" s="249"/>
      <c r="D384" s="251"/>
      <c r="E384" s="251"/>
      <c r="F384" s="256"/>
      <c r="G384" s="8"/>
      <c r="AH384" s="254"/>
      <c r="AI384" s="12"/>
      <c r="AJ384" s="12"/>
      <c r="AK384" s="249"/>
      <c r="AL384" s="8"/>
      <c r="AM384" s="9"/>
      <c r="AN384" s="9"/>
      <c r="AO384" s="12"/>
      <c r="AP384" s="12"/>
      <c r="AQ384" s="12"/>
      <c r="AR384" s="12"/>
      <c r="AS384" s="12"/>
      <c r="AT384" s="10"/>
      <c r="AU384" s="11"/>
    </row>
  </sheetData>
  <autoFilter ref="A5:AU375"/>
  <mergeCells count="202">
    <mergeCell ref="A1:B1"/>
    <mergeCell ref="A2:AM2"/>
    <mergeCell ref="A3:A4"/>
    <mergeCell ref="B3:B4"/>
    <mergeCell ref="C3:C4"/>
    <mergeCell ref="D3:D4"/>
    <mergeCell ref="E3:E4"/>
    <mergeCell ref="F3:G3"/>
    <mergeCell ref="H3:J4"/>
    <mergeCell ref="K3:K4"/>
    <mergeCell ref="S3:S4"/>
    <mergeCell ref="T3:T4"/>
    <mergeCell ref="U3:U4"/>
    <mergeCell ref="V3:V4"/>
    <mergeCell ref="X3:X4"/>
    <mergeCell ref="Y3:Y4"/>
    <mergeCell ref="L3:L4"/>
    <mergeCell ref="M3:M4"/>
    <mergeCell ref="N3:N4"/>
    <mergeCell ref="O3:P4"/>
    <mergeCell ref="Q3:Q4"/>
    <mergeCell ref="R3:R4"/>
    <mergeCell ref="A48:A49"/>
    <mergeCell ref="B48:B49"/>
    <mergeCell ref="G48:G49"/>
    <mergeCell ref="AK48:AK49"/>
    <mergeCell ref="AL48:AL49"/>
    <mergeCell ref="AN48:AN49"/>
    <mergeCell ref="AO3:AO4"/>
    <mergeCell ref="AP3:AS3"/>
    <mergeCell ref="AT3:AT4"/>
    <mergeCell ref="AK15:AK18"/>
    <mergeCell ref="AK21:AK22"/>
    <mergeCell ref="AK25:AK35"/>
    <mergeCell ref="AG3:AH4"/>
    <mergeCell ref="AI3:AI4"/>
    <mergeCell ref="AJ3:AJ4"/>
    <mergeCell ref="AK3:AK4"/>
    <mergeCell ref="AL3:AL4"/>
    <mergeCell ref="AM3:AM4"/>
    <mergeCell ref="Z3:Z4"/>
    <mergeCell ref="AA3:AA4"/>
    <mergeCell ref="AC3:AC4"/>
    <mergeCell ref="AD3:AD4"/>
    <mergeCell ref="AE3:AE4"/>
    <mergeCell ref="AF3:AF4"/>
    <mergeCell ref="AL52:AL53"/>
    <mergeCell ref="AN52:AN53"/>
    <mergeCell ref="A65:A66"/>
    <mergeCell ref="B65:B66"/>
    <mergeCell ref="G65:G66"/>
    <mergeCell ref="AK65:AK66"/>
    <mergeCell ref="AN65:AN66"/>
    <mergeCell ref="A50:A51"/>
    <mergeCell ref="B50:B51"/>
    <mergeCell ref="G50:G51"/>
    <mergeCell ref="AK50:AK51"/>
    <mergeCell ref="AL50:AL51"/>
    <mergeCell ref="AN50:AN51"/>
    <mergeCell ref="A76:A77"/>
    <mergeCell ref="B76:B77"/>
    <mergeCell ref="G76:G77"/>
    <mergeCell ref="AK76:AK77"/>
    <mergeCell ref="A78:A80"/>
    <mergeCell ref="B78:B80"/>
    <mergeCell ref="G78:G80"/>
    <mergeCell ref="AK78:AK80"/>
    <mergeCell ref="A52:A53"/>
    <mergeCell ref="B52:B53"/>
    <mergeCell ref="AK52:AK53"/>
    <mergeCell ref="AL78:AL80"/>
    <mergeCell ref="AN78:AN80"/>
    <mergeCell ref="A81:A85"/>
    <mergeCell ref="B81:B85"/>
    <mergeCell ref="G81:G85"/>
    <mergeCell ref="AK81:AK85"/>
    <mergeCell ref="AL81:AL85"/>
    <mergeCell ref="AM81:AM85"/>
    <mergeCell ref="AN81:AN85"/>
    <mergeCell ref="A92:A93"/>
    <mergeCell ref="B92:B93"/>
    <mergeCell ref="G92:G93"/>
    <mergeCell ref="AK92:AK93"/>
    <mergeCell ref="A94:A96"/>
    <mergeCell ref="B94:B96"/>
    <mergeCell ref="G94:G96"/>
    <mergeCell ref="AK94:AK96"/>
    <mergeCell ref="AN86:AN87"/>
    <mergeCell ref="A89:A91"/>
    <mergeCell ref="B89:B91"/>
    <mergeCell ref="G89:G91"/>
    <mergeCell ref="AK89:AK91"/>
    <mergeCell ref="AL89:AL91"/>
    <mergeCell ref="AN89:AN91"/>
    <mergeCell ref="A86:A87"/>
    <mergeCell ref="B86:B87"/>
    <mergeCell ref="G86:G87"/>
    <mergeCell ref="AK86:AK87"/>
    <mergeCell ref="AL86:AL87"/>
    <mergeCell ref="AM86:AM87"/>
    <mergeCell ref="A100:A101"/>
    <mergeCell ref="B100:B101"/>
    <mergeCell ref="G100:G101"/>
    <mergeCell ref="AK100:AK101"/>
    <mergeCell ref="AN100:AN101"/>
    <mergeCell ref="AT100:AT101"/>
    <mergeCell ref="AL94:AL96"/>
    <mergeCell ref="AN94:AN96"/>
    <mergeCell ref="A97:A98"/>
    <mergeCell ref="B97:B98"/>
    <mergeCell ref="G97:G98"/>
    <mergeCell ref="AK97:AK98"/>
    <mergeCell ref="AN97:AN98"/>
    <mergeCell ref="AQ121:AQ127"/>
    <mergeCell ref="A128:A132"/>
    <mergeCell ref="B128:B132"/>
    <mergeCell ref="G128:G132"/>
    <mergeCell ref="AK128:AK132"/>
    <mergeCell ref="AN128:AN132"/>
    <mergeCell ref="A102:A105"/>
    <mergeCell ref="B102:B105"/>
    <mergeCell ref="G102:G105"/>
    <mergeCell ref="AK102:AK105"/>
    <mergeCell ref="AN102:AN105"/>
    <mergeCell ref="A121:A127"/>
    <mergeCell ref="B121:B127"/>
    <mergeCell ref="G121:G127"/>
    <mergeCell ref="AK121:AK127"/>
    <mergeCell ref="AN121:AN127"/>
    <mergeCell ref="A133:A134"/>
    <mergeCell ref="B133:B134"/>
    <mergeCell ref="G133:G134"/>
    <mergeCell ref="AK133:AK134"/>
    <mergeCell ref="AN133:AN134"/>
    <mergeCell ref="A137:A139"/>
    <mergeCell ref="B137:B139"/>
    <mergeCell ref="AK137:AK139"/>
    <mergeCell ref="AL137:AL139"/>
    <mergeCell ref="A156:A157"/>
    <mergeCell ref="B156:B157"/>
    <mergeCell ref="AK156:AK159"/>
    <mergeCell ref="A161:A168"/>
    <mergeCell ref="B161:B168"/>
    <mergeCell ref="G161:G168"/>
    <mergeCell ref="AK161:AK168"/>
    <mergeCell ref="A140:A143"/>
    <mergeCell ref="B140:B143"/>
    <mergeCell ref="AK140:AK143"/>
    <mergeCell ref="A146:A147"/>
    <mergeCell ref="B146:B147"/>
    <mergeCell ref="G146:G147"/>
    <mergeCell ref="AK146:AK147"/>
    <mergeCell ref="A219:A220"/>
    <mergeCell ref="B219:B220"/>
    <mergeCell ref="AK219:AK220"/>
    <mergeCell ref="AL219:AL220"/>
    <mergeCell ref="AM219:AM220"/>
    <mergeCell ref="AN219:AN220"/>
    <mergeCell ref="AL161:AL168"/>
    <mergeCell ref="AK183:AK186"/>
    <mergeCell ref="AL183:AL186"/>
    <mergeCell ref="A200:A206"/>
    <mergeCell ref="B200:B206"/>
    <mergeCell ref="G200:G206"/>
    <mergeCell ref="AK200:AK206"/>
    <mergeCell ref="G219:G220"/>
    <mergeCell ref="AK254:AK255"/>
    <mergeCell ref="AK258:AK260"/>
    <mergeCell ref="AK263:AK271"/>
    <mergeCell ref="AK275:AK278"/>
    <mergeCell ref="AN275:AN278"/>
    <mergeCell ref="A281:A282"/>
    <mergeCell ref="B281:B282"/>
    <mergeCell ref="AK281:AK282"/>
    <mergeCell ref="AK222:AK223"/>
    <mergeCell ref="AK230:AK232"/>
    <mergeCell ref="AK235:AK238"/>
    <mergeCell ref="AK239:AK240"/>
    <mergeCell ref="A244:A251"/>
    <mergeCell ref="B244:B251"/>
    <mergeCell ref="G244:G250"/>
    <mergeCell ref="AK244:AK251"/>
    <mergeCell ref="AN324:AN327"/>
    <mergeCell ref="A286:A288"/>
    <mergeCell ref="B286:B288"/>
    <mergeCell ref="AK286:AK288"/>
    <mergeCell ref="AL286:AL288"/>
    <mergeCell ref="A320:A323"/>
    <mergeCell ref="B320:B323"/>
    <mergeCell ref="AK320:AK323"/>
    <mergeCell ref="AL320:AL323"/>
    <mergeCell ref="AK334:AK335"/>
    <mergeCell ref="AK336:AK337"/>
    <mergeCell ref="AK338:AK339"/>
    <mergeCell ref="AK359:AK361"/>
    <mergeCell ref="AK362:AK364"/>
    <mergeCell ref="A375:B375"/>
    <mergeCell ref="AM320:AM323"/>
    <mergeCell ref="A324:A327"/>
    <mergeCell ref="B324:B327"/>
    <mergeCell ref="AK324:AK327"/>
    <mergeCell ref="AL324:AL327"/>
  </mergeCells>
  <printOptions horizontalCentered="1"/>
  <pageMargins left="0.28999999999999998" right="0.23" top="0.63" bottom="0.62" header="0" footer="0"/>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B10DMKH</vt:lpstr>
      <vt:lpstr>B10DMKH!Print_Area</vt:lpstr>
      <vt:lpstr>B10DMKH!Print_Titles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ThanhHoai</dc:creator>
  <cp:lastModifiedBy>Admin</cp:lastModifiedBy>
  <dcterms:created xsi:type="dcterms:W3CDTF">2024-12-15T11:17:13Z</dcterms:created>
  <dcterms:modified xsi:type="dcterms:W3CDTF">2024-12-16T02:41:16Z</dcterms:modified>
</cp:coreProperties>
</file>